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3.xml" ContentType="application/vnd.openxmlformats-officedocument.drawing+xml"/>
  <Override PartName="/xl/charts/chart10.xml" ContentType="application/vnd.openxmlformats-officedocument.drawingml.chart+xml"/>
  <Override PartName="/xl/drawings/drawing4.xml" ContentType="application/vnd.openxmlformats-officedocument.drawing+xml"/>
  <Override PartName="/xl/charts/chart11.xml" ContentType="application/vnd.openxmlformats-officedocument.drawingml.chart+xml"/>
  <Override PartName="/xl/drawings/drawing5.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6.xml" ContentType="application/vnd.openxmlformats-officedocument.drawing+xml"/>
  <Override PartName="/xl/charts/chart17.xml" ContentType="application/vnd.openxmlformats-officedocument.drawingml.chart+xml"/>
  <Override PartName="/xl/drawings/drawing7.xml" ContentType="application/vnd.openxmlformats-officedocument.drawing+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9.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970" windowHeight="5520" tabRatio="754"/>
  </bookViews>
  <sheets>
    <sheet name="Instructions" sheetId="5" r:id="rId1"/>
    <sheet name="Establishments" sheetId="10" r:id="rId2"/>
    <sheet name="DCS Removed" sheetId="8" r:id="rId3"/>
    <sheet name="Raw Data" sheetId="1" r:id="rId4"/>
    <sheet name="Converted Data" sheetId="4" r:id="rId5"/>
    <sheet name="Cleaned Data" sheetId="2" r:id="rId6"/>
    <sheet name="Task Durations" sheetId="3" r:id="rId7"/>
    <sheet name="Descriptive statistics" sheetId="6" r:id="rId8"/>
    <sheet name="Scheduling Activity" sheetId="23" r:id="rId9"/>
    <sheet name="Indirect vs Direct" sheetId="7" r:id="rId10"/>
    <sheet name="HACCP Size" sheetId="22" r:id="rId11"/>
    <sheet name="Combined Analysis" sheetId="20" r:id="rId12"/>
    <sheet name="Combined Analysis (no outliers)" sheetId="21" state="hidden" r:id="rId13"/>
    <sheet name="Plant Size Sq Footage" sheetId="19" r:id="rId14"/>
    <sheet name="Facility Experience" sheetId="13" r:id="rId15"/>
    <sheet name="IPP Experience" sheetId="14" r:id="rId16"/>
    <sheet name="Connection" sheetId="18" r:id="rId17"/>
    <sheet name="District" sheetId="24" r:id="rId18"/>
    <sheet name="Individual Task Descriptions" sheetId="12" r:id="rId19"/>
    <sheet name="Median Test Results" sheetId="26" r:id="rId20"/>
    <sheet name=" Regression Results" sheetId="27" r:id="rId21"/>
  </sheets>
  <definedNames>
    <definedName name="_xlnm._FilterDatabase" localSheetId="4" hidden="1">'Converted Data'!$C$1:$C$81</definedName>
    <definedName name="_xlnm._FilterDatabase" localSheetId="1" hidden="1">Establishments!$A$2:$E$81</definedName>
  </definedNames>
  <calcPr calcId="145621"/>
</workbook>
</file>

<file path=xl/calcChain.xml><?xml version="1.0" encoding="utf-8"?>
<calcChain xmlns="http://schemas.openxmlformats.org/spreadsheetml/2006/main">
  <c r="D55" i="4" l="1"/>
  <c r="E55" i="4"/>
  <c r="F55" i="4"/>
  <c r="G55" i="4"/>
  <c r="H55" i="4"/>
  <c r="I55" i="4"/>
  <c r="J55" i="4"/>
  <c r="K55" i="4"/>
  <c r="L55" i="4"/>
  <c r="M55" i="4"/>
  <c r="N55" i="4"/>
  <c r="O55" i="4"/>
  <c r="P55" i="4"/>
  <c r="Q55" i="4"/>
  <c r="R55" i="4"/>
  <c r="S55" i="4"/>
  <c r="T55" i="4"/>
  <c r="U55" i="4"/>
  <c r="V55" i="4"/>
  <c r="W55" i="4"/>
  <c r="X55" i="4"/>
  <c r="Y55" i="4"/>
  <c r="Z55" i="4"/>
  <c r="AA55" i="4"/>
  <c r="AB55" i="4"/>
  <c r="AC55" i="4"/>
  <c r="AD55" i="4"/>
  <c r="AE55" i="4"/>
  <c r="AF55" i="4"/>
  <c r="AG55" i="4"/>
  <c r="AH55" i="4"/>
  <c r="AI55" i="4"/>
  <c r="AJ55" i="4"/>
  <c r="AK55" i="4"/>
  <c r="AL55" i="4"/>
  <c r="AM55" i="4"/>
  <c r="AN55" i="4"/>
  <c r="AO55" i="4"/>
  <c r="AP55" i="4"/>
  <c r="AQ55" i="4"/>
  <c r="AR55" i="4"/>
  <c r="AS55" i="4"/>
  <c r="AT55" i="4"/>
  <c r="AU55" i="4"/>
  <c r="AV55" i="4"/>
  <c r="AW55" i="4"/>
  <c r="AX55" i="4"/>
  <c r="AY55" i="4"/>
  <c r="AZ55" i="4"/>
  <c r="BA55" i="4"/>
  <c r="BB55" i="4"/>
  <c r="BC55" i="4"/>
  <c r="BD55" i="4"/>
  <c r="BE55" i="4"/>
  <c r="BF55" i="4"/>
  <c r="BG55" i="4"/>
  <c r="BH55" i="4"/>
  <c r="BI55" i="4"/>
  <c r="BJ55" i="4"/>
  <c r="BK55" i="4"/>
  <c r="BL55" i="4"/>
  <c r="BM55" i="4"/>
  <c r="BN55" i="4"/>
  <c r="BO55" i="4"/>
  <c r="BP55" i="4"/>
  <c r="BQ55" i="4"/>
  <c r="BR55" i="4"/>
  <c r="BS55" i="4"/>
  <c r="BT55" i="4"/>
  <c r="BU55" i="4"/>
  <c r="BV55" i="4"/>
  <c r="BW55" i="4"/>
  <c r="BX55" i="4"/>
  <c r="BY55" i="4"/>
  <c r="BZ55" i="4"/>
  <c r="CA55" i="4"/>
  <c r="CB55" i="4"/>
  <c r="CC55" i="4"/>
  <c r="CD55" i="4"/>
  <c r="H87" i="6" l="1"/>
  <c r="F87" i="6"/>
  <c r="D87" i="6"/>
  <c r="AA41" i="18"/>
  <c r="Z41" i="18"/>
  <c r="Y41" i="18"/>
  <c r="X41" i="18"/>
  <c r="AA40" i="18"/>
  <c r="Z40" i="18"/>
  <c r="Y40" i="18"/>
  <c r="X40" i="18"/>
  <c r="AA39" i="18"/>
  <c r="Z39" i="18"/>
  <c r="Y39" i="18"/>
  <c r="X39" i="18"/>
  <c r="AA38" i="18"/>
  <c r="Z38" i="18"/>
  <c r="Y38" i="18"/>
  <c r="X38" i="18"/>
  <c r="Y36" i="18"/>
  <c r="M39" i="18"/>
  <c r="M40" i="18"/>
  <c r="M41" i="18"/>
  <c r="M38" i="18"/>
  <c r="K38" i="18"/>
  <c r="L38" i="18"/>
  <c r="K39" i="18"/>
  <c r="L39" i="18"/>
  <c r="K40" i="18"/>
  <c r="L40" i="18"/>
  <c r="K41" i="18"/>
  <c r="L41" i="18"/>
  <c r="J39" i="18"/>
  <c r="J40" i="18"/>
  <c r="J41" i="18"/>
  <c r="J38" i="18"/>
  <c r="K36" i="18"/>
  <c r="K53" i="23"/>
  <c r="K52" i="23"/>
  <c r="I52" i="23"/>
  <c r="J52" i="23"/>
  <c r="I53" i="23"/>
  <c r="J53" i="23"/>
  <c r="H53" i="23"/>
  <c r="H52" i="23"/>
  <c r="I50" i="23"/>
  <c r="X33" i="23"/>
  <c r="X34" i="23"/>
  <c r="X35" i="23"/>
  <c r="X32" i="23"/>
  <c r="V32" i="23"/>
  <c r="W32" i="23"/>
  <c r="V33" i="23"/>
  <c r="W33" i="23"/>
  <c r="V34" i="23"/>
  <c r="W34" i="23"/>
  <c r="V35" i="23"/>
  <c r="W35" i="23"/>
  <c r="U33" i="23"/>
  <c r="U34" i="23"/>
  <c r="U35" i="23"/>
  <c r="U32" i="23"/>
  <c r="V30" i="23"/>
  <c r="I29" i="23"/>
  <c r="K32" i="23"/>
  <c r="K33" i="23"/>
  <c r="K31" i="23"/>
  <c r="J32" i="23"/>
  <c r="J33" i="23"/>
  <c r="J31" i="23"/>
  <c r="I32" i="23"/>
  <c r="I33" i="23"/>
  <c r="I31" i="23"/>
  <c r="H32" i="23"/>
  <c r="H33" i="23"/>
  <c r="H31" i="23"/>
  <c r="W49" i="22"/>
  <c r="W50" i="22"/>
  <c r="W48" i="22"/>
  <c r="U48" i="22"/>
  <c r="V48" i="22"/>
  <c r="U49" i="22"/>
  <c r="V49" i="22"/>
  <c r="U50" i="22"/>
  <c r="V50" i="22"/>
  <c r="T49" i="22"/>
  <c r="T50" i="22"/>
  <c r="T48" i="22"/>
  <c r="U46" i="22"/>
  <c r="I40" i="22"/>
  <c r="I41" i="22"/>
  <c r="I39" i="22"/>
  <c r="Y33" i="20"/>
  <c r="Y32" i="20"/>
  <c r="Y31" i="20"/>
  <c r="F34" i="6"/>
  <c r="F33" i="6"/>
  <c r="F32" i="6"/>
  <c r="H34" i="6"/>
  <c r="H33" i="6"/>
  <c r="H32" i="6"/>
  <c r="G34" i="6"/>
  <c r="G33" i="6"/>
  <c r="G32" i="6"/>
  <c r="E34" i="6"/>
  <c r="E33" i="6"/>
  <c r="E32" i="6"/>
  <c r="P4" i="10" l="1"/>
  <c r="P5" i="10"/>
  <c r="P3" i="10"/>
  <c r="M4" i="10"/>
  <c r="M5" i="10"/>
  <c r="M6" i="10"/>
  <c r="M7" i="10"/>
  <c r="M8" i="10"/>
  <c r="M9" i="10"/>
  <c r="M10" i="10"/>
  <c r="M11" i="10"/>
  <c r="M12" i="10"/>
  <c r="M3" i="10"/>
  <c r="AA23" i="24"/>
  <c r="AA11" i="24"/>
  <c r="AC14" i="24"/>
  <c r="AC15" i="24"/>
  <c r="AC16" i="24"/>
  <c r="AC17" i="24"/>
  <c r="AC18" i="24"/>
  <c r="AC19" i="24"/>
  <c r="AC20" i="24"/>
  <c r="AC21" i="24"/>
  <c r="AC13" i="24"/>
  <c r="AC26" i="24"/>
  <c r="AC27" i="24"/>
  <c r="AC28" i="24"/>
  <c r="AC29" i="24"/>
  <c r="AC30" i="24"/>
  <c r="AC31" i="24"/>
  <c r="AC32" i="24"/>
  <c r="AC33" i="24"/>
  <c r="AC25" i="24"/>
  <c r="AA25" i="24"/>
  <c r="AB25" i="24"/>
  <c r="AA26" i="24"/>
  <c r="AB26" i="24"/>
  <c r="AA27" i="24"/>
  <c r="AB27" i="24"/>
  <c r="AA28" i="24"/>
  <c r="AB28" i="24"/>
  <c r="AA29" i="24"/>
  <c r="AB29" i="24"/>
  <c r="AA30" i="24"/>
  <c r="AB30" i="24"/>
  <c r="AA31" i="24"/>
  <c r="AB31" i="24"/>
  <c r="AA32" i="24"/>
  <c r="AB32" i="24"/>
  <c r="AA33" i="24"/>
  <c r="AB33" i="24"/>
  <c r="Z26" i="24"/>
  <c r="Z27" i="24"/>
  <c r="Z28" i="24"/>
  <c r="Z29" i="24"/>
  <c r="Z30" i="24"/>
  <c r="Z31" i="24"/>
  <c r="Z32" i="24"/>
  <c r="Z33" i="24"/>
  <c r="Z25" i="24"/>
  <c r="AA13" i="24"/>
  <c r="AB13" i="24"/>
  <c r="AA14" i="24"/>
  <c r="AB14" i="24"/>
  <c r="AA15" i="24"/>
  <c r="AB15" i="24"/>
  <c r="AA16" i="24"/>
  <c r="AB16" i="24"/>
  <c r="AA17" i="24"/>
  <c r="AB17" i="24"/>
  <c r="AA18" i="24"/>
  <c r="AB18" i="24"/>
  <c r="AA19" i="24"/>
  <c r="AB19" i="24"/>
  <c r="AA20" i="24"/>
  <c r="AB20" i="24"/>
  <c r="AA21" i="24"/>
  <c r="AB21" i="24"/>
  <c r="Z14" i="24"/>
  <c r="Z15" i="24"/>
  <c r="Z16" i="24"/>
  <c r="Z17" i="24"/>
  <c r="Z18" i="24"/>
  <c r="Z19" i="24"/>
  <c r="Z20" i="24"/>
  <c r="Z21" i="24"/>
  <c r="Z13" i="24"/>
  <c r="AZ24" i="18"/>
  <c r="AZ16" i="18"/>
  <c r="BB19" i="18"/>
  <c r="BB20" i="18"/>
  <c r="BB21" i="18"/>
  <c r="BB18" i="18"/>
  <c r="BB27" i="18"/>
  <c r="BB28" i="18"/>
  <c r="BB29" i="18"/>
  <c r="BB26" i="18"/>
  <c r="AZ26" i="18"/>
  <c r="BA26" i="18"/>
  <c r="AZ27" i="18"/>
  <c r="BA27" i="18"/>
  <c r="AZ28" i="18"/>
  <c r="BA28" i="18"/>
  <c r="AZ29" i="18"/>
  <c r="BA29" i="18"/>
  <c r="AY27" i="18"/>
  <c r="AY28" i="18"/>
  <c r="AY29" i="18"/>
  <c r="AY26" i="18"/>
  <c r="AZ18" i="18"/>
  <c r="BA18" i="18"/>
  <c r="AZ19" i="18"/>
  <c r="BA19" i="18"/>
  <c r="AZ20" i="18"/>
  <c r="BA20" i="18"/>
  <c r="AZ21" i="18"/>
  <c r="BA21" i="18"/>
  <c r="AY19" i="18"/>
  <c r="AY20" i="18"/>
  <c r="AY21" i="18"/>
  <c r="AY18" i="18"/>
  <c r="G75" i="14"/>
  <c r="G83" i="14"/>
  <c r="I86" i="14"/>
  <c r="I87" i="14"/>
  <c r="I88" i="14"/>
  <c r="I89" i="14"/>
  <c r="I85" i="14"/>
  <c r="G85" i="14"/>
  <c r="H85" i="14"/>
  <c r="G86" i="14"/>
  <c r="H86" i="14"/>
  <c r="G87" i="14"/>
  <c r="H87" i="14"/>
  <c r="G88" i="14"/>
  <c r="H88" i="14"/>
  <c r="G89" i="14"/>
  <c r="H89" i="14"/>
  <c r="F86" i="14"/>
  <c r="F87" i="14"/>
  <c r="F88" i="14"/>
  <c r="F89" i="14"/>
  <c r="F85" i="14"/>
  <c r="I78" i="14"/>
  <c r="I79" i="14"/>
  <c r="I80" i="14"/>
  <c r="I81" i="14"/>
  <c r="I77" i="14"/>
  <c r="G77" i="14"/>
  <c r="H77" i="14"/>
  <c r="G78" i="14"/>
  <c r="H78" i="14"/>
  <c r="G79" i="14"/>
  <c r="H79" i="14"/>
  <c r="G80" i="14"/>
  <c r="H80" i="14"/>
  <c r="G81" i="14"/>
  <c r="H81" i="14"/>
  <c r="F78" i="14"/>
  <c r="F79" i="14"/>
  <c r="F80" i="14"/>
  <c r="F81" i="14"/>
  <c r="F77" i="14"/>
  <c r="F77" i="13"/>
  <c r="F70" i="13"/>
  <c r="H80" i="13"/>
  <c r="H81" i="13"/>
  <c r="H82" i="13"/>
  <c r="H79" i="13"/>
  <c r="F79" i="13"/>
  <c r="G79" i="13"/>
  <c r="F80" i="13"/>
  <c r="G80" i="13"/>
  <c r="F81" i="13"/>
  <c r="G81" i="13"/>
  <c r="F82" i="13"/>
  <c r="G82" i="13"/>
  <c r="E80" i="13"/>
  <c r="E81" i="13"/>
  <c r="E82" i="13"/>
  <c r="E79" i="13"/>
  <c r="H73" i="13"/>
  <c r="H74" i="13"/>
  <c r="H75" i="13"/>
  <c r="H72" i="13"/>
  <c r="F72" i="13"/>
  <c r="G72" i="13"/>
  <c r="F73" i="13"/>
  <c r="G73" i="13"/>
  <c r="F74" i="13"/>
  <c r="G74" i="13"/>
  <c r="F75" i="13"/>
  <c r="G75" i="13"/>
  <c r="E73" i="13"/>
  <c r="E74" i="13"/>
  <c r="E75" i="13"/>
  <c r="E72" i="13"/>
  <c r="F49" i="19"/>
  <c r="H52" i="19"/>
  <c r="H53" i="19"/>
  <c r="H51" i="19"/>
  <c r="F51" i="19"/>
  <c r="G51" i="19"/>
  <c r="F52" i="19"/>
  <c r="G52" i="19"/>
  <c r="F53" i="19"/>
  <c r="G53" i="19"/>
  <c r="H46" i="19"/>
  <c r="H47" i="19"/>
  <c r="H45" i="19"/>
  <c r="F45" i="19"/>
  <c r="G45" i="19"/>
  <c r="F46" i="19"/>
  <c r="G46" i="19"/>
  <c r="F47" i="19"/>
  <c r="G47" i="19"/>
  <c r="E52" i="19"/>
  <c r="E53" i="19"/>
  <c r="E51" i="19"/>
  <c r="F43" i="19"/>
  <c r="E46" i="19"/>
  <c r="E47" i="19"/>
  <c r="E45" i="19"/>
  <c r="D36" i="6"/>
  <c r="H86" i="6" l="1"/>
  <c r="F86" i="6"/>
  <c r="D86" i="6"/>
  <c r="E68" i="6" l="1"/>
  <c r="F68" i="6"/>
  <c r="G68" i="6"/>
  <c r="H68" i="6"/>
  <c r="I68" i="6"/>
  <c r="J68" i="6"/>
  <c r="K68" i="6"/>
  <c r="L68" i="6"/>
  <c r="M68" i="6"/>
  <c r="N68" i="6"/>
  <c r="O68" i="6"/>
  <c r="P68" i="6"/>
  <c r="Q68" i="6"/>
  <c r="R68" i="6"/>
  <c r="S68" i="6"/>
  <c r="T68" i="6"/>
  <c r="U68" i="6"/>
  <c r="V68" i="6"/>
  <c r="W68" i="6"/>
  <c r="X68" i="6"/>
  <c r="Y68" i="6"/>
  <c r="Z68" i="6"/>
  <c r="AA68" i="6"/>
  <c r="AB68" i="6"/>
  <c r="AC68" i="6"/>
  <c r="D68" i="6"/>
  <c r="E59" i="6"/>
  <c r="F59" i="6"/>
  <c r="G59" i="6"/>
  <c r="H59" i="6"/>
  <c r="I59" i="6"/>
  <c r="J59" i="6"/>
  <c r="K59" i="6"/>
  <c r="L59" i="6"/>
  <c r="M59" i="6"/>
  <c r="N59" i="6"/>
  <c r="O59" i="6"/>
  <c r="P59" i="6"/>
  <c r="Q59" i="6"/>
  <c r="R59" i="6"/>
  <c r="S59" i="6"/>
  <c r="T59" i="6"/>
  <c r="U59" i="6"/>
  <c r="V59" i="6"/>
  <c r="W59" i="6"/>
  <c r="X59" i="6"/>
  <c r="Y59" i="6"/>
  <c r="Z59" i="6"/>
  <c r="AA59" i="6"/>
  <c r="AB59" i="6"/>
  <c r="AC59" i="6"/>
  <c r="AD59" i="6"/>
  <c r="AE59" i="6"/>
  <c r="D59" i="6"/>
  <c r="E50" i="6"/>
  <c r="F50" i="6"/>
  <c r="G50" i="6"/>
  <c r="H50" i="6"/>
  <c r="I50" i="6"/>
  <c r="J50" i="6"/>
  <c r="K50" i="6"/>
  <c r="L50" i="6"/>
  <c r="M50" i="6"/>
  <c r="N50" i="6"/>
  <c r="O50" i="6"/>
  <c r="P50" i="6"/>
  <c r="Q50" i="6"/>
  <c r="R50" i="6"/>
  <c r="S50" i="6"/>
  <c r="T50" i="6"/>
  <c r="U50" i="6"/>
  <c r="V50" i="6"/>
  <c r="W50" i="6"/>
  <c r="X50" i="6"/>
  <c r="Y50" i="6"/>
  <c r="Z50" i="6"/>
  <c r="AA50" i="6"/>
  <c r="AB50" i="6"/>
  <c r="D50" i="6"/>
  <c r="I4" i="10" l="1"/>
  <c r="I5" i="10"/>
  <c r="I6" i="10"/>
  <c r="I7" i="10"/>
  <c r="I8" i="10"/>
  <c r="I9" i="10"/>
  <c r="I10" i="10"/>
  <c r="I11" i="10"/>
  <c r="I12" i="10"/>
  <c r="I13" i="10"/>
  <c r="I14" i="10"/>
  <c r="I15" i="10"/>
  <c r="I17" i="10"/>
  <c r="I18" i="10"/>
  <c r="I19" i="10"/>
  <c r="I20" i="10"/>
  <c r="I21" i="10"/>
  <c r="I22" i="10"/>
  <c r="I23" i="10"/>
  <c r="I24" i="10"/>
  <c r="I25" i="10"/>
  <c r="I26" i="10"/>
  <c r="I27" i="10"/>
  <c r="I28" i="10"/>
  <c r="I29" i="10"/>
  <c r="I31" i="10"/>
  <c r="I32" i="10"/>
  <c r="I33" i="10"/>
  <c r="I34" i="10"/>
  <c r="I35" i="10"/>
  <c r="I36" i="10"/>
  <c r="I37" i="10"/>
  <c r="I38" i="10"/>
  <c r="I41" i="10"/>
  <c r="I43" i="10"/>
  <c r="I44" i="10"/>
  <c r="I45" i="10"/>
  <c r="I46" i="10"/>
  <c r="I48" i="10"/>
  <c r="I50" i="10"/>
  <c r="I51"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3" i="10"/>
  <c r="E49" i="6" l="1"/>
  <c r="F49" i="6"/>
  <c r="G49" i="6"/>
  <c r="H49" i="6"/>
  <c r="I49" i="6"/>
  <c r="J49" i="6"/>
  <c r="K49" i="6"/>
  <c r="L49" i="6"/>
  <c r="M49" i="6"/>
  <c r="N49" i="6"/>
  <c r="O49" i="6"/>
  <c r="P49" i="6"/>
  <c r="Q49" i="6"/>
  <c r="R49" i="6"/>
  <c r="S49" i="6"/>
  <c r="T49" i="6"/>
  <c r="U49" i="6"/>
  <c r="V49" i="6"/>
  <c r="W49" i="6"/>
  <c r="X49" i="6"/>
  <c r="Y49" i="6"/>
  <c r="Z49" i="6"/>
  <c r="AA49" i="6"/>
  <c r="AB49" i="6"/>
  <c r="D49" i="6"/>
  <c r="E67" i="6"/>
  <c r="F67" i="6"/>
  <c r="G67" i="6"/>
  <c r="H67" i="6"/>
  <c r="I67" i="6"/>
  <c r="J67" i="6"/>
  <c r="K67" i="6"/>
  <c r="L67" i="6"/>
  <c r="M67" i="6"/>
  <c r="N67" i="6"/>
  <c r="O67" i="6"/>
  <c r="P67" i="6"/>
  <c r="Q67" i="6"/>
  <c r="R67" i="6"/>
  <c r="S67" i="6"/>
  <c r="T67" i="6"/>
  <c r="U67" i="6"/>
  <c r="V67" i="6"/>
  <c r="W67" i="6"/>
  <c r="X67" i="6"/>
  <c r="Y67" i="6"/>
  <c r="Z67" i="6"/>
  <c r="AA67" i="6"/>
  <c r="AB67" i="6"/>
  <c r="AC67" i="6"/>
  <c r="D67" i="6"/>
  <c r="E58" i="6"/>
  <c r="F58" i="6"/>
  <c r="G58" i="6"/>
  <c r="H58" i="6"/>
  <c r="I58" i="6"/>
  <c r="J58" i="6"/>
  <c r="K58" i="6"/>
  <c r="L58" i="6"/>
  <c r="M58" i="6"/>
  <c r="N58" i="6"/>
  <c r="O58" i="6"/>
  <c r="P58" i="6"/>
  <c r="Q58" i="6"/>
  <c r="R58" i="6"/>
  <c r="S58" i="6"/>
  <c r="T58" i="6"/>
  <c r="U58" i="6"/>
  <c r="V58" i="6"/>
  <c r="W58" i="6"/>
  <c r="X58" i="6"/>
  <c r="Y58" i="6"/>
  <c r="Z58" i="6"/>
  <c r="AA58" i="6"/>
  <c r="AB58" i="6"/>
  <c r="AC58" i="6"/>
  <c r="AD58" i="6"/>
  <c r="AE58" i="6"/>
  <c r="D58" i="6"/>
  <c r="E41" i="6"/>
  <c r="D41" i="6"/>
  <c r="Y18" i="23" l="1"/>
  <c r="Y19" i="23"/>
  <c r="Y20" i="23"/>
  <c r="Y17" i="23"/>
  <c r="L18" i="23"/>
  <c r="L19" i="23"/>
  <c r="L17" i="23"/>
  <c r="X24" i="20"/>
  <c r="X23" i="20"/>
  <c r="X22" i="20"/>
  <c r="W24" i="20"/>
  <c r="W33" i="20" s="1"/>
  <c r="W23" i="20"/>
  <c r="W31" i="20" s="1"/>
  <c r="W22" i="20"/>
  <c r="W32" i="20" s="1"/>
  <c r="X20" i="20"/>
  <c r="X19" i="20"/>
  <c r="X18" i="20"/>
  <c r="W20" i="20"/>
  <c r="W19" i="20"/>
  <c r="W18" i="20"/>
  <c r="V24" i="20"/>
  <c r="X33" i="20" s="1"/>
  <c r="V23" i="20"/>
  <c r="X31" i="20" s="1"/>
  <c r="V22" i="20"/>
  <c r="X32" i="20" s="1"/>
  <c r="U24" i="20"/>
  <c r="V33" i="20" s="1"/>
  <c r="U23" i="20"/>
  <c r="V31" i="20" s="1"/>
  <c r="U22" i="20"/>
  <c r="V32" i="20" s="1"/>
  <c r="J33" i="22"/>
  <c r="K40" i="22" s="1"/>
  <c r="J34" i="22"/>
  <c r="K41" i="22" s="1"/>
  <c r="J32" i="22"/>
  <c r="K39" i="22" s="1"/>
  <c r="I33" i="22"/>
  <c r="J40" i="22" s="1"/>
  <c r="I34" i="22"/>
  <c r="J41" i="22" s="1"/>
  <c r="I32" i="22"/>
  <c r="J39" i="22" s="1"/>
  <c r="H33" i="22"/>
  <c r="H40" i="22" s="1"/>
  <c r="H34" i="22"/>
  <c r="H41" i="22" s="1"/>
  <c r="H32" i="22"/>
  <c r="H39" i="22" s="1"/>
  <c r="P21" i="2"/>
  <c r="P50" i="2"/>
  <c r="S39" i="6"/>
  <c r="S38" i="6"/>
  <c r="Q39" i="6"/>
  <c r="Q38" i="6"/>
  <c r="O39" i="6"/>
  <c r="O38" i="6"/>
  <c r="H39" i="6"/>
  <c r="H38" i="6"/>
  <c r="S36" i="6"/>
  <c r="Q36" i="6"/>
  <c r="O36" i="6"/>
  <c r="F38" i="6"/>
  <c r="D38" i="6"/>
  <c r="D39" i="6"/>
  <c r="F39" i="6"/>
  <c r="Y23" i="20" l="1"/>
  <c r="Y18" i="20"/>
  <c r="Y19" i="20"/>
  <c r="Y24" i="20"/>
  <c r="Y20" i="20"/>
  <c r="Y22" i="20"/>
  <c r="C2" i="7"/>
  <c r="D2" i="7"/>
  <c r="E2" i="7"/>
  <c r="F2" i="7"/>
  <c r="G2" i="7"/>
  <c r="H2" i="7"/>
  <c r="I2" i="7"/>
  <c r="J2" i="7"/>
  <c r="K2" i="7"/>
  <c r="L2" i="7"/>
  <c r="M2" i="7"/>
  <c r="N2" i="7"/>
  <c r="O2" i="7"/>
  <c r="P2" i="7"/>
  <c r="Q2" i="7"/>
  <c r="R2" i="7"/>
  <c r="S2" i="7"/>
  <c r="T2" i="7"/>
  <c r="U2" i="7"/>
  <c r="V2" i="7"/>
  <c r="W2" i="7"/>
  <c r="X2" i="7"/>
  <c r="Y2" i="7"/>
  <c r="Z2" i="7"/>
  <c r="AA2" i="7"/>
  <c r="AB2" i="7"/>
  <c r="AC2" i="7"/>
  <c r="AD2" i="7"/>
  <c r="AE2" i="7"/>
  <c r="AF2" i="7"/>
  <c r="AG2" i="7"/>
  <c r="AH2" i="7"/>
  <c r="AI2" i="7"/>
  <c r="AJ2" i="7"/>
  <c r="AK2" i="7"/>
  <c r="AL2" i="7"/>
  <c r="AM2" i="7"/>
  <c r="AN2" i="7"/>
  <c r="AO2" i="7"/>
  <c r="AP2" i="7"/>
  <c r="AQ2" i="7"/>
  <c r="AR2" i="7"/>
  <c r="AS2" i="7"/>
  <c r="AT2" i="7"/>
  <c r="AU2" i="7"/>
  <c r="AV2" i="7"/>
  <c r="AW2" i="7"/>
  <c r="AX2" i="7"/>
  <c r="AY2" i="7"/>
  <c r="AZ2" i="7"/>
  <c r="BA2" i="7"/>
  <c r="BB2" i="7"/>
  <c r="BC2" i="7"/>
  <c r="BD2" i="7"/>
  <c r="BE2" i="7"/>
  <c r="BF2" i="7"/>
  <c r="BG2" i="7"/>
  <c r="BH2" i="7"/>
  <c r="BI2" i="7"/>
  <c r="BJ2" i="7"/>
  <c r="BK2" i="7"/>
  <c r="BL2" i="7"/>
  <c r="BM2" i="7"/>
  <c r="BN2" i="7"/>
  <c r="BO2" i="7"/>
  <c r="BP2" i="7"/>
  <c r="BQ2" i="7"/>
  <c r="BR2" i="7"/>
  <c r="BS2" i="7"/>
  <c r="BT2" i="7"/>
  <c r="BU2" i="7"/>
  <c r="BV2" i="7"/>
  <c r="BW2" i="7"/>
  <c r="BX2" i="7"/>
  <c r="BY2" i="7"/>
  <c r="BZ2" i="7"/>
  <c r="CA2" i="7"/>
  <c r="CB2" i="7"/>
  <c r="CC2" i="7"/>
  <c r="I30" i="22" l="1"/>
  <c r="I37" i="22" s="1"/>
  <c r="V20" i="20" l="1"/>
  <c r="V19" i="20"/>
  <c r="V18" i="20"/>
  <c r="U19" i="20" l="1"/>
  <c r="U20" i="20"/>
  <c r="AE34" i="20"/>
  <c r="AC34" i="20"/>
  <c r="AA34" i="20"/>
  <c r="R34" i="20"/>
  <c r="P34" i="20"/>
  <c r="N34" i="20"/>
  <c r="AG1" i="23"/>
  <c r="AF1" i="23"/>
  <c r="AE1" i="23"/>
  <c r="AD1" i="23"/>
  <c r="AC1" i="23"/>
  <c r="AB1" i="23"/>
  <c r="AA1" i="23"/>
  <c r="Z1" i="23"/>
  <c r="Y1" i="23"/>
  <c r="X1" i="23"/>
  <c r="W1" i="23"/>
  <c r="V1" i="23"/>
  <c r="U1" i="23"/>
  <c r="T1" i="23"/>
  <c r="S1" i="23"/>
  <c r="R1" i="23"/>
  <c r="Q1" i="23"/>
  <c r="P1" i="23"/>
  <c r="O1" i="23"/>
  <c r="N1" i="23"/>
  <c r="M1" i="23"/>
  <c r="L1" i="23"/>
  <c r="K1" i="23"/>
  <c r="J1" i="23"/>
  <c r="I1" i="23"/>
  <c r="H1" i="23"/>
  <c r="G1" i="23"/>
  <c r="F1" i="23"/>
  <c r="E1" i="23"/>
  <c r="D1" i="23"/>
  <c r="C1" i="23"/>
  <c r="CE10" i="20" l="1"/>
  <c r="CF10" i="20"/>
  <c r="CG10" i="20"/>
  <c r="CH10" i="20"/>
  <c r="CI10" i="20"/>
  <c r="CJ10" i="20"/>
  <c r="CK10" i="20"/>
  <c r="CL10" i="20"/>
  <c r="CM10" i="20"/>
  <c r="CN10" i="20"/>
  <c r="CO10" i="20"/>
  <c r="CP10" i="20"/>
  <c r="CQ10" i="20"/>
  <c r="CR10" i="20"/>
  <c r="CS10" i="20"/>
  <c r="CT10" i="20"/>
  <c r="CU10" i="20"/>
  <c r="CV10" i="20"/>
  <c r="CW10" i="20"/>
  <c r="CX10" i="20"/>
  <c r="CY10" i="20"/>
  <c r="CZ10" i="20"/>
  <c r="DA10" i="20"/>
  <c r="DB10" i="20"/>
  <c r="DC10" i="20"/>
  <c r="DD10" i="20"/>
  <c r="DE10" i="20"/>
  <c r="DF10" i="20"/>
  <c r="DG10" i="20"/>
  <c r="DH10" i="20"/>
  <c r="DI10" i="20"/>
  <c r="DJ10" i="20"/>
  <c r="DK10" i="20"/>
  <c r="DL10" i="20"/>
  <c r="DM10" i="20"/>
  <c r="DN10" i="20"/>
  <c r="DO10" i="20"/>
  <c r="DP10" i="20"/>
  <c r="DQ10" i="20"/>
  <c r="DR10" i="20"/>
  <c r="DS10" i="20"/>
  <c r="DT10" i="20"/>
  <c r="DU10" i="20"/>
  <c r="DV10" i="20"/>
  <c r="DW10" i="20"/>
  <c r="DX10" i="20"/>
  <c r="DY10" i="20"/>
  <c r="DZ10" i="20"/>
  <c r="EA10" i="20"/>
  <c r="EB10" i="20"/>
  <c r="EC10" i="20"/>
  <c r="ED10" i="20"/>
  <c r="EE10" i="20"/>
  <c r="EF10" i="20"/>
  <c r="EG10" i="20"/>
  <c r="EH10" i="20"/>
  <c r="EI10" i="20"/>
  <c r="EJ10" i="20"/>
  <c r="EK10" i="20"/>
  <c r="EL10" i="20"/>
  <c r="EM10" i="20"/>
  <c r="EN10" i="20"/>
  <c r="EO10" i="20"/>
  <c r="EP10" i="20"/>
  <c r="EQ10" i="20"/>
  <c r="ER10" i="20"/>
  <c r="ES10" i="20"/>
  <c r="ET10" i="20"/>
  <c r="EU10" i="20"/>
  <c r="EV10" i="20"/>
  <c r="EW10" i="20"/>
  <c r="EX10" i="20"/>
  <c r="EY10" i="20"/>
  <c r="EZ10" i="20"/>
  <c r="FA10" i="20"/>
  <c r="FB10" i="20"/>
  <c r="FC10" i="20"/>
  <c r="FD10" i="20"/>
  <c r="FE10" i="20"/>
  <c r="FF10" i="20"/>
  <c r="FG10" i="20"/>
  <c r="FH10" i="20"/>
  <c r="FI10" i="20"/>
  <c r="FJ10" i="20"/>
  <c r="FK10" i="20"/>
  <c r="FL10" i="20"/>
  <c r="FM10" i="20"/>
  <c r="CD10" i="20"/>
  <c r="H7" i="12" l="1"/>
  <c r="H18" i="12"/>
  <c r="H19" i="12"/>
  <c r="H20" i="12"/>
  <c r="H21" i="12"/>
  <c r="H22" i="12"/>
  <c r="H23" i="12"/>
  <c r="H24" i="12"/>
  <c r="H25" i="12"/>
  <c r="H26" i="12"/>
  <c r="H27" i="12"/>
  <c r="H17" i="12"/>
  <c r="H16" i="12"/>
  <c r="H15" i="12"/>
  <c r="H10" i="12"/>
  <c r="H11" i="12"/>
  <c r="H12" i="12"/>
  <c r="H13" i="12"/>
  <c r="H14" i="12"/>
  <c r="H9" i="12"/>
  <c r="H3" i="12"/>
  <c r="H4" i="12"/>
  <c r="H5" i="12"/>
  <c r="H6" i="12"/>
  <c r="H2" i="12"/>
  <c r="CC2" i="22" l="1"/>
  <c r="CB2" i="22"/>
  <c r="CA2" i="22"/>
  <c r="BZ2" i="22"/>
  <c r="BY2" i="22"/>
  <c r="BX2" i="22"/>
  <c r="BW2" i="22"/>
  <c r="BV2" i="22"/>
  <c r="BU2" i="22"/>
  <c r="BT2" i="22"/>
  <c r="BS2" i="22"/>
  <c r="BR2" i="22"/>
  <c r="BQ2" i="22"/>
  <c r="BP2" i="22"/>
  <c r="BO2" i="22"/>
  <c r="BN2" i="22"/>
  <c r="BM2" i="22"/>
  <c r="BL2" i="22"/>
  <c r="BK2" i="22"/>
  <c r="BJ2" i="22"/>
  <c r="BI2" i="22"/>
  <c r="BH2" i="22"/>
  <c r="BG2" i="22"/>
  <c r="BF2" i="22"/>
  <c r="BE2" i="22"/>
  <c r="BD2" i="22"/>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F4" i="10" l="1"/>
  <c r="J4" i="10" s="1"/>
  <c r="F5" i="10"/>
  <c r="F6" i="10"/>
  <c r="J6" i="10" s="1"/>
  <c r="F7" i="10"/>
  <c r="J7" i="10" s="1"/>
  <c r="F8" i="10"/>
  <c r="J8" i="10" s="1"/>
  <c r="F9" i="10"/>
  <c r="J9" i="10" s="1"/>
  <c r="F10" i="10"/>
  <c r="J10" i="10" s="1"/>
  <c r="F11" i="10"/>
  <c r="J11" i="10" s="1"/>
  <c r="F12" i="10"/>
  <c r="J12" i="10" s="1"/>
  <c r="F13" i="10"/>
  <c r="J13" i="10" s="1"/>
  <c r="F14" i="10"/>
  <c r="J14" i="10" s="1"/>
  <c r="F15" i="10"/>
  <c r="J15" i="10" s="1"/>
  <c r="F16" i="10"/>
  <c r="J16" i="10" s="1"/>
  <c r="F17" i="10"/>
  <c r="J17" i="10" s="1"/>
  <c r="F18" i="10"/>
  <c r="J18" i="10" s="1"/>
  <c r="F19" i="10"/>
  <c r="J19" i="10" s="1"/>
  <c r="F20" i="10"/>
  <c r="J20" i="10" s="1"/>
  <c r="F21" i="10"/>
  <c r="J21" i="10" s="1"/>
  <c r="F22" i="10"/>
  <c r="J22" i="10" s="1"/>
  <c r="F23" i="10"/>
  <c r="J23" i="10" s="1"/>
  <c r="F24" i="10"/>
  <c r="J24" i="10" s="1"/>
  <c r="F25" i="10"/>
  <c r="J25" i="10" s="1"/>
  <c r="F26" i="10"/>
  <c r="J26" i="10" s="1"/>
  <c r="F27" i="10"/>
  <c r="J27" i="10" s="1"/>
  <c r="F28" i="10"/>
  <c r="J28" i="10" s="1"/>
  <c r="F29" i="10"/>
  <c r="J29" i="10" s="1"/>
  <c r="F30" i="10"/>
  <c r="J30" i="10" s="1"/>
  <c r="F31" i="10"/>
  <c r="J31" i="10" s="1"/>
  <c r="F32" i="10"/>
  <c r="J32" i="10" s="1"/>
  <c r="F33" i="10"/>
  <c r="J33" i="10" s="1"/>
  <c r="F34" i="10"/>
  <c r="J34" i="10" s="1"/>
  <c r="F35" i="10"/>
  <c r="J35" i="10" s="1"/>
  <c r="F36" i="10"/>
  <c r="J36" i="10" s="1"/>
  <c r="F37" i="10"/>
  <c r="J37" i="10" s="1"/>
  <c r="F38" i="10"/>
  <c r="J38" i="10" s="1"/>
  <c r="F39" i="10"/>
  <c r="J39" i="10" s="1"/>
  <c r="F40" i="10"/>
  <c r="J40" i="10" s="1"/>
  <c r="F41" i="10"/>
  <c r="J41" i="10" s="1"/>
  <c r="F42" i="10"/>
  <c r="J42" i="10" s="1"/>
  <c r="F43" i="10"/>
  <c r="J43" i="10" s="1"/>
  <c r="F44" i="10"/>
  <c r="J44" i="10" s="1"/>
  <c r="F45" i="10"/>
  <c r="J45" i="10" s="1"/>
  <c r="F46" i="10"/>
  <c r="J46" i="10" s="1"/>
  <c r="F47" i="10"/>
  <c r="J47" i="10" s="1"/>
  <c r="F48" i="10"/>
  <c r="J48" i="10" s="1"/>
  <c r="F49" i="10"/>
  <c r="J49" i="10" s="1"/>
  <c r="F50" i="10"/>
  <c r="J50" i="10" s="1"/>
  <c r="F51" i="10"/>
  <c r="J51" i="10" s="1"/>
  <c r="F52" i="10"/>
  <c r="J52" i="10" s="1"/>
  <c r="F53" i="10"/>
  <c r="J53" i="10" s="1"/>
  <c r="F54" i="10"/>
  <c r="J54" i="10" s="1"/>
  <c r="F55" i="10"/>
  <c r="J55" i="10" s="1"/>
  <c r="F56" i="10"/>
  <c r="J56" i="10" s="1"/>
  <c r="F57" i="10"/>
  <c r="J57" i="10" s="1"/>
  <c r="F58" i="10"/>
  <c r="J58" i="10" s="1"/>
  <c r="F59" i="10"/>
  <c r="J59" i="10" s="1"/>
  <c r="F60" i="10"/>
  <c r="J60" i="10" s="1"/>
  <c r="F61" i="10"/>
  <c r="J61" i="10" s="1"/>
  <c r="F62" i="10"/>
  <c r="J62" i="10" s="1"/>
  <c r="F63" i="10"/>
  <c r="J63" i="10" s="1"/>
  <c r="F64" i="10"/>
  <c r="J64" i="10" s="1"/>
  <c r="F65" i="10"/>
  <c r="J65" i="10" s="1"/>
  <c r="F66" i="10"/>
  <c r="J66" i="10" s="1"/>
  <c r="F67" i="10"/>
  <c r="J67" i="10" s="1"/>
  <c r="F68" i="10"/>
  <c r="J68" i="10" s="1"/>
  <c r="F69" i="10"/>
  <c r="J69" i="10" s="1"/>
  <c r="F70" i="10"/>
  <c r="J70" i="10" s="1"/>
  <c r="F71" i="10"/>
  <c r="J71" i="10" s="1"/>
  <c r="F72" i="10"/>
  <c r="J72" i="10" s="1"/>
  <c r="F73" i="10"/>
  <c r="J73" i="10" s="1"/>
  <c r="F74" i="10"/>
  <c r="J74" i="10" s="1"/>
  <c r="F75" i="10"/>
  <c r="J75" i="10" s="1"/>
  <c r="F76" i="10"/>
  <c r="J76" i="10" s="1"/>
  <c r="F77" i="10"/>
  <c r="J77" i="10" s="1"/>
  <c r="F78" i="10"/>
  <c r="J78" i="10" s="1"/>
  <c r="F79" i="10"/>
  <c r="J79" i="10" s="1"/>
  <c r="F80" i="10"/>
  <c r="J80" i="10" s="1"/>
  <c r="F81" i="10"/>
  <c r="J81" i="10" s="1"/>
  <c r="F3" i="10"/>
  <c r="C12" i="21"/>
  <c r="D11" i="21"/>
  <c r="D12" i="21" s="1"/>
  <c r="D13" i="20"/>
  <c r="E13" i="20" s="1"/>
  <c r="C14" i="20"/>
  <c r="J3" i="10" l="1"/>
  <c r="T6" i="10"/>
  <c r="J84" i="10"/>
  <c r="J83" i="10"/>
  <c r="J5" i="10"/>
  <c r="F13" i="20"/>
  <c r="E14" i="20"/>
  <c r="E11" i="21"/>
  <c r="E12" i="21" s="1"/>
  <c r="D14" i="20"/>
  <c r="F11" i="21" l="1"/>
  <c r="G11" i="21" s="1"/>
  <c r="G13" i="20"/>
  <c r="F14" i="20"/>
  <c r="F12" i="21"/>
  <c r="G14" i="20" l="1"/>
  <c r="H13" i="20"/>
  <c r="G12" i="21"/>
  <c r="H11" i="21"/>
  <c r="H14" i="20" l="1"/>
  <c r="I13" i="20"/>
  <c r="H12" i="21"/>
  <c r="I11" i="21"/>
  <c r="J13" i="20" l="1"/>
  <c r="I14" i="20"/>
  <c r="I12" i="21"/>
  <c r="J11" i="21"/>
  <c r="K13" i="20" l="1"/>
  <c r="J14" i="20"/>
  <c r="K11" i="21"/>
  <c r="J12" i="21"/>
  <c r="L13" i="20" l="1"/>
  <c r="K14" i="20"/>
  <c r="K12" i="21"/>
  <c r="L11" i="21"/>
  <c r="L14" i="20" l="1"/>
  <c r="M13" i="20"/>
  <c r="L12" i="21"/>
  <c r="M11" i="21"/>
  <c r="M14" i="20" l="1"/>
  <c r="N13" i="20"/>
  <c r="M12" i="21"/>
  <c r="N11" i="21"/>
  <c r="O13" i="20" l="1"/>
  <c r="N14" i="20"/>
  <c r="O11" i="21"/>
  <c r="N12" i="21"/>
  <c r="P13" i="20" l="1"/>
  <c r="O14" i="20"/>
  <c r="O12" i="21"/>
  <c r="P11" i="21"/>
  <c r="P14" i="20" l="1"/>
  <c r="Q13" i="20"/>
  <c r="P12" i="21"/>
  <c r="Q11" i="21"/>
  <c r="R13" i="20" l="1"/>
  <c r="Q14" i="20"/>
  <c r="Q12" i="21"/>
  <c r="R11" i="21"/>
  <c r="S13" i="20" l="1"/>
  <c r="R14" i="20"/>
  <c r="S11" i="21"/>
  <c r="R12" i="21"/>
  <c r="T13" i="20" l="1"/>
  <c r="S14" i="20"/>
  <c r="S12" i="21"/>
  <c r="T11" i="21"/>
  <c r="T14" i="20" l="1"/>
  <c r="U13" i="20"/>
  <c r="T12" i="21"/>
  <c r="U11" i="21"/>
  <c r="V13" i="20" l="1"/>
  <c r="U14" i="20"/>
  <c r="U12" i="21"/>
  <c r="V11" i="21"/>
  <c r="W13" i="20" l="1"/>
  <c r="V14" i="20"/>
  <c r="W11" i="21"/>
  <c r="V12" i="21"/>
  <c r="X13" i="20" l="1"/>
  <c r="W14" i="20"/>
  <c r="W12" i="21"/>
  <c r="X11" i="21"/>
  <c r="X14" i="20" l="1"/>
  <c r="Y13" i="20"/>
  <c r="X12" i="21"/>
  <c r="Y11" i="21"/>
  <c r="Z13" i="20" l="1"/>
  <c r="Y14" i="20"/>
  <c r="Y12" i="21"/>
  <c r="Z11" i="21"/>
  <c r="AA13" i="20" l="1"/>
  <c r="AA14" i="20" s="1"/>
  <c r="Z14" i="20"/>
  <c r="AA11" i="21"/>
  <c r="Z12" i="21"/>
  <c r="AA12" i="21" l="1"/>
  <c r="AB11" i="21"/>
  <c r="AB12" i="21" l="1"/>
  <c r="AC11" i="21"/>
  <c r="AC12" i="21" l="1"/>
  <c r="AD11" i="21"/>
  <c r="AE11" i="21" l="1"/>
  <c r="AD12" i="21"/>
  <c r="AE12" i="21" l="1"/>
  <c r="AF11" i="21"/>
  <c r="AF12" i="21" l="1"/>
  <c r="AG11" i="21"/>
  <c r="AG12" i="21" l="1"/>
  <c r="AH11" i="21"/>
  <c r="AI11" i="21" l="1"/>
  <c r="AH12" i="21"/>
  <c r="AI12" i="21" l="1"/>
  <c r="AJ11" i="21"/>
  <c r="AJ12" i="21" l="1"/>
  <c r="AK11" i="21"/>
  <c r="AK12" i="21" l="1"/>
  <c r="AL11" i="21"/>
  <c r="AL12" i="21" s="1"/>
  <c r="F37" i="12" l="1"/>
  <c r="F38" i="12"/>
  <c r="F39" i="12"/>
  <c r="F40" i="12"/>
  <c r="F41" i="12"/>
  <c r="F42" i="12"/>
  <c r="F43" i="12"/>
  <c r="F44" i="12"/>
  <c r="F45" i="12"/>
  <c r="F46" i="12"/>
  <c r="F47" i="12"/>
  <c r="F48" i="12"/>
  <c r="F49" i="12"/>
  <c r="F50" i="12"/>
  <c r="F51" i="12"/>
  <c r="F52" i="12"/>
  <c r="F53" i="12"/>
  <c r="F54" i="12"/>
  <c r="F55" i="12"/>
  <c r="F56" i="12"/>
  <c r="F57" i="12"/>
  <c r="F58" i="12"/>
  <c r="F59" i="12"/>
  <c r="F60" i="12"/>
  <c r="F61" i="12"/>
  <c r="F62" i="12"/>
  <c r="F63" i="12"/>
  <c r="F64" i="12"/>
  <c r="F65" i="12"/>
  <c r="F66" i="12"/>
  <c r="F67" i="12"/>
  <c r="F68" i="12"/>
  <c r="F69" i="12"/>
  <c r="F70" i="12"/>
  <c r="F71" i="12"/>
  <c r="F72" i="12"/>
  <c r="F73" i="12"/>
  <c r="F74" i="12"/>
  <c r="F75" i="12"/>
  <c r="F76" i="12"/>
  <c r="F77" i="12"/>
  <c r="F78" i="12"/>
  <c r="F79" i="12"/>
  <c r="F80" i="12"/>
  <c r="F81" i="12"/>
  <c r="F82" i="12"/>
  <c r="F83" i="12"/>
  <c r="F84" i="12"/>
  <c r="F85" i="12"/>
  <c r="F86" i="12"/>
  <c r="F87" i="12"/>
  <c r="F88" i="12"/>
  <c r="F89" i="12"/>
  <c r="F90" i="12"/>
  <c r="F91" i="12"/>
  <c r="F92" i="12"/>
  <c r="F93" i="12"/>
  <c r="F94" i="12"/>
  <c r="F95" i="12"/>
  <c r="F96" i="12"/>
  <c r="F97" i="12"/>
  <c r="F98" i="12"/>
  <c r="F99" i="12"/>
  <c r="F100" i="12"/>
  <c r="F101" i="12"/>
  <c r="F102" i="12"/>
  <c r="F103" i="12"/>
  <c r="F104" i="12"/>
  <c r="F105" i="12"/>
  <c r="F106" i="12"/>
  <c r="F107" i="12"/>
  <c r="F108" i="12"/>
  <c r="F109" i="12"/>
  <c r="F110" i="12"/>
  <c r="F111" i="12"/>
  <c r="F112" i="12"/>
  <c r="F113" i="12"/>
  <c r="F114" i="12"/>
  <c r="F36" i="12"/>
  <c r="G33" i="12" l="1"/>
  <c r="G6" i="12" s="1"/>
  <c r="E33" i="12"/>
  <c r="E6" i="12" s="1"/>
  <c r="F33" i="12"/>
  <c r="F6" i="12" s="1"/>
  <c r="D33" i="12"/>
  <c r="D6" i="12" s="1"/>
  <c r="AT52" i="3"/>
  <c r="AS52" i="3"/>
  <c r="AR52" i="3"/>
  <c r="AP52" i="3"/>
  <c r="AL52" i="3"/>
  <c r="AI52" i="3"/>
  <c r="Y52" i="3"/>
  <c r="F22" i="19" l="1"/>
  <c r="G22" i="19"/>
  <c r="H22" i="19"/>
  <c r="P22" i="19"/>
  <c r="Q22" i="19"/>
  <c r="R22" i="19"/>
  <c r="AA22" i="19"/>
  <c r="AC22" i="19"/>
  <c r="AD22" i="19"/>
  <c r="AF22" i="19"/>
  <c r="AI22" i="19"/>
  <c r="AJ22" i="19"/>
  <c r="AN22" i="19"/>
  <c r="AO22" i="19"/>
  <c r="AP22" i="19"/>
  <c r="AQ22" i="19"/>
  <c r="AT22" i="19"/>
  <c r="AU22" i="19"/>
  <c r="AW22" i="19"/>
  <c r="AZ22" i="19"/>
  <c r="BB22" i="19"/>
  <c r="BC22" i="19"/>
  <c r="BD22" i="19"/>
  <c r="BE22" i="19"/>
  <c r="BF22" i="19"/>
  <c r="BG22" i="19"/>
  <c r="BQ22" i="19"/>
  <c r="D21" i="19"/>
  <c r="I21" i="19"/>
  <c r="J21" i="19"/>
  <c r="K21" i="19"/>
  <c r="L21" i="19"/>
  <c r="M21" i="19"/>
  <c r="N21" i="19"/>
  <c r="O21" i="19"/>
  <c r="S21" i="19"/>
  <c r="T21" i="19"/>
  <c r="U21" i="19"/>
  <c r="V21" i="19"/>
  <c r="W21" i="19"/>
  <c r="X21" i="19"/>
  <c r="Z21" i="19"/>
  <c r="AE21" i="19"/>
  <c r="AG21" i="19"/>
  <c r="AH21" i="19"/>
  <c r="AK21" i="19"/>
  <c r="AM21" i="19"/>
  <c r="AN21" i="19"/>
  <c r="AO21" i="19"/>
  <c r="AP21" i="19"/>
  <c r="AQ21" i="19"/>
  <c r="AR21" i="19"/>
  <c r="AS21" i="19"/>
  <c r="AU21" i="19"/>
  <c r="AV21" i="19"/>
  <c r="AX21" i="19"/>
  <c r="AZ21" i="19"/>
  <c r="BA21" i="19"/>
  <c r="BH21" i="19"/>
  <c r="BI21" i="19"/>
  <c r="BJ21" i="19"/>
  <c r="BK21" i="19"/>
  <c r="BL21" i="19"/>
  <c r="BM21" i="19"/>
  <c r="BN21" i="19"/>
  <c r="BO21" i="19"/>
  <c r="BP21" i="19"/>
  <c r="BR21" i="19"/>
  <c r="BS21" i="19"/>
  <c r="BT21" i="19"/>
  <c r="BU21" i="19"/>
  <c r="BV21" i="19"/>
  <c r="BW21" i="19"/>
  <c r="BX21" i="19"/>
  <c r="BY21" i="19"/>
  <c r="F16" i="19"/>
  <c r="G16" i="19"/>
  <c r="H16" i="19"/>
  <c r="P16" i="19"/>
  <c r="Q16" i="19"/>
  <c r="R16" i="19"/>
  <c r="AA16" i="19"/>
  <c r="AC16" i="19"/>
  <c r="AD16" i="19"/>
  <c r="AF16" i="19"/>
  <c r="AI16" i="19"/>
  <c r="AJ16" i="19"/>
  <c r="AN16" i="19"/>
  <c r="AO16" i="19"/>
  <c r="AP16" i="19"/>
  <c r="AQ16" i="19"/>
  <c r="AT16" i="19"/>
  <c r="AU16" i="19"/>
  <c r="AW16" i="19"/>
  <c r="AZ16" i="19"/>
  <c r="BB16" i="19"/>
  <c r="BC16" i="19"/>
  <c r="BD16" i="19"/>
  <c r="BE16" i="19"/>
  <c r="BF16" i="19"/>
  <c r="BG16" i="19"/>
  <c r="BQ16" i="19"/>
  <c r="F17" i="19"/>
  <c r="G17" i="19"/>
  <c r="H17" i="19"/>
  <c r="P17" i="19"/>
  <c r="Q17" i="19"/>
  <c r="R17" i="19"/>
  <c r="AA17" i="19"/>
  <c r="AC17" i="19"/>
  <c r="AD17" i="19"/>
  <c r="AF17" i="19"/>
  <c r="AI17" i="19"/>
  <c r="AJ17" i="19"/>
  <c r="AN17" i="19"/>
  <c r="AO17" i="19"/>
  <c r="AP17" i="19"/>
  <c r="AQ17" i="19"/>
  <c r="AT17" i="19"/>
  <c r="AU17" i="19"/>
  <c r="AW17" i="19"/>
  <c r="AZ17" i="19"/>
  <c r="BB17" i="19"/>
  <c r="BC17" i="19"/>
  <c r="BD17" i="19"/>
  <c r="BE17" i="19"/>
  <c r="BF17" i="19"/>
  <c r="BG17" i="19"/>
  <c r="BQ17" i="19"/>
  <c r="D13" i="19"/>
  <c r="I13" i="19"/>
  <c r="J13" i="19"/>
  <c r="K13" i="19"/>
  <c r="L13" i="19"/>
  <c r="M13" i="19"/>
  <c r="N13" i="19"/>
  <c r="O13" i="19"/>
  <c r="S13" i="19"/>
  <c r="T13" i="19"/>
  <c r="U13" i="19"/>
  <c r="V13" i="19"/>
  <c r="W13" i="19"/>
  <c r="X13" i="19"/>
  <c r="Z13" i="19"/>
  <c r="AE13" i="19"/>
  <c r="AG13" i="19"/>
  <c r="AH13" i="19"/>
  <c r="AK13" i="19"/>
  <c r="AM13" i="19"/>
  <c r="AN13" i="19"/>
  <c r="AO13" i="19"/>
  <c r="AP13" i="19"/>
  <c r="AQ13" i="19"/>
  <c r="AR13" i="19"/>
  <c r="AS13" i="19"/>
  <c r="AU13" i="19"/>
  <c r="AV13" i="19"/>
  <c r="AX13" i="19"/>
  <c r="AZ13" i="19"/>
  <c r="BA13" i="19"/>
  <c r="BH13" i="19"/>
  <c r="BI13" i="19"/>
  <c r="BJ13" i="19"/>
  <c r="BK13" i="19"/>
  <c r="BL13" i="19"/>
  <c r="BM13" i="19"/>
  <c r="BN13" i="19"/>
  <c r="BO13" i="19"/>
  <c r="BP13" i="19"/>
  <c r="BR13" i="19"/>
  <c r="BS13" i="19"/>
  <c r="BT13" i="19"/>
  <c r="BU13" i="19"/>
  <c r="BV13" i="19"/>
  <c r="BW13" i="19"/>
  <c r="BX13" i="19"/>
  <c r="BY13" i="19"/>
  <c r="D14" i="19"/>
  <c r="I14" i="19"/>
  <c r="J14" i="19"/>
  <c r="K14" i="19"/>
  <c r="L14" i="19"/>
  <c r="M14" i="19"/>
  <c r="N14" i="19"/>
  <c r="O14" i="19"/>
  <c r="S14" i="19"/>
  <c r="T14" i="19"/>
  <c r="U14" i="19"/>
  <c r="V14" i="19"/>
  <c r="W14" i="19"/>
  <c r="X14" i="19"/>
  <c r="Z14" i="19"/>
  <c r="AE14" i="19"/>
  <c r="AG14" i="19"/>
  <c r="AH14" i="19"/>
  <c r="AK14" i="19"/>
  <c r="AM14" i="19"/>
  <c r="AN14" i="19"/>
  <c r="AO14" i="19"/>
  <c r="AP14" i="19"/>
  <c r="AQ14" i="19"/>
  <c r="AR14" i="19"/>
  <c r="AS14" i="19"/>
  <c r="AU14" i="19"/>
  <c r="AV14" i="19"/>
  <c r="AX14" i="19"/>
  <c r="AZ14" i="19"/>
  <c r="BA14" i="19"/>
  <c r="BH14" i="19"/>
  <c r="BI14" i="19"/>
  <c r="BJ14" i="19"/>
  <c r="BK14" i="19"/>
  <c r="BL14" i="19"/>
  <c r="BM14" i="19"/>
  <c r="BN14" i="19"/>
  <c r="BO14" i="19"/>
  <c r="BP14" i="19"/>
  <c r="BR14" i="19"/>
  <c r="BS14" i="19"/>
  <c r="BT14" i="19"/>
  <c r="BU14" i="19"/>
  <c r="BV14" i="19"/>
  <c r="BW14" i="19"/>
  <c r="BX14" i="19"/>
  <c r="BY14" i="19"/>
  <c r="F10" i="19"/>
  <c r="G10" i="19"/>
  <c r="H10" i="19"/>
  <c r="P10" i="19"/>
  <c r="Q10" i="19"/>
  <c r="R10" i="19"/>
  <c r="AA10" i="19"/>
  <c r="AC10" i="19"/>
  <c r="AD10" i="19"/>
  <c r="AF10" i="19"/>
  <c r="AI10" i="19"/>
  <c r="AJ10" i="19"/>
  <c r="AN10" i="19"/>
  <c r="AO10" i="19"/>
  <c r="AP10" i="19"/>
  <c r="AQ10" i="19"/>
  <c r="AT10" i="19"/>
  <c r="AU10" i="19"/>
  <c r="AW10" i="19"/>
  <c r="AZ10" i="19"/>
  <c r="BB10" i="19"/>
  <c r="BC10" i="19"/>
  <c r="BD10" i="19"/>
  <c r="BE10" i="19"/>
  <c r="BF10" i="19"/>
  <c r="BG10" i="19"/>
  <c r="BQ10" i="19"/>
  <c r="D9" i="19"/>
  <c r="I9" i="19"/>
  <c r="J9" i="19"/>
  <c r="K9" i="19"/>
  <c r="L9" i="19"/>
  <c r="M9" i="19"/>
  <c r="N9" i="19"/>
  <c r="O9" i="19"/>
  <c r="S9" i="19"/>
  <c r="T9" i="19"/>
  <c r="U9" i="19"/>
  <c r="V9" i="19"/>
  <c r="W9" i="19"/>
  <c r="X9" i="19"/>
  <c r="Z9" i="19"/>
  <c r="AE9" i="19"/>
  <c r="AG9" i="19"/>
  <c r="AH9" i="19"/>
  <c r="AK9" i="19"/>
  <c r="AM9" i="19"/>
  <c r="AN9" i="19"/>
  <c r="AO9" i="19"/>
  <c r="AP9" i="19"/>
  <c r="AQ9" i="19"/>
  <c r="AR9" i="19"/>
  <c r="AS9" i="19"/>
  <c r="AU9" i="19"/>
  <c r="AV9" i="19"/>
  <c r="AX9" i="19"/>
  <c r="AZ9" i="19"/>
  <c r="BA9" i="19"/>
  <c r="BH9" i="19"/>
  <c r="BI9" i="19"/>
  <c r="BJ9" i="19"/>
  <c r="BK9" i="19"/>
  <c r="BL9" i="19"/>
  <c r="BM9" i="19"/>
  <c r="BN9" i="19"/>
  <c r="BO9" i="19"/>
  <c r="BP9" i="19"/>
  <c r="BR9" i="19"/>
  <c r="BS9" i="19"/>
  <c r="BT9" i="19"/>
  <c r="BU9" i="19"/>
  <c r="BV9" i="19"/>
  <c r="BW9" i="19"/>
  <c r="BX9" i="19"/>
  <c r="BY9" i="19"/>
  <c r="C40" i="19"/>
  <c r="D39" i="19"/>
  <c r="E23" i="19"/>
  <c r="AJ20" i="19"/>
  <c r="AK19" i="19"/>
  <c r="Y19" i="19"/>
  <c r="E19" i="19"/>
  <c r="BQ11" i="19"/>
  <c r="AK11" i="19"/>
  <c r="P11" i="19"/>
  <c r="I11" i="19"/>
  <c r="E11" i="19"/>
  <c r="CC22" i="19"/>
  <c r="CB22" i="19"/>
  <c r="CA13" i="19"/>
  <c r="BJ23" i="19"/>
  <c r="BA11" i="19"/>
  <c r="AA19" i="19"/>
  <c r="O20" i="19"/>
  <c r="C40" i="7"/>
  <c r="D39" i="7"/>
  <c r="E39" i="7" s="1"/>
  <c r="F39" i="7" l="1"/>
  <c r="E40" i="7"/>
  <c r="D40" i="7"/>
  <c r="CC9" i="19"/>
  <c r="CA10" i="19"/>
  <c r="CC14" i="19"/>
  <c r="CC17" i="19"/>
  <c r="CA16" i="19"/>
  <c r="CC21" i="19"/>
  <c r="CA22" i="19"/>
  <c r="CB9" i="19"/>
  <c r="CB14" i="19"/>
  <c r="CC13" i="19"/>
  <c r="CB17" i="19"/>
  <c r="CB21" i="19"/>
  <c r="CA9" i="19"/>
  <c r="CC10" i="19"/>
  <c r="CA14" i="19"/>
  <c r="CB13" i="19"/>
  <c r="CA17" i="19"/>
  <c r="CC16" i="19"/>
  <c r="CA21" i="19"/>
  <c r="CB10" i="19"/>
  <c r="CB16" i="19"/>
  <c r="BE15" i="19"/>
  <c r="BE34" i="19" s="1"/>
  <c r="J23" i="19"/>
  <c r="AD20" i="19"/>
  <c r="AD23" i="19"/>
  <c r="AD19" i="19"/>
  <c r="AD15" i="19"/>
  <c r="AD34" i="19" s="1"/>
  <c r="AL23" i="19"/>
  <c r="AL19" i="19"/>
  <c r="AL11" i="19"/>
  <c r="AT15" i="19"/>
  <c r="AT34" i="19" s="1"/>
  <c r="BF15" i="19"/>
  <c r="BF34" i="19" s="1"/>
  <c r="AP15" i="19"/>
  <c r="AP34" i="19" s="1"/>
  <c r="C20" i="19"/>
  <c r="C19" i="19"/>
  <c r="C11" i="19"/>
  <c r="C23" i="19"/>
  <c r="K23" i="19"/>
  <c r="K19" i="19"/>
  <c r="K11" i="19"/>
  <c r="K20" i="19"/>
  <c r="AM23" i="19"/>
  <c r="AM19" i="19"/>
  <c r="AM11" i="19"/>
  <c r="AM20" i="19"/>
  <c r="AD11" i="19"/>
  <c r="BJ11" i="19"/>
  <c r="J19" i="19"/>
  <c r="H23" i="19"/>
  <c r="H20" i="19"/>
  <c r="H15" i="19"/>
  <c r="H34" i="19" s="1"/>
  <c r="H19" i="19"/>
  <c r="H11" i="19"/>
  <c r="L23" i="19"/>
  <c r="L20" i="19"/>
  <c r="L12" i="19"/>
  <c r="L33" i="19" s="1"/>
  <c r="L11" i="19"/>
  <c r="P23" i="19"/>
  <c r="P15" i="19"/>
  <c r="P34" i="19" s="1"/>
  <c r="P19" i="19"/>
  <c r="P20" i="19"/>
  <c r="T12" i="19"/>
  <c r="T33" i="19" s="1"/>
  <c r="AB23" i="19"/>
  <c r="AB19" i="19"/>
  <c r="AB20" i="19"/>
  <c r="AB11" i="19"/>
  <c r="AF23" i="19"/>
  <c r="AF19" i="19"/>
  <c r="AF20" i="19"/>
  <c r="AJ23" i="19"/>
  <c r="AJ19" i="19"/>
  <c r="AJ18" i="19" s="1"/>
  <c r="AJ35" i="19" s="1"/>
  <c r="AJ15" i="19"/>
  <c r="AJ34" i="19" s="1"/>
  <c r="AN15" i="19"/>
  <c r="AN34" i="19" s="1"/>
  <c r="AN12" i="19"/>
  <c r="AN33" i="19" s="1"/>
  <c r="AV12" i="19"/>
  <c r="AV33" i="19" s="1"/>
  <c r="AZ15" i="19"/>
  <c r="AZ34" i="19" s="1"/>
  <c r="AZ12" i="19"/>
  <c r="AZ33" i="19" s="1"/>
  <c r="BH12" i="19"/>
  <c r="BH33" i="19" s="1"/>
  <c r="BT12" i="19"/>
  <c r="BT33" i="19" s="1"/>
  <c r="BX12" i="19"/>
  <c r="BX33" i="19" s="1"/>
  <c r="J11" i="19"/>
  <c r="AF11" i="19"/>
  <c r="AR12" i="19"/>
  <c r="AR33" i="19" s="1"/>
  <c r="BV12" i="19"/>
  <c r="BV33" i="19" s="1"/>
  <c r="W12" i="19"/>
  <c r="AI15" i="19"/>
  <c r="AI34" i="19" s="1"/>
  <c r="L19" i="19"/>
  <c r="AL20" i="19"/>
  <c r="F23" i="19"/>
  <c r="F20" i="19"/>
  <c r="F15" i="19"/>
  <c r="F34" i="19" s="1"/>
  <c r="F19" i="19"/>
  <c r="F11" i="19"/>
  <c r="N12" i="19"/>
  <c r="N33" i="19" s="1"/>
  <c r="AH12" i="19"/>
  <c r="AH33" i="19" s="1"/>
  <c r="AP12" i="19"/>
  <c r="AP33" i="19" s="1"/>
  <c r="AX23" i="19"/>
  <c r="AX19" i="19"/>
  <c r="AX20" i="19"/>
  <c r="AX11" i="19"/>
  <c r="BB15" i="19"/>
  <c r="BB34" i="19" s="1"/>
  <c r="BJ20" i="19"/>
  <c r="BJ19" i="19"/>
  <c r="BJ12" i="19"/>
  <c r="BJ33" i="19" s="1"/>
  <c r="BR23" i="19"/>
  <c r="BR20" i="19"/>
  <c r="BR19" i="19"/>
  <c r="BR11" i="19"/>
  <c r="BZ20" i="19"/>
  <c r="BZ23" i="19"/>
  <c r="BZ19" i="19"/>
  <c r="BN12" i="19"/>
  <c r="BN33" i="19" s="1"/>
  <c r="G23" i="19"/>
  <c r="G19" i="19"/>
  <c r="G11" i="19"/>
  <c r="G15" i="19"/>
  <c r="G34" i="19" s="1"/>
  <c r="G20" i="19"/>
  <c r="O19" i="19"/>
  <c r="O18" i="19" s="1"/>
  <c r="O35" i="19" s="1"/>
  <c r="O11" i="19"/>
  <c r="O23" i="19"/>
  <c r="AA23" i="19"/>
  <c r="AA11" i="19"/>
  <c r="AA20" i="19"/>
  <c r="AA18" i="19" s="1"/>
  <c r="AA35" i="19" s="1"/>
  <c r="AA15" i="19"/>
  <c r="AA34" i="19" s="1"/>
  <c r="AI20" i="19"/>
  <c r="AI11" i="19"/>
  <c r="AI23" i="19"/>
  <c r="AQ15" i="19"/>
  <c r="AQ34" i="19" s="1"/>
  <c r="AY20" i="19"/>
  <c r="AY11" i="19"/>
  <c r="AY23" i="19"/>
  <c r="AY19" i="19"/>
  <c r="BG15" i="19"/>
  <c r="BG34" i="19" s="1"/>
  <c r="BS23" i="19"/>
  <c r="BS19" i="19"/>
  <c r="BS11" i="19"/>
  <c r="BS20" i="19"/>
  <c r="BS12" i="19"/>
  <c r="BS33" i="19" s="1"/>
  <c r="J20" i="19"/>
  <c r="E20" i="19"/>
  <c r="E18" i="19" s="1"/>
  <c r="I20" i="19"/>
  <c r="I23" i="19"/>
  <c r="I19" i="19"/>
  <c r="M12" i="19"/>
  <c r="M33" i="19" s="1"/>
  <c r="Q20" i="19"/>
  <c r="Q23" i="19"/>
  <c r="Q11" i="19"/>
  <c r="U12" i="19"/>
  <c r="U33" i="19" s="1"/>
  <c r="Y20" i="19"/>
  <c r="Y18" i="19" s="1"/>
  <c r="Y35" i="19" s="1"/>
  <c r="Y23" i="19"/>
  <c r="AC20" i="19"/>
  <c r="AC23" i="19"/>
  <c r="AC19" i="19"/>
  <c r="AC15" i="19"/>
  <c r="AC11" i="19"/>
  <c r="AK20" i="19"/>
  <c r="AK18" i="19" s="1"/>
  <c r="AK35" i="19" s="1"/>
  <c r="AK12" i="19"/>
  <c r="AK33" i="19" s="1"/>
  <c r="AK23" i="19"/>
  <c r="AS12" i="19"/>
  <c r="AS33" i="19" s="1"/>
  <c r="AW20" i="19"/>
  <c r="AW23" i="19"/>
  <c r="AW15" i="19"/>
  <c r="AW34" i="19" s="1"/>
  <c r="AW19" i="19"/>
  <c r="AW11" i="19"/>
  <c r="BA20" i="19"/>
  <c r="BA23" i="19"/>
  <c r="BI20" i="19"/>
  <c r="BI23" i="19"/>
  <c r="BI19" i="19"/>
  <c r="BI11" i="19"/>
  <c r="BM12" i="19"/>
  <c r="BM33" i="19" s="1"/>
  <c r="BQ20" i="19"/>
  <c r="BQ23" i="19"/>
  <c r="BQ19" i="19"/>
  <c r="BU12" i="19"/>
  <c r="BU33" i="19" s="1"/>
  <c r="BY20" i="19"/>
  <c r="BY23" i="19"/>
  <c r="BY19" i="19"/>
  <c r="BY12" i="19"/>
  <c r="BY11" i="19"/>
  <c r="Y11" i="19"/>
  <c r="AJ11" i="19"/>
  <c r="BZ11" i="19"/>
  <c r="BL12" i="19"/>
  <c r="BL33" i="19" s="1"/>
  <c r="AO15" i="19"/>
  <c r="AO34" i="19" s="1"/>
  <c r="Q19" i="19"/>
  <c r="AI19" i="19"/>
  <c r="BA19" i="19"/>
  <c r="BA18" i="19" s="1"/>
  <c r="BA35" i="19" s="1"/>
  <c r="E39" i="19"/>
  <c r="D40" i="19"/>
  <c r="N29" i="19" l="1"/>
  <c r="U25" i="19"/>
  <c r="CB15" i="19"/>
  <c r="CB34" i="19" s="1"/>
  <c r="CB12" i="19"/>
  <c r="CB33" i="19" s="1"/>
  <c r="AP30" i="19"/>
  <c r="AD26" i="19"/>
  <c r="L18" i="19"/>
  <c r="L35" i="19" s="1"/>
  <c r="G39" i="7"/>
  <c r="F40" i="7"/>
  <c r="AN30" i="19"/>
  <c r="AY18" i="19"/>
  <c r="AY35" i="19" s="1"/>
  <c r="AO26" i="19"/>
  <c r="O31" i="19"/>
  <c r="AK25" i="19"/>
  <c r="M25" i="19"/>
  <c r="AQ30" i="19"/>
  <c r="BZ18" i="19"/>
  <c r="BZ35" i="19" s="1"/>
  <c r="BM29" i="19"/>
  <c r="AY31" i="19"/>
  <c r="BM25" i="19"/>
  <c r="BZ27" i="19"/>
  <c r="BR18" i="19"/>
  <c r="BR35" i="19" s="1"/>
  <c r="I18" i="19"/>
  <c r="I35" i="19" s="1"/>
  <c r="K18" i="19"/>
  <c r="K35" i="19" s="1"/>
  <c r="G18" i="19"/>
  <c r="G35" i="19" s="1"/>
  <c r="H18" i="19"/>
  <c r="H35" i="19" s="1"/>
  <c r="F18" i="19"/>
  <c r="F35" i="19" s="1"/>
  <c r="AB18" i="19"/>
  <c r="AB35" i="19" s="1"/>
  <c r="CB30" i="19"/>
  <c r="AJ30" i="19"/>
  <c r="AA30" i="19"/>
  <c r="AK29" i="19"/>
  <c r="BU29" i="19"/>
  <c r="AV25" i="19"/>
  <c r="AR29" i="19"/>
  <c r="AZ29" i="19"/>
  <c r="BY25" i="19"/>
  <c r="BJ18" i="19"/>
  <c r="BJ35" i="19" s="1"/>
  <c r="AJ27" i="19"/>
  <c r="BS25" i="19"/>
  <c r="AJ31" i="19"/>
  <c r="AS25" i="19"/>
  <c r="AC18" i="19"/>
  <c r="AC35" i="19" s="1"/>
  <c r="BC15" i="19"/>
  <c r="BC34" i="19" s="1"/>
  <c r="AE12" i="19"/>
  <c r="AE33" i="19" s="1"/>
  <c r="K12" i="19"/>
  <c r="K33" i="19" s="1"/>
  <c r="C18" i="19"/>
  <c r="C35" i="19" s="1"/>
  <c r="AT26" i="19"/>
  <c r="U29" i="19"/>
  <c r="BJ25" i="19"/>
  <c r="AN29" i="19"/>
  <c r="AS29" i="19"/>
  <c r="BQ15" i="19"/>
  <c r="BQ34" i="19" s="1"/>
  <c r="BY18" i="19"/>
  <c r="BY35" i="19" s="1"/>
  <c r="AA31" i="19"/>
  <c r="AP26" i="19"/>
  <c r="N25" i="19"/>
  <c r="BJ29" i="19"/>
  <c r="AF15" i="19"/>
  <c r="AF34" i="19" s="1"/>
  <c r="H30" i="19"/>
  <c r="AL18" i="19"/>
  <c r="AL35" i="19" s="1"/>
  <c r="AO30" i="19"/>
  <c r="W33" i="19"/>
  <c r="W25" i="19"/>
  <c r="AC34" i="19"/>
  <c r="AC26" i="19"/>
  <c r="E35" i="19"/>
  <c r="E31" i="19"/>
  <c r="E27" i="19"/>
  <c r="BX25" i="19"/>
  <c r="AN25" i="19"/>
  <c r="BF30" i="19"/>
  <c r="AT30" i="19"/>
  <c r="AX12" i="19"/>
  <c r="AX33" i="19" s="1"/>
  <c r="AC30" i="19"/>
  <c r="CC15" i="19"/>
  <c r="CC34" i="19" s="1"/>
  <c r="AG12" i="19"/>
  <c r="AI26" i="19"/>
  <c r="BT25" i="19"/>
  <c r="BB26" i="19"/>
  <c r="AX18" i="19"/>
  <c r="AX35" i="19" s="1"/>
  <c r="BL25" i="19"/>
  <c r="AZ26" i="19"/>
  <c r="AZ25" i="19"/>
  <c r="AN26" i="19"/>
  <c r="T25" i="19"/>
  <c r="P26" i="19"/>
  <c r="L25" i="19"/>
  <c r="H27" i="19"/>
  <c r="AI30" i="19"/>
  <c r="S12" i="19"/>
  <c r="S33" i="19" s="1"/>
  <c r="AK31" i="19"/>
  <c r="BV29" i="19"/>
  <c r="L29" i="19"/>
  <c r="BA31" i="19"/>
  <c r="AR25" i="19"/>
  <c r="Q18" i="19"/>
  <c r="Q35" i="19" s="1"/>
  <c r="Y31" i="19"/>
  <c r="T29" i="19"/>
  <c r="BQ18" i="19"/>
  <c r="BI18" i="19"/>
  <c r="BI35" i="19" s="1"/>
  <c r="BE26" i="19"/>
  <c r="AW18" i="19"/>
  <c r="AW35" i="19" s="1"/>
  <c r="AO12" i="19"/>
  <c r="AO33" i="19" s="1"/>
  <c r="Q15" i="19"/>
  <c r="Q34" i="19" s="1"/>
  <c r="AQ12" i="19"/>
  <c r="AQ33" i="19" s="1"/>
  <c r="CA15" i="19"/>
  <c r="CA26" i="19" s="1"/>
  <c r="BS29" i="19"/>
  <c r="AA27" i="19"/>
  <c r="J12" i="19"/>
  <c r="J33" i="19" s="1"/>
  <c r="BR12" i="19"/>
  <c r="BR33" i="19" s="1"/>
  <c r="BB30" i="19"/>
  <c r="AP25" i="19"/>
  <c r="F26" i="19"/>
  <c r="H26" i="19"/>
  <c r="G30" i="19"/>
  <c r="CB26" i="19"/>
  <c r="BX29" i="19"/>
  <c r="BT29" i="19"/>
  <c r="BP12" i="19"/>
  <c r="BP33" i="19" s="1"/>
  <c r="BL29" i="19"/>
  <c r="BH29" i="19"/>
  <c r="X12" i="19"/>
  <c r="X33" i="19" s="1"/>
  <c r="P18" i="19"/>
  <c r="P27" i="19" s="1"/>
  <c r="J18" i="19"/>
  <c r="J35" i="19" s="1"/>
  <c r="BW12" i="19"/>
  <c r="BW33" i="19" s="1"/>
  <c r="BK12" i="19"/>
  <c r="BK33" i="19" s="1"/>
  <c r="AU12" i="19"/>
  <c r="AU33" i="19" s="1"/>
  <c r="AM12" i="19"/>
  <c r="AM33" i="19" s="1"/>
  <c r="AM18" i="19"/>
  <c r="AM35" i="19" s="1"/>
  <c r="BN29" i="19"/>
  <c r="BV25" i="19"/>
  <c r="BF26" i="19"/>
  <c r="AD30" i="19"/>
  <c r="Z12" i="19"/>
  <c r="Z33" i="19" s="1"/>
  <c r="R15" i="19"/>
  <c r="R34" i="19" s="1"/>
  <c r="BJ27" i="19"/>
  <c r="M29" i="19"/>
  <c r="AV29" i="19"/>
  <c r="AH29" i="19"/>
  <c r="BI12" i="19"/>
  <c r="BA27" i="19"/>
  <c r="AW26" i="19"/>
  <c r="BG26" i="19"/>
  <c r="AH25" i="19"/>
  <c r="AI18" i="19"/>
  <c r="AI35" i="19" s="1"/>
  <c r="BA12" i="19"/>
  <c r="BA25" i="19" s="1"/>
  <c r="AK27" i="19"/>
  <c r="AU15" i="19"/>
  <c r="AU34" i="19" s="1"/>
  <c r="BG30" i="19"/>
  <c r="BD15" i="19"/>
  <c r="BD26" i="19" s="1"/>
  <c r="F39" i="19"/>
  <c r="E40" i="19"/>
  <c r="CA12" i="19"/>
  <c r="CA33" i="19" s="1"/>
  <c r="V12" i="19"/>
  <c r="V33" i="19" s="1"/>
  <c r="CC12" i="19"/>
  <c r="CC29" i="19" s="1"/>
  <c r="BY33" i="19"/>
  <c r="BY29" i="19"/>
  <c r="BU25" i="19"/>
  <c r="AW30" i="19"/>
  <c r="Y27" i="19"/>
  <c r="I12" i="19"/>
  <c r="I33" i="19" s="1"/>
  <c r="O12" i="19"/>
  <c r="O33" i="19" s="1"/>
  <c r="BS18" i="19"/>
  <c r="BS35" i="19" s="1"/>
  <c r="BO12" i="19"/>
  <c r="BO33" i="19" s="1"/>
  <c r="AQ26" i="19"/>
  <c r="AA26" i="19"/>
  <c r="O27" i="19"/>
  <c r="G26" i="19"/>
  <c r="BH25" i="19"/>
  <c r="AJ26" i="19"/>
  <c r="AF18" i="19"/>
  <c r="AF35" i="19" s="1"/>
  <c r="P30" i="19"/>
  <c r="D12" i="19"/>
  <c r="D33" i="19" s="1"/>
  <c r="W29" i="19"/>
  <c r="AZ30" i="19"/>
  <c r="AP29" i="19"/>
  <c r="BN25" i="19"/>
  <c r="AD18" i="19"/>
  <c r="AD35" i="19" s="1"/>
  <c r="J25" i="19"/>
  <c r="BE30" i="19"/>
  <c r="F30" i="19"/>
  <c r="L31" i="19" l="1"/>
  <c r="AQ29" i="19"/>
  <c r="BC30" i="19"/>
  <c r="C31" i="19"/>
  <c r="CB29" i="19"/>
  <c r="AB27" i="19"/>
  <c r="K31" i="19"/>
  <c r="C27" i="19"/>
  <c r="AX29" i="19"/>
  <c r="I27" i="19"/>
  <c r="CB25" i="19"/>
  <c r="X25" i="19"/>
  <c r="AF26" i="19"/>
  <c r="G27" i="19"/>
  <c r="AE25" i="19"/>
  <c r="AB31" i="19"/>
  <c r="AY27" i="19"/>
  <c r="K27" i="19"/>
  <c r="AX25" i="19"/>
  <c r="AW27" i="19"/>
  <c r="AW31" i="19"/>
  <c r="AC27" i="19"/>
  <c r="BJ31" i="19"/>
  <c r="I31" i="19"/>
  <c r="H31" i="19"/>
  <c r="Q31" i="19"/>
  <c r="BR27" i="19"/>
  <c r="BR31" i="19"/>
  <c r="AC31" i="19"/>
  <c r="F27" i="19"/>
  <c r="F31" i="19"/>
  <c r="BY27" i="19"/>
  <c r="AL27" i="19"/>
  <c r="AX31" i="19"/>
  <c r="L27" i="19"/>
  <c r="H39" i="7"/>
  <c r="G40" i="7"/>
  <c r="CC26" i="19"/>
  <c r="AU25" i="19"/>
  <c r="AE29" i="19"/>
  <c r="AF31" i="19"/>
  <c r="J29" i="19"/>
  <c r="Q27" i="19"/>
  <c r="BZ31" i="19"/>
  <c r="AX27" i="19"/>
  <c r="AO29" i="19"/>
  <c r="K25" i="19"/>
  <c r="J31" i="19"/>
  <c r="G31" i="19"/>
  <c r="BQ30" i="19"/>
  <c r="BC26" i="19"/>
  <c r="Z25" i="19"/>
  <c r="O25" i="19"/>
  <c r="BK25" i="19"/>
  <c r="AM25" i="19"/>
  <c r="K29" i="19"/>
  <c r="AM27" i="19"/>
  <c r="BI31" i="19"/>
  <c r="BP29" i="19"/>
  <c r="Z29" i="19"/>
  <c r="BO29" i="19"/>
  <c r="AD27" i="19"/>
  <c r="AF30" i="19"/>
  <c r="AQ25" i="19"/>
  <c r="AM31" i="19"/>
  <c r="Q30" i="19"/>
  <c r="D29" i="19"/>
  <c r="Q26" i="19"/>
  <c r="AL31" i="19"/>
  <c r="V25" i="19"/>
  <c r="AU29" i="19"/>
  <c r="D25" i="19"/>
  <c r="V29" i="19"/>
  <c r="AO25" i="19"/>
  <c r="BY31" i="19"/>
  <c r="BQ26" i="19"/>
  <c r="BW25" i="19"/>
  <c r="CA25" i="19"/>
  <c r="BS31" i="19"/>
  <c r="R26" i="19"/>
  <c r="AG33" i="19"/>
  <c r="AG29" i="19"/>
  <c r="CA29" i="19"/>
  <c r="BA33" i="19"/>
  <c r="BA29" i="19"/>
  <c r="BI33" i="19"/>
  <c r="BI29" i="19"/>
  <c r="J27" i="19"/>
  <c r="AD31" i="19"/>
  <c r="P35" i="19"/>
  <c r="P31" i="19"/>
  <c r="BR25" i="19"/>
  <c r="AI27" i="19"/>
  <c r="BI25" i="19"/>
  <c r="I25" i="19"/>
  <c r="BW29" i="19"/>
  <c r="BP25" i="19"/>
  <c r="BR29" i="19"/>
  <c r="CC33" i="19"/>
  <c r="CC25" i="19"/>
  <c r="CA34" i="19"/>
  <c r="CA30" i="19"/>
  <c r="O29" i="19"/>
  <c r="BQ35" i="19"/>
  <c r="BQ31" i="19"/>
  <c r="S29" i="19"/>
  <c r="AU30" i="19"/>
  <c r="AI31" i="19"/>
  <c r="AG25" i="19"/>
  <c r="BI27" i="19"/>
  <c r="BQ27" i="19"/>
  <c r="F40" i="19"/>
  <c r="G39" i="19"/>
  <c r="BD34" i="19"/>
  <c r="BD30" i="19"/>
  <c r="AF27" i="19"/>
  <c r="I29" i="19"/>
  <c r="R30" i="19"/>
  <c r="S25" i="19"/>
  <c r="BO25" i="19"/>
  <c r="AM29" i="19"/>
  <c r="BK29" i="19"/>
  <c r="X29" i="19"/>
  <c r="AU26" i="19"/>
  <c r="BS27" i="19"/>
  <c r="CC30" i="19"/>
  <c r="I39" i="7" l="1"/>
  <c r="H40" i="7"/>
  <c r="H39" i="19"/>
  <c r="G40" i="19"/>
  <c r="J39" i="7" l="1"/>
  <c r="I40" i="7"/>
  <c r="I39" i="19"/>
  <c r="H40" i="19"/>
  <c r="K39" i="7" l="1"/>
  <c r="J40" i="7"/>
  <c r="J39" i="19"/>
  <c r="I40" i="19"/>
  <c r="L39" i="7" l="1"/>
  <c r="K40" i="7"/>
  <c r="J40" i="19"/>
  <c r="K39" i="19"/>
  <c r="M39" i="7" l="1"/>
  <c r="L40" i="7"/>
  <c r="L39" i="19"/>
  <c r="K40" i="19"/>
  <c r="M40" i="7" l="1"/>
  <c r="N39" i="7"/>
  <c r="M39" i="19"/>
  <c r="L40" i="19"/>
  <c r="O39" i="7" l="1"/>
  <c r="N40" i="7"/>
  <c r="N39" i="19"/>
  <c r="M40" i="19"/>
  <c r="P39" i="7" l="1"/>
  <c r="O40" i="7"/>
  <c r="N40" i="19"/>
  <c r="O39" i="19"/>
  <c r="Q39" i="7" l="1"/>
  <c r="P40" i="7"/>
  <c r="P39" i="19"/>
  <c r="O40" i="19"/>
  <c r="R39" i="7" l="1"/>
  <c r="Q40" i="7"/>
  <c r="Q39" i="19"/>
  <c r="P40" i="19"/>
  <c r="S39" i="7" l="1"/>
  <c r="R40" i="7"/>
  <c r="R39" i="19"/>
  <c r="Q40" i="19"/>
  <c r="T39" i="7" l="1"/>
  <c r="S40" i="7"/>
  <c r="R40" i="19"/>
  <c r="S39" i="19"/>
  <c r="U39" i="7" l="1"/>
  <c r="T40" i="7"/>
  <c r="T39" i="19"/>
  <c r="S40" i="19"/>
  <c r="V39" i="7" l="1"/>
  <c r="U40" i="7"/>
  <c r="U39" i="19"/>
  <c r="T40" i="19"/>
  <c r="W39" i="7" l="1"/>
  <c r="V40" i="7"/>
  <c r="V39" i="19"/>
  <c r="U40" i="19"/>
  <c r="X39" i="7" l="1"/>
  <c r="W40" i="7"/>
  <c r="V40" i="19"/>
  <c r="W39" i="19"/>
  <c r="Y39" i="7" l="1"/>
  <c r="X40" i="7"/>
  <c r="X39" i="19"/>
  <c r="W40" i="19"/>
  <c r="Z39" i="7" l="1"/>
  <c r="Y40" i="7"/>
  <c r="Y39" i="19"/>
  <c r="X40" i="19"/>
  <c r="AA39" i="7" l="1"/>
  <c r="Z40" i="7"/>
  <c r="Z39" i="19"/>
  <c r="Y40" i="19"/>
  <c r="AA40" i="7" l="1"/>
  <c r="AB39" i="7"/>
  <c r="Z40" i="19"/>
  <c r="AA39" i="19"/>
  <c r="AC39" i="7" l="1"/>
  <c r="AB40" i="7"/>
  <c r="AB39" i="19"/>
  <c r="AA40" i="19"/>
  <c r="AD39" i="7" l="1"/>
  <c r="AC40" i="7"/>
  <c r="AC39" i="19"/>
  <c r="AB40" i="19"/>
  <c r="AE39" i="7" l="1"/>
  <c r="AD40" i="7"/>
  <c r="AD39" i="19"/>
  <c r="AC40" i="19"/>
  <c r="AF39" i="7" l="1"/>
  <c r="AE40" i="7"/>
  <c r="AD40" i="19"/>
  <c r="AE39" i="19"/>
  <c r="AG39" i="7" l="1"/>
  <c r="AF40" i="7"/>
  <c r="AF39" i="19"/>
  <c r="AE40" i="19"/>
  <c r="AH39" i="7" l="1"/>
  <c r="AI39" i="7" s="1"/>
  <c r="AG40" i="7"/>
  <c r="AG39" i="19"/>
  <c r="AF40" i="19"/>
  <c r="AI40" i="7" l="1"/>
  <c r="AJ39" i="7"/>
  <c r="AH40" i="7"/>
  <c r="AH39" i="19"/>
  <c r="AI39" i="19" s="1"/>
  <c r="AG40" i="19"/>
  <c r="AI40" i="19" l="1"/>
  <c r="AJ39" i="19"/>
  <c r="AK39" i="7"/>
  <c r="AJ40" i="7"/>
  <c r="AH40" i="19"/>
  <c r="AJ40" i="19" l="1"/>
  <c r="AK39" i="19"/>
  <c r="AK40" i="7"/>
  <c r="AL39" i="7"/>
  <c r="AL40" i="7" s="1"/>
  <c r="AK40" i="19" l="1"/>
  <c r="AL39" i="19"/>
  <c r="AL40" i="19" s="1"/>
  <c r="CA33" i="14" l="1"/>
  <c r="BZ33" i="14"/>
  <c r="BY33" i="14"/>
  <c r="BX33" i="14"/>
  <c r="BW33" i="14"/>
  <c r="BV33" i="14"/>
  <c r="BT33" i="14"/>
  <c r="BS33" i="14"/>
  <c r="BR33" i="14"/>
  <c r="BQ33" i="14"/>
  <c r="BP33" i="14"/>
  <c r="BO33" i="14"/>
  <c r="BN33" i="14"/>
  <c r="BM33" i="14"/>
  <c r="BL33" i="14"/>
  <c r="BK33" i="14"/>
  <c r="BJ33" i="14"/>
  <c r="BI33" i="14"/>
  <c r="BH33" i="14"/>
  <c r="BA33" i="14"/>
  <c r="AZ33" i="14"/>
  <c r="AY33" i="14"/>
  <c r="AX33" i="14"/>
  <c r="AW33" i="14"/>
  <c r="AV33" i="14"/>
  <c r="AU33" i="14"/>
  <c r="AT33" i="14"/>
  <c r="AR33" i="14"/>
  <c r="AQ33" i="14"/>
  <c r="AP33" i="14"/>
  <c r="AO33" i="14"/>
  <c r="AN33" i="14"/>
  <c r="AM33" i="14"/>
  <c r="AL33" i="14"/>
  <c r="AK33" i="14"/>
  <c r="AJ33" i="14"/>
  <c r="AI33" i="14"/>
  <c r="AH33" i="14"/>
  <c r="AF33" i="14"/>
  <c r="AE33" i="14"/>
  <c r="AD33" i="14"/>
  <c r="AC33" i="14"/>
  <c r="AB33" i="14"/>
  <c r="AA33" i="14"/>
  <c r="Z33" i="14"/>
  <c r="Y33" i="14"/>
  <c r="X33" i="14"/>
  <c r="W33" i="14"/>
  <c r="U33" i="14"/>
  <c r="T33" i="14"/>
  <c r="S33" i="14"/>
  <c r="R33" i="14"/>
  <c r="Q33" i="14"/>
  <c r="P33" i="14"/>
  <c r="O33" i="14"/>
  <c r="N33" i="14"/>
  <c r="M33" i="14"/>
  <c r="L33" i="14"/>
  <c r="K33" i="14"/>
  <c r="J33" i="14"/>
  <c r="I33" i="14"/>
  <c r="H33" i="14"/>
  <c r="G33" i="14"/>
  <c r="F33" i="14"/>
  <c r="E33" i="14"/>
  <c r="D33" i="14"/>
  <c r="C33" i="14"/>
  <c r="CC32" i="14"/>
  <c r="CB32" i="14"/>
  <c r="BZ32" i="14"/>
  <c r="BX32" i="14"/>
  <c r="BW32" i="14"/>
  <c r="BV32" i="14"/>
  <c r="BU32" i="14"/>
  <c r="BT32" i="14"/>
  <c r="BS32" i="14"/>
  <c r="BR32" i="14"/>
  <c r="BQ32" i="14"/>
  <c r="BP32" i="14"/>
  <c r="BO32" i="14"/>
  <c r="BN32" i="14"/>
  <c r="BM32" i="14"/>
  <c r="BL32" i="14"/>
  <c r="BK32" i="14"/>
  <c r="BJ32" i="14"/>
  <c r="BI32" i="14"/>
  <c r="BH32" i="14"/>
  <c r="BG32" i="14"/>
  <c r="BF32" i="14"/>
  <c r="BE32" i="14"/>
  <c r="BD32" i="14"/>
  <c r="BC32" i="14"/>
  <c r="BB32" i="14"/>
  <c r="BA32" i="14"/>
  <c r="AZ32" i="14"/>
  <c r="AY32" i="14"/>
  <c r="AX32" i="14"/>
  <c r="AW32" i="14"/>
  <c r="AV32" i="14"/>
  <c r="AU32" i="14"/>
  <c r="AS32" i="14"/>
  <c r="AQ32" i="14"/>
  <c r="AP32" i="14"/>
  <c r="AO32" i="14"/>
  <c r="AN32" i="14"/>
  <c r="AM32" i="14"/>
  <c r="AL32" i="14"/>
  <c r="AK32" i="14"/>
  <c r="AJ32" i="14"/>
  <c r="AI32" i="14"/>
  <c r="AH32" i="14"/>
  <c r="AG32" i="14"/>
  <c r="AF32" i="14"/>
  <c r="AD32" i="14"/>
  <c r="AC32" i="14"/>
  <c r="AB32" i="14"/>
  <c r="AA32" i="14"/>
  <c r="Z32" i="14"/>
  <c r="Y32" i="14"/>
  <c r="X32" i="14"/>
  <c r="W32" i="14"/>
  <c r="V32" i="14"/>
  <c r="U32" i="14"/>
  <c r="T32" i="14"/>
  <c r="S32" i="14"/>
  <c r="R32" i="14"/>
  <c r="Q32" i="14"/>
  <c r="P32" i="14"/>
  <c r="O32" i="14"/>
  <c r="N32" i="14"/>
  <c r="M32" i="14"/>
  <c r="L32" i="14"/>
  <c r="K32" i="14"/>
  <c r="H32" i="14"/>
  <c r="G32" i="14"/>
  <c r="F32" i="14"/>
  <c r="E32" i="14"/>
  <c r="D32" i="14"/>
  <c r="C32" i="14"/>
  <c r="CC31" i="14"/>
  <c r="CB31" i="14"/>
  <c r="CA31" i="14"/>
  <c r="BZ31" i="14"/>
  <c r="BY31" i="14"/>
  <c r="BX31" i="14"/>
  <c r="BW31" i="14"/>
  <c r="BV31" i="14"/>
  <c r="BU31" i="14"/>
  <c r="BT31" i="14"/>
  <c r="BS31" i="14"/>
  <c r="BR31" i="14"/>
  <c r="BQ31" i="14"/>
  <c r="BP31" i="14"/>
  <c r="BO31" i="14"/>
  <c r="BN31" i="14"/>
  <c r="BH31" i="14"/>
  <c r="BG31" i="14"/>
  <c r="BF31" i="14"/>
  <c r="BE31" i="14"/>
  <c r="BD31" i="14"/>
  <c r="BC31" i="14"/>
  <c r="BB31" i="14"/>
  <c r="BA31" i="14"/>
  <c r="AZ31" i="14"/>
  <c r="AY31" i="14"/>
  <c r="AX31" i="14"/>
  <c r="AW31" i="14"/>
  <c r="AV31" i="14"/>
  <c r="AU31" i="14"/>
  <c r="AT31" i="14"/>
  <c r="AS31" i="14"/>
  <c r="AR31" i="14"/>
  <c r="AQ31" i="14"/>
  <c r="AP31" i="14"/>
  <c r="AN31" i="14"/>
  <c r="AM31" i="14"/>
  <c r="AL31" i="14"/>
  <c r="AK31" i="14"/>
  <c r="AJ31" i="14"/>
  <c r="AI31" i="14"/>
  <c r="AH31" i="14"/>
  <c r="AG31" i="14"/>
  <c r="AF31" i="14"/>
  <c r="AE31" i="14"/>
  <c r="AD31" i="14"/>
  <c r="AC31" i="14"/>
  <c r="AB31" i="14"/>
  <c r="AA31" i="14"/>
  <c r="Z31" i="14"/>
  <c r="Y31" i="14"/>
  <c r="X31" i="14"/>
  <c r="V31" i="14"/>
  <c r="U31" i="14"/>
  <c r="T31" i="14"/>
  <c r="S31" i="14"/>
  <c r="R31" i="14"/>
  <c r="Q31" i="14"/>
  <c r="P31" i="14"/>
  <c r="O31" i="14"/>
  <c r="N31" i="14"/>
  <c r="M31" i="14"/>
  <c r="L31" i="14"/>
  <c r="K31" i="14"/>
  <c r="J31" i="14"/>
  <c r="I31" i="14"/>
  <c r="H31" i="14"/>
  <c r="G31" i="14"/>
  <c r="F31" i="14"/>
  <c r="E31" i="14"/>
  <c r="D31" i="14"/>
  <c r="C31" i="14"/>
  <c r="CC30" i="14"/>
  <c r="CB30" i="14"/>
  <c r="CA30" i="14"/>
  <c r="BY30" i="14"/>
  <c r="BX30" i="14"/>
  <c r="BU30" i="14"/>
  <c r="BS30" i="14"/>
  <c r="BO30" i="14"/>
  <c r="BL30" i="14"/>
  <c r="BK30" i="14"/>
  <c r="BJ30" i="14"/>
  <c r="BI30" i="14"/>
  <c r="BH30" i="14"/>
  <c r="BG30" i="14"/>
  <c r="BF30" i="14"/>
  <c r="BE30" i="14"/>
  <c r="BD30" i="14"/>
  <c r="BC30" i="14"/>
  <c r="BB30" i="14"/>
  <c r="AX30" i="14"/>
  <c r="AW30" i="14"/>
  <c r="AV30" i="14"/>
  <c r="AT30" i="14"/>
  <c r="AS30" i="14"/>
  <c r="AR30" i="14"/>
  <c r="AQ30" i="14"/>
  <c r="AO30" i="14"/>
  <c r="AN30" i="14"/>
  <c r="AM30" i="14"/>
  <c r="AL30" i="14"/>
  <c r="AK30" i="14"/>
  <c r="AG30" i="14"/>
  <c r="AE30" i="14"/>
  <c r="AC30" i="14"/>
  <c r="AB30" i="14"/>
  <c r="Z30" i="14"/>
  <c r="Y30" i="14"/>
  <c r="X30" i="14"/>
  <c r="W30" i="14"/>
  <c r="V30" i="14"/>
  <c r="U30" i="14"/>
  <c r="T30" i="14"/>
  <c r="S30" i="14"/>
  <c r="Q30" i="14"/>
  <c r="P30" i="14"/>
  <c r="O30" i="14"/>
  <c r="M30" i="14"/>
  <c r="K30" i="14"/>
  <c r="J30" i="14"/>
  <c r="I30" i="14"/>
  <c r="H30" i="14"/>
  <c r="F30" i="14"/>
  <c r="E30" i="14"/>
  <c r="D30" i="14"/>
  <c r="CC29" i="14"/>
  <c r="CB29" i="14"/>
  <c r="CA29" i="14"/>
  <c r="BZ29" i="14"/>
  <c r="BY29" i="14"/>
  <c r="BW29" i="14"/>
  <c r="BV29" i="14"/>
  <c r="BU29" i="14"/>
  <c r="BT29" i="14"/>
  <c r="BR29" i="14"/>
  <c r="BQ29" i="14"/>
  <c r="BP29" i="14"/>
  <c r="BN29" i="14"/>
  <c r="BM29" i="14"/>
  <c r="BL29" i="14"/>
  <c r="BK29" i="14"/>
  <c r="BJ29" i="14"/>
  <c r="BI29" i="14"/>
  <c r="BG29" i="14"/>
  <c r="BF29" i="14"/>
  <c r="BE29" i="14"/>
  <c r="BD29" i="14"/>
  <c r="BC29" i="14"/>
  <c r="BB29" i="14"/>
  <c r="BA29" i="14"/>
  <c r="AZ29" i="14"/>
  <c r="AY29" i="14"/>
  <c r="AU29" i="14"/>
  <c r="AT29" i="14"/>
  <c r="AS29" i="14"/>
  <c r="AR29" i="14"/>
  <c r="AP29" i="14"/>
  <c r="AO29" i="14"/>
  <c r="AJ29" i="14"/>
  <c r="AI29" i="14"/>
  <c r="AH29" i="14"/>
  <c r="AG29" i="14"/>
  <c r="AF29" i="14"/>
  <c r="AE29" i="14"/>
  <c r="AD29" i="14"/>
  <c r="AA29" i="14"/>
  <c r="W29" i="14"/>
  <c r="V29" i="14"/>
  <c r="R29" i="14"/>
  <c r="N29" i="14"/>
  <c r="L29" i="14"/>
  <c r="J29" i="14"/>
  <c r="I29" i="14"/>
  <c r="G29" i="14"/>
  <c r="C29" i="14"/>
  <c r="CA28" i="14"/>
  <c r="BZ28" i="14"/>
  <c r="BY28" i="14"/>
  <c r="BX28" i="14"/>
  <c r="BW28" i="14"/>
  <c r="BV28" i="14"/>
  <c r="BT28" i="14"/>
  <c r="BS28" i="14"/>
  <c r="BR28" i="14"/>
  <c r="BQ28" i="14"/>
  <c r="BP28" i="14"/>
  <c r="BO28" i="14"/>
  <c r="BN28" i="14"/>
  <c r="BM28" i="14"/>
  <c r="BL28" i="14"/>
  <c r="BK28" i="14"/>
  <c r="BJ28" i="14"/>
  <c r="BI28" i="14"/>
  <c r="BH28" i="14"/>
  <c r="BA28" i="14"/>
  <c r="AZ28" i="14"/>
  <c r="AY28" i="14"/>
  <c r="AX28" i="14"/>
  <c r="AW28" i="14"/>
  <c r="AV28" i="14"/>
  <c r="AU28" i="14"/>
  <c r="AT28" i="14"/>
  <c r="AR28" i="14"/>
  <c r="AQ28" i="14"/>
  <c r="AP28" i="14"/>
  <c r="AO28" i="14"/>
  <c r="AN28" i="14"/>
  <c r="AM28" i="14"/>
  <c r="AL28" i="14"/>
  <c r="AK28" i="14"/>
  <c r="AJ28" i="14"/>
  <c r="AI28" i="14"/>
  <c r="AH28" i="14"/>
  <c r="AF28" i="14"/>
  <c r="AE28" i="14"/>
  <c r="AD28" i="14"/>
  <c r="AC28" i="14"/>
  <c r="AB28" i="14"/>
  <c r="AA28" i="14"/>
  <c r="Z28" i="14"/>
  <c r="Y28" i="14"/>
  <c r="X28" i="14"/>
  <c r="W28" i="14"/>
  <c r="U28" i="14"/>
  <c r="T28" i="14"/>
  <c r="S28" i="14"/>
  <c r="R28" i="14"/>
  <c r="Q28" i="14"/>
  <c r="P28" i="14"/>
  <c r="O28" i="14"/>
  <c r="N28" i="14"/>
  <c r="M28" i="14"/>
  <c r="L28" i="14"/>
  <c r="K28" i="14"/>
  <c r="J28" i="14"/>
  <c r="I28" i="14"/>
  <c r="H28" i="14"/>
  <c r="G28" i="14"/>
  <c r="F28" i="14"/>
  <c r="E28" i="14"/>
  <c r="D28" i="14"/>
  <c r="C28" i="14"/>
  <c r="CA27" i="14"/>
  <c r="BZ27" i="14"/>
  <c r="BY27" i="14"/>
  <c r="BX27" i="14"/>
  <c r="BW27" i="14"/>
  <c r="BV27" i="14"/>
  <c r="BT27" i="14"/>
  <c r="BS27" i="14"/>
  <c r="BR27" i="14"/>
  <c r="BQ27" i="14"/>
  <c r="BP27" i="14"/>
  <c r="BO27" i="14"/>
  <c r="BN27" i="14"/>
  <c r="BM27" i="14"/>
  <c r="BL27" i="14"/>
  <c r="BK27" i="14"/>
  <c r="BJ27" i="14"/>
  <c r="BI27" i="14"/>
  <c r="BH27" i="14"/>
  <c r="BA27" i="14"/>
  <c r="AZ27" i="14"/>
  <c r="AY27" i="14"/>
  <c r="AX27" i="14"/>
  <c r="AW27" i="14"/>
  <c r="AV27" i="14"/>
  <c r="AU27" i="14"/>
  <c r="AT27" i="14"/>
  <c r="AR27" i="14"/>
  <c r="AQ27" i="14"/>
  <c r="AP27" i="14"/>
  <c r="AO27" i="14"/>
  <c r="AN27" i="14"/>
  <c r="AM27" i="14"/>
  <c r="AL27" i="14"/>
  <c r="AK27" i="14"/>
  <c r="AJ27" i="14"/>
  <c r="AI27" i="14"/>
  <c r="AH27" i="14"/>
  <c r="AF27" i="14"/>
  <c r="AE27" i="14"/>
  <c r="AD27" i="14"/>
  <c r="AC27" i="14"/>
  <c r="AB27" i="14"/>
  <c r="AA27" i="14"/>
  <c r="Z27" i="14"/>
  <c r="Y27" i="14"/>
  <c r="X27" i="14"/>
  <c r="W27" i="14"/>
  <c r="U27" i="14"/>
  <c r="T27" i="14"/>
  <c r="S27" i="14"/>
  <c r="R27" i="14"/>
  <c r="Q27" i="14"/>
  <c r="P27" i="14"/>
  <c r="O27" i="14"/>
  <c r="N27" i="14"/>
  <c r="M27" i="14"/>
  <c r="L27" i="14"/>
  <c r="K27" i="14"/>
  <c r="J27" i="14"/>
  <c r="I27" i="14"/>
  <c r="H27" i="14"/>
  <c r="G27" i="14"/>
  <c r="F27" i="14"/>
  <c r="E27" i="14"/>
  <c r="D27" i="14"/>
  <c r="C27" i="14"/>
  <c r="BJ26" i="14" l="1"/>
  <c r="BH26" i="14"/>
  <c r="BP26" i="14"/>
  <c r="BT26" i="14"/>
  <c r="BY26" i="14"/>
  <c r="CA26" i="14"/>
  <c r="BI26" i="14"/>
  <c r="BM26" i="14"/>
  <c r="BQ26" i="14"/>
  <c r="BV26" i="14"/>
  <c r="BZ26" i="14"/>
  <c r="BO26" i="14"/>
  <c r="BS26" i="14"/>
  <c r="BX26" i="14"/>
  <c r="BR26" i="14"/>
  <c r="BN26" i="14"/>
  <c r="BW26" i="14"/>
  <c r="BL26" i="14"/>
  <c r="BK26" i="14" s="1"/>
  <c r="BA26" i="14"/>
  <c r="AZ26" i="14"/>
  <c r="AY26" i="14" s="1"/>
  <c r="AX26" i="14"/>
  <c r="AW26" i="14"/>
  <c r="AV26" i="14"/>
  <c r="AU26" i="14" s="1"/>
  <c r="AT26" i="14"/>
  <c r="AR26" i="14" l="1"/>
  <c r="AQ26" i="14" s="1"/>
  <c r="AP26" i="14"/>
  <c r="AO26" i="14"/>
  <c r="AN26" i="14"/>
  <c r="AM26" i="14" s="1"/>
  <c r="AL26" i="14"/>
  <c r="AK26" i="14"/>
  <c r="AJ26" i="14"/>
  <c r="AI26" i="14" s="1"/>
  <c r="AH26" i="14"/>
  <c r="AF26" i="14"/>
  <c r="AE26" i="14" s="1"/>
  <c r="AD26" i="14"/>
  <c r="AC26" i="14"/>
  <c r="AB26" i="14"/>
  <c r="AA26" i="14" s="1"/>
  <c r="Z26" i="14"/>
  <c r="Y26" i="14"/>
  <c r="X26" i="14"/>
  <c r="W26" i="14" s="1"/>
  <c r="U26" i="14"/>
  <c r="T26" i="14"/>
  <c r="S26" i="14" s="1"/>
  <c r="R26" i="14"/>
  <c r="Q26" i="14"/>
  <c r="P26" i="14"/>
  <c r="O26" i="14" s="1"/>
  <c r="N26" i="14"/>
  <c r="M26" i="14"/>
  <c r="L26" i="14"/>
  <c r="K26" i="14" s="1"/>
  <c r="J26" i="14"/>
  <c r="I26" i="14"/>
  <c r="H26" i="14"/>
  <c r="G26" i="14" s="1"/>
  <c r="F26" i="14"/>
  <c r="E26" i="14"/>
  <c r="D26" i="14"/>
  <c r="C26" i="14"/>
  <c r="CC25" i="14"/>
  <c r="CB25" i="14"/>
  <c r="BZ25" i="14"/>
  <c r="BX25" i="14"/>
  <c r="BW25" i="14"/>
  <c r="BV25" i="14"/>
  <c r="BU25" i="14"/>
  <c r="BT25" i="14"/>
  <c r="BS25" i="14"/>
  <c r="BR25" i="14"/>
  <c r="BQ25" i="14"/>
  <c r="BP25" i="14"/>
  <c r="BO25" i="14"/>
  <c r="BN25" i="14"/>
  <c r="BM25" i="14"/>
  <c r="BL25" i="14"/>
  <c r="BK25" i="14"/>
  <c r="BJ25" i="14"/>
  <c r="BI25" i="14"/>
  <c r="BH25" i="14"/>
  <c r="BG25" i="14"/>
  <c r="BF25" i="14"/>
  <c r="BE25" i="14"/>
  <c r="BD25" i="14"/>
  <c r="BC25" i="14"/>
  <c r="BB25" i="14"/>
  <c r="BA25" i="14"/>
  <c r="AZ25" i="14"/>
  <c r="AY25" i="14"/>
  <c r="AX25" i="14"/>
  <c r="AW25" i="14"/>
  <c r="AV25" i="14"/>
  <c r="AU25" i="14"/>
  <c r="AS25" i="14"/>
  <c r="AQ25" i="14"/>
  <c r="AP25" i="14"/>
  <c r="AO25" i="14"/>
  <c r="AN25" i="14"/>
  <c r="AM25" i="14"/>
  <c r="AL25" i="14"/>
  <c r="AK25" i="14"/>
  <c r="AJ25" i="14"/>
  <c r="AI25" i="14"/>
  <c r="AH25" i="14"/>
  <c r="AG25" i="14"/>
  <c r="AF25" i="14"/>
  <c r="AD25" i="14"/>
  <c r="AC25" i="14"/>
  <c r="AB25" i="14"/>
  <c r="AA25" i="14"/>
  <c r="Z25" i="14"/>
  <c r="Y25" i="14"/>
  <c r="X25" i="14"/>
  <c r="W25" i="14"/>
  <c r="V25" i="14"/>
  <c r="U25" i="14"/>
  <c r="T25" i="14"/>
  <c r="S25" i="14"/>
  <c r="R25" i="14"/>
  <c r="Q25" i="14"/>
  <c r="P25" i="14"/>
  <c r="O25" i="14"/>
  <c r="N25" i="14"/>
  <c r="M25" i="14"/>
  <c r="L25" i="14"/>
  <c r="K25" i="14"/>
  <c r="H25" i="14"/>
  <c r="G25" i="14"/>
  <c r="F25" i="14"/>
  <c r="E25" i="14"/>
  <c r="D25" i="14"/>
  <c r="C25" i="14"/>
  <c r="CC24" i="14"/>
  <c r="CB24" i="14"/>
  <c r="BZ24" i="14"/>
  <c r="BX24" i="14"/>
  <c r="BW24" i="14"/>
  <c r="BV24" i="14"/>
  <c r="BV23" i="14" s="1"/>
  <c r="BU24" i="14"/>
  <c r="BU23" i="14" s="1"/>
  <c r="BT24" i="14"/>
  <c r="BT23" i="14" s="1"/>
  <c r="BS24" i="14"/>
  <c r="BS23" i="14" s="1"/>
  <c r="BR24" i="14"/>
  <c r="BR23" i="14" s="1"/>
  <c r="BQ24" i="14"/>
  <c r="BQ23" i="14" s="1"/>
  <c r="BP24" i="14"/>
  <c r="BP23" i="14" s="1"/>
  <c r="BO24" i="14"/>
  <c r="BN24" i="14"/>
  <c r="BN23" i="14" s="1"/>
  <c r="BM24" i="14"/>
  <c r="BM23" i="14" s="1"/>
  <c r="BL24" i="14"/>
  <c r="BL23" i="14" s="1"/>
  <c r="BK24" i="14"/>
  <c r="BK23" i="14" s="1"/>
  <c r="BJ24" i="14"/>
  <c r="BJ23" i="14" s="1"/>
  <c r="BI24" i="14"/>
  <c r="BI23" i="14" s="1"/>
  <c r="BH24" i="14"/>
  <c r="BH23" i="14" s="1"/>
  <c r="BG24" i="14"/>
  <c r="BG23" i="14" s="1"/>
  <c r="BF24" i="14"/>
  <c r="BF23" i="14" s="1"/>
  <c r="BE24" i="14"/>
  <c r="BE23" i="14" s="1"/>
  <c r="BD24" i="14"/>
  <c r="BD23" i="14" s="1"/>
  <c r="BC24" i="14"/>
  <c r="BC23" i="14" s="1"/>
  <c r="BB24" i="14"/>
  <c r="BB23" i="14" s="1"/>
  <c r="BA24" i="14"/>
  <c r="AZ24" i="14"/>
  <c r="AZ23" i="14" s="1"/>
  <c r="AY24" i="14"/>
  <c r="AY23" i="14" s="1"/>
  <c r="AX24" i="14"/>
  <c r="AX23" i="14" s="1"/>
  <c r="AW24" i="14"/>
  <c r="AW23" i="14" s="1"/>
  <c r="AV24" i="14"/>
  <c r="AV23" i="14" s="1"/>
  <c r="AU24" i="14"/>
  <c r="AU23" i="14" s="1"/>
  <c r="AS24" i="14"/>
  <c r="AS23" i="14" s="1"/>
  <c r="AQ24" i="14"/>
  <c r="AQ23" i="14" s="1"/>
  <c r="AP24" i="14"/>
  <c r="AP23" i="14" s="1"/>
  <c r="AO24" i="14"/>
  <c r="AO23" i="14" s="1"/>
  <c r="AN24" i="14"/>
  <c r="AN23" i="14" s="1"/>
  <c r="AM24" i="14"/>
  <c r="AM23" i="14" s="1"/>
  <c r="AL24" i="14"/>
  <c r="AL23" i="14" s="1"/>
  <c r="AK24" i="14"/>
  <c r="AJ24" i="14"/>
  <c r="AI24" i="14"/>
  <c r="AI23" i="14" s="1"/>
  <c r="AH24" i="14"/>
  <c r="AH23" i="14" s="1"/>
  <c r="AG24" i="14"/>
  <c r="AG23" i="14" s="1"/>
  <c r="AF24" i="14"/>
  <c r="AF23" i="14" s="1"/>
  <c r="AD24" i="14"/>
  <c r="AD23" i="14" s="1"/>
  <c r="AC24" i="14"/>
  <c r="AC23" i="14" s="1"/>
  <c r="AB24" i="14"/>
  <c r="AA24" i="14"/>
  <c r="AA23" i="14" s="1"/>
  <c r="Z24" i="14"/>
  <c r="Z23" i="14" s="1"/>
  <c r="Y24" i="14"/>
  <c r="Y23" i="14" s="1"/>
  <c r="X24" i="14"/>
  <c r="X23" i="14" s="1"/>
  <c r="W24" i="14"/>
  <c r="W23" i="14" s="1"/>
  <c r="V24" i="14"/>
  <c r="V23" i="14" s="1"/>
  <c r="U24" i="14"/>
  <c r="U23" i="14" s="1"/>
  <c r="T24" i="14"/>
  <c r="T23" i="14" s="1"/>
  <c r="S24" i="14"/>
  <c r="S23" i="14" s="1"/>
  <c r="R24" i="14"/>
  <c r="R23" i="14" s="1"/>
  <c r="Q24" i="14"/>
  <c r="P24" i="14"/>
  <c r="P23" i="14" s="1"/>
  <c r="O24" i="14"/>
  <c r="N24" i="14"/>
  <c r="N23" i="14" s="1"/>
  <c r="M24" i="14"/>
  <c r="M23" i="14" s="1"/>
  <c r="L24" i="14"/>
  <c r="L23" i="14" s="1"/>
  <c r="K24" i="14"/>
  <c r="K23" i="14" s="1"/>
  <c r="H24" i="14"/>
  <c r="G24" i="14"/>
  <c r="G23" i="14" s="1"/>
  <c r="F24" i="14"/>
  <c r="F23" i="14" s="1"/>
  <c r="E24" i="14"/>
  <c r="E23" i="14" s="1"/>
  <c r="D24" i="14"/>
  <c r="D23" i="14" s="1"/>
  <c r="C24" i="14"/>
  <c r="C23" i="14" s="1"/>
  <c r="CC23" i="14"/>
  <c r="CB23" i="14"/>
  <c r="BZ23" i="14"/>
  <c r="BX23" i="14"/>
  <c r="BW23" i="14"/>
  <c r="BO23" i="14"/>
  <c r="Q23" i="14"/>
  <c r="CC22" i="14"/>
  <c r="CB22" i="14"/>
  <c r="CA22" i="14"/>
  <c r="BZ22" i="14"/>
  <c r="BY22" i="14"/>
  <c r="BX22" i="14"/>
  <c r="BW22" i="14"/>
  <c r="BV22" i="14"/>
  <c r="BU22" i="14"/>
  <c r="BT22" i="14"/>
  <c r="BS22" i="14"/>
  <c r="BR22" i="14"/>
  <c r="BQ22" i="14"/>
  <c r="BP22" i="14"/>
  <c r="BO22" i="14"/>
  <c r="BN22" i="14"/>
  <c r="BH22" i="14"/>
  <c r="BG22" i="14"/>
  <c r="BF22" i="14"/>
  <c r="BE22" i="14"/>
  <c r="BD22" i="14"/>
  <c r="BC22" i="14"/>
  <c r="BB22" i="14"/>
  <c r="BA22" i="14"/>
  <c r="AZ22" i="14"/>
  <c r="AY22" i="14"/>
  <c r="AX22" i="14"/>
  <c r="AW22" i="14"/>
  <c r="AV22" i="14"/>
  <c r="AU22" i="14"/>
  <c r="AT22" i="14"/>
  <c r="AS22" i="14"/>
  <c r="AR22" i="14"/>
  <c r="AQ22" i="14"/>
  <c r="AP22" i="14"/>
  <c r="AN22" i="14"/>
  <c r="AM22" i="14"/>
  <c r="AL22" i="14"/>
  <c r="AK22" i="14"/>
  <c r="AJ22" i="14"/>
  <c r="AI22" i="14"/>
  <c r="AH22" i="14"/>
  <c r="AG22" i="14"/>
  <c r="AF22" i="14"/>
  <c r="AE22" i="14"/>
  <c r="AD22" i="14"/>
  <c r="AC22" i="14"/>
  <c r="AB22" i="14"/>
  <c r="AA22" i="14"/>
  <c r="Z22" i="14"/>
  <c r="Y22" i="14"/>
  <c r="X22" i="14"/>
  <c r="V22" i="14"/>
  <c r="U22" i="14"/>
  <c r="T22" i="14"/>
  <c r="S22" i="14"/>
  <c r="R22" i="14"/>
  <c r="Q22" i="14"/>
  <c r="P22" i="14"/>
  <c r="O22" i="14"/>
  <c r="N22" i="14"/>
  <c r="M22" i="14"/>
  <c r="L22" i="14"/>
  <c r="K22" i="14"/>
  <c r="J22" i="14"/>
  <c r="I22" i="14"/>
  <c r="H22" i="14"/>
  <c r="G22" i="14"/>
  <c r="F22" i="14"/>
  <c r="E22" i="14"/>
  <c r="D22" i="14"/>
  <c r="C22" i="14"/>
  <c r="CC21" i="14"/>
  <c r="CC20" i="14" s="1"/>
  <c r="CB21" i="14"/>
  <c r="CB20" i="14" s="1"/>
  <c r="CA21" i="14"/>
  <c r="CA20" i="14" s="1"/>
  <c r="BZ21" i="14"/>
  <c r="BY21" i="14"/>
  <c r="BX21" i="14"/>
  <c r="BW21" i="14"/>
  <c r="BW20" i="14" s="1"/>
  <c r="BV21" i="14"/>
  <c r="BV20" i="14" s="1"/>
  <c r="BU21" i="14"/>
  <c r="BT21" i="14"/>
  <c r="BS21" i="14"/>
  <c r="BR21" i="14"/>
  <c r="BQ21" i="14"/>
  <c r="BP21" i="14"/>
  <c r="BO21" i="14"/>
  <c r="BN21" i="14"/>
  <c r="BH21" i="14"/>
  <c r="BG21" i="14"/>
  <c r="BF21" i="14"/>
  <c r="BE21" i="14"/>
  <c r="BD21" i="14"/>
  <c r="BC21" i="14"/>
  <c r="BB21" i="14"/>
  <c r="BA21" i="14"/>
  <c r="AZ21" i="14"/>
  <c r="AY21" i="14"/>
  <c r="AX21" i="14"/>
  <c r="AW21" i="14"/>
  <c r="AV21" i="14"/>
  <c r="AU21" i="14"/>
  <c r="AT21" i="14"/>
  <c r="AS21" i="14"/>
  <c r="AR21" i="14"/>
  <c r="AQ21" i="14"/>
  <c r="AP21" i="14"/>
  <c r="AN21" i="14"/>
  <c r="AM21" i="14"/>
  <c r="AL21" i="14"/>
  <c r="AK21" i="14"/>
  <c r="AJ21" i="14"/>
  <c r="AI21" i="14"/>
  <c r="AH21" i="14"/>
  <c r="AG21" i="14"/>
  <c r="AF21" i="14"/>
  <c r="AE21" i="14"/>
  <c r="AD21" i="14"/>
  <c r="AC21" i="14"/>
  <c r="AB21" i="14"/>
  <c r="AA21" i="14"/>
  <c r="Z21" i="14"/>
  <c r="Y21" i="14"/>
  <c r="X21" i="14"/>
  <c r="V21" i="14"/>
  <c r="U21" i="14"/>
  <c r="T21" i="14"/>
  <c r="S21" i="14"/>
  <c r="R21" i="14"/>
  <c r="Q21" i="14"/>
  <c r="P21" i="14"/>
  <c r="O21" i="14"/>
  <c r="N21" i="14"/>
  <c r="M21" i="14"/>
  <c r="L21" i="14"/>
  <c r="K21" i="14"/>
  <c r="J21" i="14"/>
  <c r="I21" i="14"/>
  <c r="H21" i="14"/>
  <c r="G21" i="14"/>
  <c r="F21" i="14"/>
  <c r="E21" i="14"/>
  <c r="D21" i="14"/>
  <c r="C21" i="14"/>
  <c r="BY20" i="14"/>
  <c r="BX20" i="14"/>
  <c r="O23" i="14" l="1"/>
  <c r="BH50" i="14"/>
  <c r="BZ49" i="14"/>
  <c r="BZ50" i="14"/>
  <c r="BZ20" i="14"/>
  <c r="BZ48" i="14" s="1"/>
  <c r="AK23" i="14"/>
  <c r="C49" i="14"/>
  <c r="AB23" i="14"/>
  <c r="BV48" i="14"/>
  <c r="BX48" i="14"/>
  <c r="AJ23" i="14"/>
  <c r="BW48" i="14"/>
  <c r="BA23" i="14"/>
  <c r="BU20" i="14"/>
  <c r="BT20" i="14"/>
  <c r="BS20" i="14"/>
  <c r="BR20" i="14"/>
  <c r="BQ20" i="14"/>
  <c r="BP20" i="14"/>
  <c r="BO20" i="14"/>
  <c r="BN20" i="14"/>
  <c r="BO48" i="14" l="1"/>
  <c r="BS48" i="14"/>
  <c r="BR48" i="14" s="1"/>
  <c r="BN48" i="14"/>
  <c r="BQ48" i="14"/>
  <c r="BP48" i="14"/>
  <c r="BT48" i="14"/>
  <c r="BH20" i="14" l="1"/>
  <c r="BG20" i="14"/>
  <c r="BF20" i="14"/>
  <c r="BE20" i="14"/>
  <c r="BD20" i="14"/>
  <c r="BC20" i="14"/>
  <c r="BB20" i="14"/>
  <c r="BA20" i="14"/>
  <c r="AZ20" i="14"/>
  <c r="AY20" i="14"/>
  <c r="AX20" i="14"/>
  <c r="AW20" i="14"/>
  <c r="AV20" i="14"/>
  <c r="AU20" i="14"/>
  <c r="AT20" i="14"/>
  <c r="AS20" i="14"/>
  <c r="AR20" i="14"/>
  <c r="AQ20" i="14"/>
  <c r="AP20" i="14"/>
  <c r="AN20" i="14"/>
  <c r="AM20" i="14"/>
  <c r="AL20" i="14"/>
  <c r="AK20" i="14"/>
  <c r="AJ20" i="14"/>
  <c r="AI20" i="14"/>
  <c r="AH20" i="14"/>
  <c r="AG20" i="14"/>
  <c r="AF20" i="14"/>
  <c r="AE20" i="14"/>
  <c r="AD20" i="14"/>
  <c r="AC20" i="14"/>
  <c r="AB20" i="14"/>
  <c r="AA20" i="14"/>
  <c r="Z20" i="14"/>
  <c r="Y20" i="14"/>
  <c r="X20" i="14"/>
  <c r="AA48" i="14" l="1"/>
  <c r="AI48" i="14"/>
  <c r="AH48" i="14" s="1"/>
  <c r="AM48" i="14"/>
  <c r="AQ48" i="14"/>
  <c r="AP48" i="14" s="1"/>
  <c r="AU48" i="14"/>
  <c r="AY48" i="14"/>
  <c r="AL48" i="14"/>
  <c r="AK48" i="14" s="1"/>
  <c r="AX48" i="14"/>
  <c r="AD48" i="14"/>
  <c r="AC48" i="14"/>
  <c r="AW48" i="14"/>
  <c r="Z48" i="14"/>
  <c r="Y48" i="14"/>
  <c r="X48" i="14"/>
  <c r="AB48" i="14"/>
  <c r="AF48" i="14"/>
  <c r="AJ48" i="14"/>
  <c r="AV48" i="14"/>
  <c r="AZ48" i="14"/>
  <c r="BH48" i="14"/>
  <c r="V20" i="14"/>
  <c r="U20" i="14"/>
  <c r="T20" i="14"/>
  <c r="S20" i="14"/>
  <c r="R20" i="14"/>
  <c r="Q20" i="14"/>
  <c r="P20" i="14"/>
  <c r="O20" i="14"/>
  <c r="N20" i="14"/>
  <c r="M20" i="14"/>
  <c r="L20" i="14"/>
  <c r="K20" i="14"/>
  <c r="J20" i="14"/>
  <c r="I20" i="14"/>
  <c r="H20" i="14"/>
  <c r="G20" i="14"/>
  <c r="F20" i="14"/>
  <c r="E20" i="14"/>
  <c r="D20" i="14"/>
  <c r="C20" i="14"/>
  <c r="CC19" i="14"/>
  <c r="CB19" i="14"/>
  <c r="CA19" i="14"/>
  <c r="BY19" i="14"/>
  <c r="BX19" i="14"/>
  <c r="BU19" i="14"/>
  <c r="BS19" i="14"/>
  <c r="BO19" i="14"/>
  <c r="BL19" i="14"/>
  <c r="BK19" i="14"/>
  <c r="BJ19" i="14"/>
  <c r="BI19" i="14"/>
  <c r="BH19" i="14"/>
  <c r="BG19" i="14"/>
  <c r="BF19" i="14"/>
  <c r="BE19" i="14"/>
  <c r="BD19" i="14"/>
  <c r="BC19" i="14"/>
  <c r="BB19" i="14"/>
  <c r="AX19" i="14"/>
  <c r="AW19" i="14"/>
  <c r="AV19" i="14"/>
  <c r="AT19" i="14"/>
  <c r="AS19" i="14"/>
  <c r="AR19" i="14"/>
  <c r="AQ19" i="14"/>
  <c r="AO19" i="14"/>
  <c r="AN19" i="14"/>
  <c r="AM19" i="14"/>
  <c r="AL19" i="14"/>
  <c r="AK19" i="14"/>
  <c r="AG19" i="14"/>
  <c r="AE19" i="14"/>
  <c r="AC19" i="14"/>
  <c r="AB19" i="14"/>
  <c r="Z19" i="14"/>
  <c r="Y19" i="14"/>
  <c r="X19" i="14"/>
  <c r="W19" i="14"/>
  <c r="V19" i="14"/>
  <c r="U19" i="14"/>
  <c r="T19" i="14"/>
  <c r="S19" i="14"/>
  <c r="Q19" i="14"/>
  <c r="P19" i="14"/>
  <c r="O19" i="14"/>
  <c r="M19" i="14"/>
  <c r="K19" i="14"/>
  <c r="J19" i="14"/>
  <c r="I19" i="14"/>
  <c r="H19" i="14"/>
  <c r="F19" i="14"/>
  <c r="E19" i="14"/>
  <c r="D19" i="14"/>
  <c r="CC18" i="14"/>
  <c r="CB18" i="14"/>
  <c r="CA18" i="14"/>
  <c r="BY18" i="14"/>
  <c r="BX18" i="14"/>
  <c r="BU18" i="14"/>
  <c r="BS18" i="14"/>
  <c r="BO18" i="14"/>
  <c r="BL18" i="14"/>
  <c r="BK18" i="14"/>
  <c r="BJ18" i="14"/>
  <c r="BI18" i="14"/>
  <c r="BH18" i="14"/>
  <c r="BG18" i="14"/>
  <c r="BF18" i="14"/>
  <c r="BE18" i="14"/>
  <c r="BD18" i="14"/>
  <c r="BC18" i="14"/>
  <c r="BC17" i="14" s="1"/>
  <c r="BB18" i="14"/>
  <c r="AX18" i="14"/>
  <c r="AW18" i="14"/>
  <c r="AV18" i="14"/>
  <c r="AT18" i="14"/>
  <c r="AS18" i="14"/>
  <c r="AR18" i="14"/>
  <c r="AQ18" i="14"/>
  <c r="AO18" i="14"/>
  <c r="AN18" i="14"/>
  <c r="AM18" i="14"/>
  <c r="AL18" i="14"/>
  <c r="AL17" i="14" s="1"/>
  <c r="AK18" i="14"/>
  <c r="AG18" i="14"/>
  <c r="AE18" i="14"/>
  <c r="AC18" i="14"/>
  <c r="AC17" i="14" s="1"/>
  <c r="AB18" i="14"/>
  <c r="Z18" i="14"/>
  <c r="Y18" i="14"/>
  <c r="X18" i="14"/>
  <c r="X17" i="14" s="1"/>
  <c r="W18" i="14"/>
  <c r="V18" i="14"/>
  <c r="U18" i="14"/>
  <c r="T18" i="14"/>
  <c r="S18" i="14"/>
  <c r="Q18" i="14"/>
  <c r="P18" i="14"/>
  <c r="O18" i="14"/>
  <c r="M18" i="14"/>
  <c r="K18" i="14"/>
  <c r="J18" i="14"/>
  <c r="I18" i="14"/>
  <c r="H18" i="14"/>
  <c r="F18" i="14"/>
  <c r="E18" i="14"/>
  <c r="D18" i="14"/>
  <c r="CC16" i="14"/>
  <c r="CB16" i="14"/>
  <c r="CA16" i="14"/>
  <c r="BZ16" i="14"/>
  <c r="BY16" i="14"/>
  <c r="BW16" i="14"/>
  <c r="BV16" i="14"/>
  <c r="BU16" i="14"/>
  <c r="BT16" i="14"/>
  <c r="BR16" i="14"/>
  <c r="BQ16" i="14"/>
  <c r="BP16" i="14"/>
  <c r="BN16" i="14"/>
  <c r="BM16" i="14"/>
  <c r="BL16" i="14"/>
  <c r="BK16" i="14"/>
  <c r="BJ16" i="14"/>
  <c r="BI16" i="14"/>
  <c r="BG16" i="14"/>
  <c r="BF16" i="14"/>
  <c r="BE16" i="14"/>
  <c r="BD16" i="14"/>
  <c r="BC16" i="14"/>
  <c r="BB16" i="14"/>
  <c r="BA16" i="14"/>
  <c r="AZ16" i="14"/>
  <c r="AY16" i="14"/>
  <c r="AU16" i="14"/>
  <c r="AT16" i="14"/>
  <c r="AS16" i="14"/>
  <c r="AR16" i="14"/>
  <c r="AP16" i="14"/>
  <c r="AO16" i="14"/>
  <c r="AJ16" i="14"/>
  <c r="AI16" i="14"/>
  <c r="AH16" i="14"/>
  <c r="AG16" i="14"/>
  <c r="AF16" i="14"/>
  <c r="AE16" i="14"/>
  <c r="AD16" i="14"/>
  <c r="AA16" i="14"/>
  <c r="W16" i="14"/>
  <c r="V16" i="14"/>
  <c r="R16" i="14"/>
  <c r="N16" i="14"/>
  <c r="L16" i="14"/>
  <c r="J16" i="14"/>
  <c r="I16" i="14"/>
  <c r="G16" i="14"/>
  <c r="C16" i="14"/>
  <c r="CC15" i="14"/>
  <c r="CB15" i="14"/>
  <c r="CA15" i="14"/>
  <c r="BZ15" i="14"/>
  <c r="BY15" i="14"/>
  <c r="BW15" i="14"/>
  <c r="BV15" i="14"/>
  <c r="BU15" i="14"/>
  <c r="BT15" i="14"/>
  <c r="BR15" i="14"/>
  <c r="BQ15" i="14"/>
  <c r="BP15" i="14"/>
  <c r="BN15" i="14"/>
  <c r="BM15" i="14"/>
  <c r="BL15" i="14"/>
  <c r="BK15" i="14"/>
  <c r="BJ15" i="14"/>
  <c r="BI15" i="14"/>
  <c r="BG15" i="14"/>
  <c r="BF15" i="14"/>
  <c r="BE15" i="14"/>
  <c r="BD15" i="14"/>
  <c r="BC15" i="14"/>
  <c r="BB15" i="14"/>
  <c r="BA15" i="14"/>
  <c r="AZ15" i="14"/>
  <c r="AY15" i="14"/>
  <c r="AU15" i="14"/>
  <c r="AT15" i="14"/>
  <c r="AS15" i="14"/>
  <c r="AR15" i="14"/>
  <c r="AP15" i="14"/>
  <c r="AO15" i="14"/>
  <c r="AJ15" i="14"/>
  <c r="AI15" i="14"/>
  <c r="AH15" i="14"/>
  <c r="AG15" i="14"/>
  <c r="AF15" i="14"/>
  <c r="AE15" i="14"/>
  <c r="AD15" i="14"/>
  <c r="AA15" i="14"/>
  <c r="W15" i="14"/>
  <c r="V15" i="14"/>
  <c r="R15" i="14"/>
  <c r="N15" i="14"/>
  <c r="L15" i="14"/>
  <c r="J15" i="14"/>
  <c r="I15" i="14"/>
  <c r="G15" i="14"/>
  <c r="C15" i="14"/>
  <c r="CA13" i="14"/>
  <c r="BZ13" i="14"/>
  <c r="BY13" i="14"/>
  <c r="BX13" i="14"/>
  <c r="BW13" i="14"/>
  <c r="BV13" i="14"/>
  <c r="BT13" i="14"/>
  <c r="BS13" i="14"/>
  <c r="BR13" i="14"/>
  <c r="BQ13" i="14"/>
  <c r="BP13" i="14"/>
  <c r="BO13" i="14"/>
  <c r="BN13" i="14"/>
  <c r="BM13" i="14"/>
  <c r="BL13" i="14"/>
  <c r="BK13" i="14"/>
  <c r="BJ13" i="14"/>
  <c r="BI13" i="14"/>
  <c r="BH13" i="14"/>
  <c r="BA13" i="14"/>
  <c r="AZ13" i="14"/>
  <c r="AY13" i="14"/>
  <c r="AX13" i="14"/>
  <c r="AW13" i="14"/>
  <c r="AV13" i="14"/>
  <c r="AU13" i="14"/>
  <c r="AT13" i="14"/>
  <c r="AR13" i="14"/>
  <c r="AQ13" i="14"/>
  <c r="AP13" i="14"/>
  <c r="AO13" i="14"/>
  <c r="AN13" i="14"/>
  <c r="AM13" i="14"/>
  <c r="AL13" i="14"/>
  <c r="AK13" i="14"/>
  <c r="AJ13" i="14"/>
  <c r="AI13" i="14"/>
  <c r="AH13" i="14"/>
  <c r="AF13" i="14"/>
  <c r="AE13" i="14"/>
  <c r="AD13" i="14"/>
  <c r="AC13" i="14"/>
  <c r="AB13" i="14"/>
  <c r="AA13" i="14"/>
  <c r="Z13" i="14"/>
  <c r="Y13" i="14"/>
  <c r="X13" i="14"/>
  <c r="W13" i="14"/>
  <c r="U13" i="14"/>
  <c r="T13" i="14"/>
  <c r="S13" i="14"/>
  <c r="R13" i="14"/>
  <c r="Q13" i="14"/>
  <c r="P13" i="14"/>
  <c r="O13" i="14"/>
  <c r="N13" i="14"/>
  <c r="M13" i="14"/>
  <c r="L13" i="14"/>
  <c r="K13" i="14"/>
  <c r="J13" i="14"/>
  <c r="I13" i="14"/>
  <c r="H13" i="14"/>
  <c r="G13" i="14"/>
  <c r="F13" i="14"/>
  <c r="E13" i="14"/>
  <c r="D13" i="14"/>
  <c r="C13" i="14"/>
  <c r="C45" i="14" s="1"/>
  <c r="CC12" i="14"/>
  <c r="CC44" i="14" s="1"/>
  <c r="CB12" i="14"/>
  <c r="BZ12" i="14"/>
  <c r="BX12" i="14"/>
  <c r="BX38" i="14" s="1"/>
  <c r="BW12" i="14"/>
  <c r="BW38" i="14" s="1"/>
  <c r="BV12" i="14"/>
  <c r="BU12" i="14"/>
  <c r="BT12" i="14"/>
  <c r="BT38" i="14" s="1"/>
  <c r="BS12" i="14"/>
  <c r="BR12" i="14"/>
  <c r="BR38" i="14" s="1"/>
  <c r="BQ12" i="14"/>
  <c r="BQ44" i="14" s="1"/>
  <c r="BP12" i="14"/>
  <c r="BP38" i="14" s="1"/>
  <c r="BO12" i="14"/>
  <c r="BO38" i="14" s="1"/>
  <c r="BN12" i="14"/>
  <c r="BN38" i="14" s="1"/>
  <c r="BM12" i="14"/>
  <c r="BM38" i="14" s="1"/>
  <c r="BL12" i="14"/>
  <c r="BK12" i="14"/>
  <c r="BK38" i="14" s="1"/>
  <c r="BJ12" i="14"/>
  <c r="BJ38" i="14" s="1"/>
  <c r="BI12" i="14"/>
  <c r="BH12" i="14"/>
  <c r="BH38" i="14" s="1"/>
  <c r="BG12" i="14"/>
  <c r="BG38" i="14" s="1"/>
  <c r="BF12" i="14"/>
  <c r="BF38" i="14" s="1"/>
  <c r="BE12" i="14"/>
  <c r="BE38" i="14" s="1"/>
  <c r="BD12" i="14"/>
  <c r="BD38" i="14" s="1"/>
  <c r="BC12" i="14"/>
  <c r="BB12" i="14"/>
  <c r="BB38" i="14" s="1"/>
  <c r="BA12" i="14"/>
  <c r="AZ12" i="14"/>
  <c r="AZ38" i="14" s="1"/>
  <c r="AY12" i="14"/>
  <c r="AX12" i="14"/>
  <c r="AX38" i="14" s="1"/>
  <c r="AW12" i="14"/>
  <c r="AW38" i="14" s="1"/>
  <c r="AV12" i="14"/>
  <c r="AU12" i="14"/>
  <c r="AS12" i="14"/>
  <c r="AQ12" i="14"/>
  <c r="AQ38" i="14" s="1"/>
  <c r="AP12" i="14"/>
  <c r="AP44" i="14" s="1"/>
  <c r="AO12" i="14"/>
  <c r="AO38" i="14" s="1"/>
  <c r="AN12" i="14"/>
  <c r="AM12" i="14"/>
  <c r="AL12" i="14"/>
  <c r="AL44" i="14" s="1"/>
  <c r="AK12" i="14"/>
  <c r="AJ12" i="14"/>
  <c r="AI12" i="14"/>
  <c r="AH12" i="14"/>
  <c r="AH38" i="14" s="1"/>
  <c r="AG12" i="14"/>
  <c r="AG38" i="14" s="1"/>
  <c r="AF12" i="14"/>
  <c r="AD12" i="14"/>
  <c r="AD38" i="14" s="1"/>
  <c r="AC12" i="14"/>
  <c r="AC38" i="14" s="1"/>
  <c r="AB12" i="14"/>
  <c r="AA12" i="14"/>
  <c r="Z12" i="14"/>
  <c r="Z38" i="14" s="1"/>
  <c r="Y12" i="14"/>
  <c r="Y38" i="14" s="1"/>
  <c r="X12" i="14"/>
  <c r="W12" i="14"/>
  <c r="W38" i="14" s="1"/>
  <c r="V12" i="14"/>
  <c r="V38" i="14" s="1"/>
  <c r="U12" i="14"/>
  <c r="U38" i="14" s="1"/>
  <c r="T12" i="14"/>
  <c r="T38" i="14" s="1"/>
  <c r="S12" i="14"/>
  <c r="S38" i="14" s="1"/>
  <c r="R12" i="14"/>
  <c r="Q12" i="14"/>
  <c r="Q38" i="14" s="1"/>
  <c r="P12" i="14"/>
  <c r="O12" i="14"/>
  <c r="N12" i="14"/>
  <c r="N44" i="14" s="1"/>
  <c r="M12" i="14"/>
  <c r="M38" i="14" s="1"/>
  <c r="L12" i="14"/>
  <c r="K12" i="14"/>
  <c r="H12" i="14"/>
  <c r="G12" i="14"/>
  <c r="F12" i="14"/>
  <c r="F44" i="14" s="1"/>
  <c r="E12" i="14"/>
  <c r="E38" i="14" s="1"/>
  <c r="D12" i="14"/>
  <c r="D38" i="14" s="1"/>
  <c r="C12" i="14"/>
  <c r="C44" i="14" s="1"/>
  <c r="CC11" i="14"/>
  <c r="CB11" i="14"/>
  <c r="CA11" i="14"/>
  <c r="BZ11" i="14"/>
  <c r="BY11" i="14"/>
  <c r="BX11" i="14"/>
  <c r="BW11" i="14"/>
  <c r="BV11" i="14"/>
  <c r="BU11" i="14"/>
  <c r="BT11" i="14"/>
  <c r="BS11" i="14"/>
  <c r="BR11" i="14"/>
  <c r="BQ11" i="14"/>
  <c r="BP11" i="14"/>
  <c r="BO11" i="14"/>
  <c r="BN11" i="14"/>
  <c r="BH11" i="14"/>
  <c r="BG11" i="14"/>
  <c r="BF11" i="14"/>
  <c r="BE11" i="14"/>
  <c r="BD11" i="14"/>
  <c r="BD37" i="14" s="1"/>
  <c r="BC11" i="14"/>
  <c r="BC37" i="14" s="1"/>
  <c r="BB11" i="14"/>
  <c r="BA11" i="14"/>
  <c r="BA37" i="14" s="1"/>
  <c r="AZ11" i="14"/>
  <c r="AZ37" i="14" s="1"/>
  <c r="AY11" i="14"/>
  <c r="AY37" i="14" s="1"/>
  <c r="AX11" i="14"/>
  <c r="AW11" i="14"/>
  <c r="AW37" i="14" s="1"/>
  <c r="AV11" i="14"/>
  <c r="AU11" i="14"/>
  <c r="AT11" i="14"/>
  <c r="AS11" i="14"/>
  <c r="AR11" i="14"/>
  <c r="AR37" i="14" s="1"/>
  <c r="AQ11" i="14"/>
  <c r="AQ37" i="14" s="1"/>
  <c r="AP11" i="14"/>
  <c r="AN11" i="14"/>
  <c r="AM11" i="14"/>
  <c r="AL11" i="14"/>
  <c r="AL37" i="14" s="1"/>
  <c r="AK11" i="14"/>
  <c r="AJ11" i="14"/>
  <c r="AJ37" i="14" s="1"/>
  <c r="AI11" i="14"/>
  <c r="AI37" i="14" s="1"/>
  <c r="AH11" i="14"/>
  <c r="AH37" i="14" s="1"/>
  <c r="AG11" i="14"/>
  <c r="AF11" i="14"/>
  <c r="AE11" i="14"/>
  <c r="AD11" i="14"/>
  <c r="AD37" i="14" s="1"/>
  <c r="AC11" i="14"/>
  <c r="AB11" i="14"/>
  <c r="AB37" i="14" s="1"/>
  <c r="AA11" i="14"/>
  <c r="AA37" i="14" s="1"/>
  <c r="Z11" i="14"/>
  <c r="Z37" i="14" s="1"/>
  <c r="Y11" i="14"/>
  <c r="X11" i="14"/>
  <c r="V11" i="14"/>
  <c r="U11" i="14"/>
  <c r="T11" i="14"/>
  <c r="S11" i="14"/>
  <c r="R11" i="14"/>
  <c r="Q11" i="14"/>
  <c r="P11" i="14"/>
  <c r="O11" i="14"/>
  <c r="N11" i="14"/>
  <c r="M11" i="14"/>
  <c r="L11" i="14"/>
  <c r="K11" i="14"/>
  <c r="J11" i="14"/>
  <c r="I11" i="14"/>
  <c r="H11" i="14"/>
  <c r="G11" i="14"/>
  <c r="F11" i="14"/>
  <c r="E11" i="14"/>
  <c r="D11" i="14"/>
  <c r="C11" i="14"/>
  <c r="CC10" i="14"/>
  <c r="CB10" i="14"/>
  <c r="CA10" i="14"/>
  <c r="BY10" i="14"/>
  <c r="BX10" i="14"/>
  <c r="BU10" i="14"/>
  <c r="BS10" i="14"/>
  <c r="BO10" i="14"/>
  <c r="BL10" i="14"/>
  <c r="BK10" i="14"/>
  <c r="BJ10" i="14"/>
  <c r="BI10" i="14"/>
  <c r="BH10" i="14"/>
  <c r="BG10" i="14"/>
  <c r="BF10" i="14"/>
  <c r="BE10" i="14"/>
  <c r="BD10" i="14"/>
  <c r="BC10" i="14"/>
  <c r="BB10" i="14"/>
  <c r="AX10" i="14"/>
  <c r="AW10" i="14"/>
  <c r="AV10" i="14"/>
  <c r="AT10" i="14"/>
  <c r="AS10" i="14"/>
  <c r="AR10" i="14"/>
  <c r="AQ10" i="14"/>
  <c r="AO10" i="14"/>
  <c r="AN10" i="14"/>
  <c r="AM10" i="14"/>
  <c r="AL10" i="14"/>
  <c r="AK10" i="14"/>
  <c r="AG10" i="14"/>
  <c r="AE10" i="14"/>
  <c r="AC10" i="14"/>
  <c r="AB10" i="14"/>
  <c r="Z10" i="14"/>
  <c r="Y10" i="14"/>
  <c r="X10" i="14"/>
  <c r="W10" i="14"/>
  <c r="V10" i="14"/>
  <c r="U10" i="14"/>
  <c r="T10" i="14"/>
  <c r="S10" i="14"/>
  <c r="Q10" i="14"/>
  <c r="P10" i="14"/>
  <c r="O10" i="14"/>
  <c r="M10" i="14"/>
  <c r="K10" i="14"/>
  <c r="J10" i="14"/>
  <c r="I10" i="14"/>
  <c r="H10" i="14"/>
  <c r="F10" i="14"/>
  <c r="E10" i="14"/>
  <c r="D10" i="14"/>
  <c r="CC9" i="14"/>
  <c r="CB9" i="14"/>
  <c r="CA9" i="14"/>
  <c r="BZ9" i="14"/>
  <c r="BY9" i="14"/>
  <c r="BW9" i="14"/>
  <c r="BV9" i="14"/>
  <c r="BU9" i="14"/>
  <c r="BT9" i="14"/>
  <c r="BR9" i="14"/>
  <c r="BQ9" i="14"/>
  <c r="BP9" i="14"/>
  <c r="BN9" i="14"/>
  <c r="BM9" i="14"/>
  <c r="BL9" i="14"/>
  <c r="BK9" i="14"/>
  <c r="BJ9" i="14"/>
  <c r="BI9" i="14"/>
  <c r="BG9" i="14"/>
  <c r="BF9" i="14"/>
  <c r="BE9" i="14"/>
  <c r="BD9" i="14"/>
  <c r="BC9" i="14"/>
  <c r="BB9" i="14"/>
  <c r="BA9" i="14"/>
  <c r="AZ9" i="14"/>
  <c r="AY9" i="14"/>
  <c r="AU9" i="14"/>
  <c r="AT9" i="14"/>
  <c r="AS9" i="14"/>
  <c r="AR9" i="14"/>
  <c r="AP9" i="14"/>
  <c r="AO9" i="14"/>
  <c r="AJ9" i="14"/>
  <c r="AI9" i="14"/>
  <c r="AH9" i="14"/>
  <c r="AG9" i="14"/>
  <c r="AF9" i="14"/>
  <c r="AE9" i="14"/>
  <c r="AD9" i="14"/>
  <c r="AA9" i="14"/>
  <c r="W9" i="14"/>
  <c r="V9" i="14"/>
  <c r="R9" i="14"/>
  <c r="N9" i="14"/>
  <c r="L9" i="14"/>
  <c r="J9" i="14"/>
  <c r="I9" i="14"/>
  <c r="G9" i="14"/>
  <c r="C9" i="14"/>
  <c r="O17" i="14" l="1"/>
  <c r="O42" i="14" s="1"/>
  <c r="BO17" i="14"/>
  <c r="BO36" i="14" s="1"/>
  <c r="E17" i="14"/>
  <c r="E42" i="14" s="1"/>
  <c r="U17" i="14"/>
  <c r="U36" i="14" s="1"/>
  <c r="AE17" i="14"/>
  <c r="AM17" i="14"/>
  <c r="AM42" i="14" s="1"/>
  <c r="AF14" i="14"/>
  <c r="AF41" i="14" s="1"/>
  <c r="AJ14" i="14"/>
  <c r="AJ35" i="14" s="1"/>
  <c r="BW14" i="14"/>
  <c r="BW41" i="14" s="1"/>
  <c r="F17" i="14"/>
  <c r="F42" i="14" s="1"/>
  <c r="K17" i="14"/>
  <c r="Q17" i="14"/>
  <c r="Q42" i="14" s="1"/>
  <c r="V17" i="14"/>
  <c r="V42" i="14" s="1"/>
  <c r="Z17" i="14"/>
  <c r="Z36" i="14" s="1"/>
  <c r="AG17" i="14"/>
  <c r="AX17" i="14"/>
  <c r="BX17" i="14"/>
  <c r="BX42" i="14" s="1"/>
  <c r="CC17" i="14"/>
  <c r="CC36" i="14" s="1"/>
  <c r="G14" i="14"/>
  <c r="G35" i="14" s="1"/>
  <c r="N14" i="14"/>
  <c r="N35" i="14" s="1"/>
  <c r="AA14" i="14"/>
  <c r="AA41" i="14" s="1"/>
  <c r="AG14" i="14"/>
  <c r="AG41" i="14" s="1"/>
  <c r="AT14" i="14"/>
  <c r="BA14" i="14"/>
  <c r="BA35" i="14" s="1"/>
  <c r="BE14" i="14"/>
  <c r="BE41" i="14" s="1"/>
  <c r="BJ14" i="14"/>
  <c r="BJ41" i="14" s="1"/>
  <c r="BN14" i="14"/>
  <c r="BN35" i="14" s="1"/>
  <c r="BT14" i="14"/>
  <c r="BT41" i="14" s="1"/>
  <c r="BY14" i="14"/>
  <c r="CC14" i="14"/>
  <c r="CC35" i="14" s="1"/>
  <c r="AQ17" i="14"/>
  <c r="AQ36" i="14" s="1"/>
  <c r="BP14" i="14"/>
  <c r="BP35" i="14" s="1"/>
  <c r="BV14" i="14"/>
  <c r="BV35" i="14" s="1"/>
  <c r="CA17" i="14"/>
  <c r="CA36" i="14" s="1"/>
  <c r="AS14" i="14"/>
  <c r="AZ14" i="14"/>
  <c r="AZ41" i="14" s="1"/>
  <c r="BI14" i="14"/>
  <c r="BM14" i="14"/>
  <c r="BM35" i="14" s="1"/>
  <c r="AU14" i="14"/>
  <c r="AU41" i="14" s="1"/>
  <c r="AT17" i="14"/>
  <c r="AT36" i="14" s="1"/>
  <c r="BJ17" i="14"/>
  <c r="BJ42" i="14" s="1"/>
  <c r="AK17" i="14"/>
  <c r="AO17" i="14"/>
  <c r="AO36" i="14" s="1"/>
  <c r="BB17" i="14"/>
  <c r="BB36" i="14" s="1"/>
  <c r="BF17" i="14"/>
  <c r="BF42" i="14" s="1"/>
  <c r="BK17" i="14"/>
  <c r="BR14" i="14"/>
  <c r="BR35" i="14" s="1"/>
  <c r="BS17" i="14"/>
  <c r="BS42" i="14" s="1"/>
  <c r="W14" i="14"/>
  <c r="W35" i="14" s="1"/>
  <c r="CB14" i="14"/>
  <c r="BG17" i="14"/>
  <c r="BG42" i="14" s="1"/>
  <c r="BD14" i="14"/>
  <c r="BD35" i="14" s="1"/>
  <c r="AO14" i="14"/>
  <c r="AO41" i="14" s="1"/>
  <c r="V14" i="14"/>
  <c r="AE14" i="14"/>
  <c r="AE35" i="14" s="1"/>
  <c r="AY14" i="14"/>
  <c r="AY35" i="14" s="1"/>
  <c r="BC14" i="14"/>
  <c r="BC41" i="14" s="1"/>
  <c r="BG14" i="14"/>
  <c r="BG35" i="14" s="1"/>
  <c r="BL14" i="14"/>
  <c r="BL35" i="14" s="1"/>
  <c r="CA14" i="14"/>
  <c r="CA41" i="14" s="1"/>
  <c r="R14" i="14"/>
  <c r="R35" i="14" s="1"/>
  <c r="AD14" i="14"/>
  <c r="AP14" i="14"/>
  <c r="AP35" i="14" s="1"/>
  <c r="BB14" i="14"/>
  <c r="BB35" i="14" s="1"/>
  <c r="BF14" i="14"/>
  <c r="BF35" i="14" s="1"/>
  <c r="BE35" i="14" s="1"/>
  <c r="BK14" i="14"/>
  <c r="BZ14" i="14"/>
  <c r="BZ41" i="14" s="1"/>
  <c r="I14" i="14"/>
  <c r="I41" i="14" s="1"/>
  <c r="AH14" i="14"/>
  <c r="AH41" i="14" s="1"/>
  <c r="BI17" i="14"/>
  <c r="BI42" i="14" s="1"/>
  <c r="H17" i="14"/>
  <c r="H36" i="14" s="1"/>
  <c r="CC42" i="14"/>
  <c r="X36" i="14"/>
  <c r="P17" i="14"/>
  <c r="P42" i="14" s="1"/>
  <c r="Y17" i="14"/>
  <c r="AR17" i="14"/>
  <c r="AR36" i="14" s="1"/>
  <c r="BD17" i="14"/>
  <c r="BD42" i="14" s="1"/>
  <c r="BL17" i="14"/>
  <c r="BL42" i="14" s="1"/>
  <c r="CB17" i="14"/>
  <c r="J14" i="14"/>
  <c r="J35" i="14" s="1"/>
  <c r="J17" i="14"/>
  <c r="J36" i="14" s="1"/>
  <c r="D17" i="14"/>
  <c r="D36" i="14" s="1"/>
  <c r="C14" i="14"/>
  <c r="C35" i="14" s="1"/>
  <c r="AI14" i="14"/>
  <c r="AI35" i="14" s="1"/>
  <c r="AS17" i="14"/>
  <c r="AS36" i="14" s="1"/>
  <c r="BE17" i="14"/>
  <c r="BE36" i="14" s="1"/>
  <c r="AS41" i="14"/>
  <c r="BU14" i="14"/>
  <c r="BU41" i="14" s="1"/>
  <c r="M17" i="14"/>
  <c r="M42" i="14" s="1"/>
  <c r="W17" i="14"/>
  <c r="W36" i="14" s="1"/>
  <c r="CB42" i="14"/>
  <c r="CB41" i="14"/>
  <c r="K42" i="14"/>
  <c r="AT41" i="14"/>
  <c r="AO44" i="14"/>
  <c r="AP41" i="14"/>
  <c r="BK41" i="14"/>
  <c r="AC42" i="14"/>
  <c r="BC42" i="14"/>
  <c r="AR14" i="14"/>
  <c r="AR35" i="14" s="1"/>
  <c r="I17" i="14"/>
  <c r="I36" i="14" s="1"/>
  <c r="AW17" i="14"/>
  <c r="AW42" i="14" s="1"/>
  <c r="AX36" i="14"/>
  <c r="D47" i="14"/>
  <c r="D43" i="14"/>
  <c r="H47" i="14"/>
  <c r="H43" i="14"/>
  <c r="L47" i="14"/>
  <c r="L43" i="14"/>
  <c r="P47" i="14"/>
  <c r="P43" i="14"/>
  <c r="T47" i="14"/>
  <c r="T43" i="14"/>
  <c r="Y47" i="14"/>
  <c r="Y53" i="14" s="1"/>
  <c r="Y43" i="14"/>
  <c r="AC47" i="14"/>
  <c r="AC53" i="14" s="1"/>
  <c r="AC43" i="14"/>
  <c r="AG43" i="14"/>
  <c r="AK47" i="14"/>
  <c r="AK53" i="14" s="1"/>
  <c r="AK43" i="14"/>
  <c r="AP47" i="14"/>
  <c r="AP53" i="14" s="1"/>
  <c r="AP43" i="14"/>
  <c r="AT43" i="14"/>
  <c r="AX47" i="14"/>
  <c r="AX53" i="14" s="1"/>
  <c r="AX43" i="14"/>
  <c r="BB43" i="14"/>
  <c r="BF43" i="14"/>
  <c r="BO47" i="14"/>
  <c r="BO53" i="14" s="1"/>
  <c r="BO43" i="14"/>
  <c r="BO37" i="14"/>
  <c r="BS47" i="14"/>
  <c r="BS53" i="14" s="1"/>
  <c r="BS43" i="14"/>
  <c r="BS37" i="14"/>
  <c r="BW47" i="14"/>
  <c r="BW53" i="14" s="1"/>
  <c r="BW43" i="14"/>
  <c r="BW37" i="14"/>
  <c r="CA43" i="14"/>
  <c r="CA37" i="14"/>
  <c r="R44" i="14"/>
  <c r="Q44" i="14" s="1"/>
  <c r="R38" i="14"/>
  <c r="AI44" i="14"/>
  <c r="AH44" i="14" s="1"/>
  <c r="AG44" i="14" s="1"/>
  <c r="AI38" i="14"/>
  <c r="AM44" i="14"/>
  <c r="AM38" i="14"/>
  <c r="AL38" i="14" s="1"/>
  <c r="BA44" i="14"/>
  <c r="AZ44" i="14" s="1"/>
  <c r="BA38" i="14"/>
  <c r="BI44" i="14"/>
  <c r="BH44" i="14" s="1"/>
  <c r="BG44" i="14" s="1"/>
  <c r="BF44" i="14" s="1"/>
  <c r="BE44" i="14" s="1"/>
  <c r="BD44" i="14" s="1"/>
  <c r="BI38" i="14"/>
  <c r="BU44" i="14"/>
  <c r="BT44" i="14" s="1"/>
  <c r="BU38" i="14"/>
  <c r="BZ38" i="14"/>
  <c r="BQ14" i="14"/>
  <c r="BQ35" i="14" s="1"/>
  <c r="AB17" i="14"/>
  <c r="AB42" i="14" s="1"/>
  <c r="AC36" i="14"/>
  <c r="AK36" i="14"/>
  <c r="E48" i="14"/>
  <c r="E37" i="14"/>
  <c r="M48" i="14"/>
  <c r="M37" i="14"/>
  <c r="Q48" i="14"/>
  <c r="Q37" i="14"/>
  <c r="U48" i="14"/>
  <c r="U37" i="14"/>
  <c r="AE41" i="14"/>
  <c r="BG41" i="14"/>
  <c r="BK42" i="14"/>
  <c r="C38" i="14"/>
  <c r="M44" i="14"/>
  <c r="AP38" i="14"/>
  <c r="BP44" i="14"/>
  <c r="BO44" i="14" s="1"/>
  <c r="BN44" i="14" s="1"/>
  <c r="BM44" i="14" s="1"/>
  <c r="CB35" i="14"/>
  <c r="K36" i="14"/>
  <c r="BK36" i="14"/>
  <c r="CB36" i="14"/>
  <c r="I37" i="14"/>
  <c r="Y37" i="14"/>
  <c r="AG37" i="14"/>
  <c r="AD41" i="14"/>
  <c r="C47" i="14"/>
  <c r="C43" i="14"/>
  <c r="G47" i="14"/>
  <c r="G43" i="14"/>
  <c r="K47" i="14"/>
  <c r="K43" i="14"/>
  <c r="O47" i="14"/>
  <c r="O43" i="14"/>
  <c r="S47" i="14"/>
  <c r="S43" i="14"/>
  <c r="X47" i="14"/>
  <c r="X53" i="14" s="1"/>
  <c r="X43" i="14"/>
  <c r="AB47" i="14"/>
  <c r="AB53" i="14" s="1"/>
  <c r="AB43" i="14"/>
  <c r="AF47" i="14"/>
  <c r="AF53" i="14" s="1"/>
  <c r="AF43" i="14"/>
  <c r="AJ47" i="14"/>
  <c r="AJ53" i="14" s="1"/>
  <c r="AJ43" i="14"/>
  <c r="AN47" i="14"/>
  <c r="AN43" i="14"/>
  <c r="AS43" i="14"/>
  <c r="AW47" i="14"/>
  <c r="AW53" i="14" s="1"/>
  <c r="AW43" i="14"/>
  <c r="BA47" i="14"/>
  <c r="BA43" i="14"/>
  <c r="BE43" i="14"/>
  <c r="BN47" i="14"/>
  <c r="BN53" i="14" s="1"/>
  <c r="BN43" i="14"/>
  <c r="BN37" i="14"/>
  <c r="BR47" i="14"/>
  <c r="BR53" i="14" s="1"/>
  <c r="BR43" i="14"/>
  <c r="BR37" i="14"/>
  <c r="BV47" i="14"/>
  <c r="BV53" i="14" s="1"/>
  <c r="BV43" i="14"/>
  <c r="BV37" i="14"/>
  <c r="BZ47" i="14"/>
  <c r="BZ53" i="14" s="1"/>
  <c r="BZ43" i="14"/>
  <c r="BZ37" i="14"/>
  <c r="G44" i="14"/>
  <c r="G38" i="14"/>
  <c r="F38" i="14" s="1"/>
  <c r="AV44" i="14"/>
  <c r="AU44" i="14" s="1"/>
  <c r="AV38" i="14"/>
  <c r="BL44" i="14"/>
  <c r="BK44" i="14" s="1"/>
  <c r="BJ44" i="14" s="1"/>
  <c r="BL38" i="14"/>
  <c r="V35" i="14"/>
  <c r="AD35" i="14"/>
  <c r="AN17" i="14"/>
  <c r="AN36" i="14" s="1"/>
  <c r="BH17" i="14"/>
  <c r="BH36" i="14" s="1"/>
  <c r="BI36" i="14"/>
  <c r="D48" i="14"/>
  <c r="C48" i="14" s="1"/>
  <c r="D37" i="14"/>
  <c r="H37" i="14"/>
  <c r="L48" i="14"/>
  <c r="L37" i="14"/>
  <c r="P48" i="14"/>
  <c r="P37" i="14"/>
  <c r="T48" i="14"/>
  <c r="T37" i="14"/>
  <c r="AL42" i="14"/>
  <c r="AU35" i="14"/>
  <c r="BK35" i="14"/>
  <c r="E36" i="14"/>
  <c r="P36" i="14"/>
  <c r="AP37" i="14"/>
  <c r="BB37" i="14"/>
  <c r="G41" i="14"/>
  <c r="BY41" i="14"/>
  <c r="AK42" i="14"/>
  <c r="F47" i="14"/>
  <c r="F43" i="14"/>
  <c r="J43" i="14"/>
  <c r="N47" i="14"/>
  <c r="N43" i="14"/>
  <c r="R47" i="14"/>
  <c r="R43" i="14"/>
  <c r="V43" i="14"/>
  <c r="AA47" i="14"/>
  <c r="AA53" i="14" s="1"/>
  <c r="AA43" i="14"/>
  <c r="AE43" i="14"/>
  <c r="AI47" i="14"/>
  <c r="AI53" i="14" s="1"/>
  <c r="AI43" i="14"/>
  <c r="AM47" i="14"/>
  <c r="AM53" i="14" s="1"/>
  <c r="AM43" i="14"/>
  <c r="AR43" i="14"/>
  <c r="AV47" i="14"/>
  <c r="AV53" i="14" s="1"/>
  <c r="AV43" i="14"/>
  <c r="AZ47" i="14"/>
  <c r="AZ53" i="14" s="1"/>
  <c r="AZ43" i="14"/>
  <c r="BD43" i="14"/>
  <c r="BH47" i="14"/>
  <c r="BH53" i="14" s="1"/>
  <c r="BH43" i="14"/>
  <c r="BQ47" i="14"/>
  <c r="BQ53" i="14" s="1"/>
  <c r="BQ43" i="14"/>
  <c r="BQ37" i="14"/>
  <c r="BU43" i="14"/>
  <c r="BU37" i="14"/>
  <c r="BY43" i="14"/>
  <c r="BY37" i="14"/>
  <c r="CC43" i="14"/>
  <c r="CC37" i="14"/>
  <c r="L44" i="14"/>
  <c r="L38" i="14"/>
  <c r="P44" i="14"/>
  <c r="P38" i="14"/>
  <c r="X44" i="14"/>
  <c r="W44" i="14" s="1"/>
  <c r="V44" i="14" s="1"/>
  <c r="U44" i="14" s="1"/>
  <c r="T44" i="14" s="1"/>
  <c r="S44" i="14" s="1"/>
  <c r="X38" i="14"/>
  <c r="AB44" i="14"/>
  <c r="AB38" i="14"/>
  <c r="AK44" i="14"/>
  <c r="AK38" i="14"/>
  <c r="AU38" i="14"/>
  <c r="AY44" i="14"/>
  <c r="AX44" i="14" s="1"/>
  <c r="AW44" i="14" s="1"/>
  <c r="AY38" i="14"/>
  <c r="BC44" i="14"/>
  <c r="BB44" i="14" s="1"/>
  <c r="BC38" i="14"/>
  <c r="BS44" i="14"/>
  <c r="BR44" i="14" s="1"/>
  <c r="BS38" i="14"/>
  <c r="CB44" i="14"/>
  <c r="CB38" i="14"/>
  <c r="O36" i="14"/>
  <c r="T17" i="14"/>
  <c r="T36" i="14" s="1"/>
  <c r="AG36" i="14"/>
  <c r="G48" i="14"/>
  <c r="F48" i="14" s="1"/>
  <c r="G37" i="14"/>
  <c r="K48" i="14"/>
  <c r="K37" i="14"/>
  <c r="O48" i="14"/>
  <c r="O37" i="14"/>
  <c r="S48" i="14"/>
  <c r="R48" i="14" s="1"/>
  <c r="S37" i="14"/>
  <c r="E44" i="14"/>
  <c r="D44" i="14" s="1"/>
  <c r="AG35" i="14"/>
  <c r="AT35" i="14"/>
  <c r="AS35" i="14" s="1"/>
  <c r="Y36" i="14"/>
  <c r="AM36" i="14"/>
  <c r="AL36" i="14" s="1"/>
  <c r="BC36" i="14"/>
  <c r="C37" i="14"/>
  <c r="BH37" i="14"/>
  <c r="AV37" i="14"/>
  <c r="AF37" i="14"/>
  <c r="X37" i="14"/>
  <c r="BE37" i="14"/>
  <c r="AS37" i="14"/>
  <c r="AC37" i="14"/>
  <c r="AT37" i="14"/>
  <c r="BI41" i="14"/>
  <c r="E47" i="14"/>
  <c r="E43" i="14"/>
  <c r="I43" i="14"/>
  <c r="M47" i="14"/>
  <c r="M43" i="14"/>
  <c r="Q47" i="14"/>
  <c r="Q43" i="14"/>
  <c r="U47" i="14"/>
  <c r="U43" i="14"/>
  <c r="Z47" i="14"/>
  <c r="Z53" i="14" s="1"/>
  <c r="Z43" i="14"/>
  <c r="AD47" i="14"/>
  <c r="AD53" i="14" s="1"/>
  <c r="AD43" i="14"/>
  <c r="AH47" i="14"/>
  <c r="AH53" i="14" s="1"/>
  <c r="AH43" i="14"/>
  <c r="AL47" i="14"/>
  <c r="AL53" i="14" s="1"/>
  <c r="AL43" i="14"/>
  <c r="AQ47" i="14"/>
  <c r="AQ53" i="14" s="1"/>
  <c r="AQ43" i="14"/>
  <c r="AU47" i="14"/>
  <c r="AU53" i="14" s="1"/>
  <c r="AU43" i="14"/>
  <c r="AY47" i="14"/>
  <c r="AY53" i="14" s="1"/>
  <c r="AY43" i="14"/>
  <c r="BC43" i="14"/>
  <c r="BG43" i="14"/>
  <c r="BP47" i="14"/>
  <c r="BP53" i="14" s="1"/>
  <c r="BP43" i="14"/>
  <c r="BP37" i="14"/>
  <c r="BT43" i="14"/>
  <c r="BT47" i="14"/>
  <c r="BT53" i="14" s="1"/>
  <c r="BT37" i="14"/>
  <c r="BX43" i="14"/>
  <c r="BX47" i="14"/>
  <c r="BX53" i="14" s="1"/>
  <c r="BX37" i="14"/>
  <c r="CB43" i="14"/>
  <c r="CB37" i="14"/>
  <c r="K44" i="14"/>
  <c r="K38" i="14"/>
  <c r="O44" i="14"/>
  <c r="O38" i="14"/>
  <c r="N38" i="14" s="1"/>
  <c r="AA44" i="14"/>
  <c r="Z44" i="14" s="1"/>
  <c r="Y44" i="14" s="1"/>
  <c r="AA38" i="14"/>
  <c r="AF44" i="14"/>
  <c r="AF38" i="14"/>
  <c r="AJ44" i="14"/>
  <c r="AJ38" i="14"/>
  <c r="AN44" i="14"/>
  <c r="AN38" i="14"/>
  <c r="AS38" i="14"/>
  <c r="BV44" i="14"/>
  <c r="BV38" i="14"/>
  <c r="AE36" i="14"/>
  <c r="J37" i="14"/>
  <c r="N48" i="14"/>
  <c r="N37" i="14"/>
  <c r="V37" i="14"/>
  <c r="V41" i="14"/>
  <c r="AN42" i="14"/>
  <c r="CA42" i="14"/>
  <c r="BQ38" i="14"/>
  <c r="S17" i="14"/>
  <c r="F37" i="14"/>
  <c r="R37" i="14"/>
  <c r="AN37" i="14"/>
  <c r="AK37" i="14"/>
  <c r="BF37" i="14"/>
  <c r="AX37" i="14"/>
  <c r="BG37" i="14"/>
  <c r="AU37" i="14"/>
  <c r="AM37" i="14"/>
  <c r="AE37" i="14"/>
  <c r="BX36" i="14" l="1"/>
  <c r="BJ36" i="14"/>
  <c r="D42" i="14"/>
  <c r="V36" i="14"/>
  <c r="AA35" i="14"/>
  <c r="AF35" i="14"/>
  <c r="AH35" i="14"/>
  <c r="BG36" i="14"/>
  <c r="AI41" i="14"/>
  <c r="CA35" i="14"/>
  <c r="J42" i="14"/>
  <c r="BD41" i="14"/>
  <c r="BB42" i="14"/>
  <c r="BS36" i="14"/>
  <c r="AZ35" i="14"/>
  <c r="AY41" i="14"/>
  <c r="BB41" i="14"/>
  <c r="BT35" i="14"/>
  <c r="BL41" i="14"/>
  <c r="U42" i="14"/>
  <c r="BA41" i="14"/>
  <c r="BL36" i="14"/>
  <c r="BZ35" i="14"/>
  <c r="BY35" i="14" s="1"/>
  <c r="BQ41" i="14"/>
  <c r="BP41" i="14" s="1"/>
  <c r="I42" i="14"/>
  <c r="H42" i="14" s="1"/>
  <c r="BF36" i="14"/>
  <c r="W41" i="14"/>
  <c r="BC35" i="14"/>
  <c r="BJ35" i="14"/>
  <c r="BI35" i="14" s="1"/>
  <c r="F36" i="14"/>
  <c r="Q53" i="14"/>
  <c r="W42" i="14"/>
  <c r="E53" i="14"/>
  <c r="CC41" i="14"/>
  <c r="BD36" i="14"/>
  <c r="BV41" i="14"/>
  <c r="AO35" i="14"/>
  <c r="BE42" i="14"/>
  <c r="U53" i="14"/>
  <c r="M53" i="14"/>
  <c r="BF41" i="14"/>
  <c r="I35" i="14"/>
  <c r="AR41" i="14"/>
  <c r="BU35" i="14"/>
  <c r="AV17" i="14"/>
  <c r="AW36" i="14"/>
  <c r="R53" i="14"/>
  <c r="T42" i="14"/>
  <c r="S42" i="14" s="1"/>
  <c r="O53" i="14"/>
  <c r="G53" i="14"/>
  <c r="T53" i="14"/>
  <c r="L53" i="14"/>
  <c r="D53" i="14"/>
  <c r="AB36" i="14"/>
  <c r="N53" i="14"/>
  <c r="F53" i="14"/>
  <c r="S36" i="14"/>
  <c r="C53" i="14"/>
  <c r="S53" i="14"/>
  <c r="K53" i="14"/>
  <c r="BH42" i="14"/>
  <c r="P53" i="14"/>
  <c r="AV36" i="14" l="1"/>
  <c r="AV42" i="14"/>
  <c r="BX28" i="13" l="1"/>
  <c r="BS28" i="13"/>
  <c r="BR28" i="13"/>
  <c r="BQ28" i="13"/>
  <c r="BO28" i="13"/>
  <c r="BJ28" i="13"/>
  <c r="BI28" i="13"/>
  <c r="BA28" i="13"/>
  <c r="AY28" i="13"/>
  <c r="AX28" i="13"/>
  <c r="AW28" i="13"/>
  <c r="AU28" i="13"/>
  <c r="AP28" i="13"/>
  <c r="AN28" i="13"/>
  <c r="AM28" i="13"/>
  <c r="AL28" i="13"/>
  <c r="AK28" i="13"/>
  <c r="AJ28" i="13"/>
  <c r="AI28" i="13"/>
  <c r="AH28" i="13"/>
  <c r="AF28" i="13"/>
  <c r="AD28" i="13"/>
  <c r="AC28" i="13"/>
  <c r="AB28" i="13"/>
  <c r="AA28" i="13"/>
  <c r="Z28" i="13"/>
  <c r="Y28" i="13"/>
  <c r="Q28" i="13"/>
  <c r="O28" i="13"/>
  <c r="N28" i="13"/>
  <c r="L28" i="13"/>
  <c r="K28" i="13"/>
  <c r="H28" i="13"/>
  <c r="F28" i="13"/>
  <c r="E28" i="13"/>
  <c r="C28" i="13"/>
  <c r="CC27" i="13"/>
  <c r="CB27" i="13"/>
  <c r="CA27" i="13"/>
  <c r="BZ27" i="13"/>
  <c r="BY27" i="13"/>
  <c r="BX27" i="13"/>
  <c r="BW27" i="13"/>
  <c r="BV27" i="13"/>
  <c r="BU27" i="13"/>
  <c r="BT27" i="13"/>
  <c r="BS27" i="13"/>
  <c r="BQ27" i="13"/>
  <c r="BP27" i="13"/>
  <c r="BN27" i="13"/>
  <c r="BM27" i="13"/>
  <c r="BL27" i="13"/>
  <c r="BK27" i="13"/>
  <c r="BH27" i="13"/>
  <c r="BG27" i="13"/>
  <c r="BF27" i="13"/>
  <c r="BE27" i="13"/>
  <c r="BD27" i="13"/>
  <c r="BC27" i="13"/>
  <c r="BB27" i="13"/>
  <c r="AZ27" i="13"/>
  <c r="AX27" i="13"/>
  <c r="AV27" i="13"/>
  <c r="AT27" i="13"/>
  <c r="AS27" i="13"/>
  <c r="AR27" i="13"/>
  <c r="AQ27" i="13"/>
  <c r="AO27" i="13"/>
  <c r="AN27" i="13"/>
  <c r="AM27" i="13"/>
  <c r="AK27" i="13"/>
  <c r="AJ27" i="13"/>
  <c r="AI27" i="13"/>
  <c r="AG27" i="13"/>
  <c r="AF27" i="13"/>
  <c r="AE27" i="13"/>
  <c r="AD27" i="13"/>
  <c r="AC27" i="13"/>
  <c r="Y27" i="13"/>
  <c r="X27" i="13"/>
  <c r="W27" i="13"/>
  <c r="V27" i="13"/>
  <c r="U27" i="13"/>
  <c r="T27" i="13"/>
  <c r="S27" i="13"/>
  <c r="R27" i="13"/>
  <c r="P27" i="13"/>
  <c r="O27" i="13"/>
  <c r="M27" i="13"/>
  <c r="L27" i="13"/>
  <c r="J27" i="13"/>
  <c r="I27" i="13"/>
  <c r="G27" i="13"/>
  <c r="E27" i="13"/>
  <c r="D27" i="13"/>
  <c r="CC26" i="13"/>
  <c r="CB26" i="13"/>
  <c r="CA26" i="13"/>
  <c r="BZ26" i="13"/>
  <c r="BY26" i="13"/>
  <c r="BX26" i="13"/>
  <c r="BW26" i="13"/>
  <c r="BV26" i="13"/>
  <c r="BU26" i="13"/>
  <c r="BT26" i="13"/>
  <c r="BR26" i="13"/>
  <c r="BQ26" i="13"/>
  <c r="BP26" i="13"/>
  <c r="BO26" i="13"/>
  <c r="BN26" i="13"/>
  <c r="BM26" i="13"/>
  <c r="BL26" i="13"/>
  <c r="BK26" i="13"/>
  <c r="BJ26" i="13"/>
  <c r="BI26" i="13"/>
  <c r="BH26" i="13"/>
  <c r="BG26" i="13"/>
  <c r="BF26" i="13"/>
  <c r="BE26" i="13"/>
  <c r="BD26" i="13"/>
  <c r="BC26" i="13"/>
  <c r="BB26" i="13"/>
  <c r="BA26" i="13"/>
  <c r="AZ26" i="13"/>
  <c r="AY26" i="13"/>
  <c r="AX26" i="13"/>
  <c r="AW26" i="13"/>
  <c r="AV26" i="13"/>
  <c r="AU26" i="13"/>
  <c r="AT26" i="13"/>
  <c r="AS26" i="13"/>
  <c r="AR26" i="13"/>
  <c r="AQ26" i="13"/>
  <c r="AP26" i="13"/>
  <c r="AO26" i="13"/>
  <c r="AN26" i="13"/>
  <c r="AM26" i="13"/>
  <c r="AL26" i="13"/>
  <c r="AK26" i="13"/>
  <c r="AI26" i="13"/>
  <c r="AH26" i="13"/>
  <c r="AG26" i="13"/>
  <c r="AE26" i="13"/>
  <c r="AB26" i="13"/>
  <c r="AA26" i="13"/>
  <c r="Z26" i="13"/>
  <c r="X26" i="13"/>
  <c r="W26" i="13"/>
  <c r="V26" i="13"/>
  <c r="U26" i="13"/>
  <c r="T26" i="13"/>
  <c r="S26" i="13"/>
  <c r="R26" i="13"/>
  <c r="Q26" i="13"/>
  <c r="P26" i="13"/>
  <c r="O26" i="13"/>
  <c r="N26" i="13"/>
  <c r="M26" i="13"/>
  <c r="L26" i="13"/>
  <c r="K26" i="13"/>
  <c r="J26" i="13"/>
  <c r="I26" i="13"/>
  <c r="H26" i="13"/>
  <c r="G26" i="13"/>
  <c r="F26" i="13"/>
  <c r="D26" i="13"/>
  <c r="C26" i="13"/>
  <c r="CC25" i="13"/>
  <c r="CB25" i="13"/>
  <c r="CA25" i="13"/>
  <c r="BZ25" i="13"/>
  <c r="BY25" i="13"/>
  <c r="BW25" i="13"/>
  <c r="BV25" i="13"/>
  <c r="BU25" i="13"/>
  <c r="BT25" i="13"/>
  <c r="BS25" i="13"/>
  <c r="BR25" i="13"/>
  <c r="BP25" i="13"/>
  <c r="BO25" i="13"/>
  <c r="BN25" i="13"/>
  <c r="BM25" i="13"/>
  <c r="BL25" i="13"/>
  <c r="BK25" i="13"/>
  <c r="BJ25" i="13"/>
  <c r="BI25" i="13"/>
  <c r="BH25" i="13"/>
  <c r="BG25" i="13"/>
  <c r="BF25" i="13"/>
  <c r="BE25" i="13"/>
  <c r="BD25" i="13"/>
  <c r="BC25" i="13"/>
  <c r="BB25" i="13"/>
  <c r="BA25" i="13"/>
  <c r="AZ25" i="13"/>
  <c r="AY25" i="13"/>
  <c r="AW25" i="13"/>
  <c r="AV25" i="13"/>
  <c r="AU25" i="13"/>
  <c r="AT25" i="13"/>
  <c r="AS25" i="13"/>
  <c r="AR25" i="13"/>
  <c r="AQ25" i="13"/>
  <c r="AP25" i="13"/>
  <c r="AO25" i="13"/>
  <c r="AL25" i="13"/>
  <c r="AJ25" i="13"/>
  <c r="AH25" i="13"/>
  <c r="AG25" i="13"/>
  <c r="AF25" i="13"/>
  <c r="AE25" i="13"/>
  <c r="AD25" i="13"/>
  <c r="AC25" i="13"/>
  <c r="AB25" i="13"/>
  <c r="AA25" i="13"/>
  <c r="Z25" i="13"/>
  <c r="Y25" i="13"/>
  <c r="X25" i="13"/>
  <c r="W25" i="13"/>
  <c r="V25" i="13"/>
  <c r="U25" i="13"/>
  <c r="T25" i="13"/>
  <c r="S25" i="13"/>
  <c r="R25" i="13"/>
  <c r="Q25" i="13"/>
  <c r="P25" i="13"/>
  <c r="N25" i="13"/>
  <c r="M25" i="13"/>
  <c r="K25" i="13"/>
  <c r="J25" i="13"/>
  <c r="I25" i="13"/>
  <c r="H25" i="13"/>
  <c r="G25" i="13"/>
  <c r="F25" i="13"/>
  <c r="E25" i="13"/>
  <c r="D25" i="13"/>
  <c r="C25" i="13"/>
  <c r="BX24" i="13"/>
  <c r="BS24" i="13"/>
  <c r="BR24" i="13"/>
  <c r="BQ24" i="13"/>
  <c r="BO24" i="13"/>
  <c r="BJ24" i="13"/>
  <c r="BI24" i="13"/>
  <c r="BA24" i="13"/>
  <c r="AY24" i="13"/>
  <c r="AX24" i="13"/>
  <c r="AW24" i="13"/>
  <c r="AU24" i="13"/>
  <c r="AP24" i="13"/>
  <c r="AN24" i="13"/>
  <c r="AM24" i="13"/>
  <c r="AL24" i="13"/>
  <c r="AK24" i="13"/>
  <c r="AJ24" i="13"/>
  <c r="AI24" i="13"/>
  <c r="AH24" i="13"/>
  <c r="AF24" i="13"/>
  <c r="AD24" i="13"/>
  <c r="AC24" i="13"/>
  <c r="AB24" i="13"/>
  <c r="AA24" i="13"/>
  <c r="Z24" i="13"/>
  <c r="Y24" i="13"/>
  <c r="Q24" i="13"/>
  <c r="O24" i="13"/>
  <c r="N24" i="13"/>
  <c r="L24" i="13"/>
  <c r="K24" i="13"/>
  <c r="H24" i="13"/>
  <c r="F24" i="13"/>
  <c r="E24" i="13"/>
  <c r="C24" i="13"/>
  <c r="BX23" i="13"/>
  <c r="BS23" i="13"/>
  <c r="BR23" i="13"/>
  <c r="BQ23" i="13"/>
  <c r="BO23" i="13"/>
  <c r="BJ23" i="13"/>
  <c r="BJ22" i="13" s="1"/>
  <c r="BI23" i="13"/>
  <c r="BI22" i="13" s="1"/>
  <c r="BA23" i="13"/>
  <c r="BA22" i="13" s="1"/>
  <c r="AY23" i="13"/>
  <c r="AX23" i="13"/>
  <c r="AX22" i="13" s="1"/>
  <c r="AW23" i="13"/>
  <c r="AU23" i="13"/>
  <c r="AU22" i="13" s="1"/>
  <c r="AP23" i="13"/>
  <c r="AN23" i="13"/>
  <c r="AN22" i="13" s="1"/>
  <c r="AM23" i="13"/>
  <c r="AM22" i="13" s="1"/>
  <c r="AL23" i="13"/>
  <c r="AL22" i="13" s="1"/>
  <c r="AK23" i="13"/>
  <c r="AK22" i="13" s="1"/>
  <c r="AJ23" i="13"/>
  <c r="AJ22" i="13" s="1"/>
  <c r="AI23" i="13"/>
  <c r="AI22" i="13" s="1"/>
  <c r="AH23" i="13"/>
  <c r="AH22" i="13" s="1"/>
  <c r="AF23" i="13"/>
  <c r="AF22" i="13" s="1"/>
  <c r="AD23" i="13"/>
  <c r="AD22" i="13" s="1"/>
  <c r="AC23" i="13"/>
  <c r="AC22" i="13" s="1"/>
  <c r="AB23" i="13"/>
  <c r="AB22" i="13" s="1"/>
  <c r="AA23" i="13"/>
  <c r="Z23" i="13"/>
  <c r="Z22" i="13" s="1"/>
  <c r="Y23" i="13"/>
  <c r="Y22" i="13" s="1"/>
  <c r="Q23" i="13"/>
  <c r="Q22" i="13" s="1"/>
  <c r="O23" i="13"/>
  <c r="O22" i="13" s="1"/>
  <c r="N23" i="13"/>
  <c r="N22" i="13" s="1"/>
  <c r="L23" i="13"/>
  <c r="L22" i="13" s="1"/>
  <c r="K23" i="13"/>
  <c r="K22" i="13" s="1"/>
  <c r="H23" i="13"/>
  <c r="F23" i="13"/>
  <c r="F22" i="13" s="1"/>
  <c r="E23" i="13"/>
  <c r="E22" i="13" s="1"/>
  <c r="C23" i="13"/>
  <c r="C22" i="13" s="1"/>
  <c r="BX22" i="13"/>
  <c r="BS22" i="13"/>
  <c r="BR22" i="13"/>
  <c r="BQ22" i="13"/>
  <c r="BO22" i="13"/>
  <c r="AY22" i="13"/>
  <c r="AW22" i="13"/>
  <c r="AP22" i="13"/>
  <c r="AA22" i="13"/>
  <c r="CC21" i="13"/>
  <c r="CB21" i="13"/>
  <c r="CA21" i="13"/>
  <c r="BZ21" i="13"/>
  <c r="BY21" i="13"/>
  <c r="BX21" i="13"/>
  <c r="BW21" i="13"/>
  <c r="BV21" i="13"/>
  <c r="BU21" i="13"/>
  <c r="BT21" i="13"/>
  <c r="BS21" i="13"/>
  <c r="BQ21" i="13"/>
  <c r="BP21" i="13"/>
  <c r="BN21" i="13"/>
  <c r="BM21" i="13"/>
  <c r="BL21" i="13"/>
  <c r="BK21" i="13"/>
  <c r="BH21" i="13"/>
  <c r="BG21" i="13"/>
  <c r="BF21" i="13"/>
  <c r="BE21" i="13"/>
  <c r="BD21" i="13"/>
  <c r="BC21" i="13"/>
  <c r="BB21" i="13"/>
  <c r="AZ21" i="13"/>
  <c r="AX21" i="13"/>
  <c r="AV21" i="13"/>
  <c r="AT21" i="13"/>
  <c r="AS21" i="13"/>
  <c r="AR21" i="13"/>
  <c r="AQ21" i="13"/>
  <c r="AO21" i="13"/>
  <c r="AN21" i="13"/>
  <c r="AM21" i="13"/>
  <c r="AK21" i="13"/>
  <c r="AJ21" i="13"/>
  <c r="AI21" i="13"/>
  <c r="AG21" i="13"/>
  <c r="AF21" i="13"/>
  <c r="AE21" i="13"/>
  <c r="AD21" i="13"/>
  <c r="AC21" i="13"/>
  <c r="Y21" i="13"/>
  <c r="X21" i="13"/>
  <c r="W21" i="13"/>
  <c r="V21" i="13"/>
  <c r="U21" i="13"/>
  <c r="T21" i="13"/>
  <c r="S21" i="13"/>
  <c r="R21" i="13"/>
  <c r="P21" i="13"/>
  <c r="O21" i="13"/>
  <c r="M21" i="13"/>
  <c r="L21" i="13"/>
  <c r="J21" i="13"/>
  <c r="I21" i="13"/>
  <c r="G21" i="13"/>
  <c r="E21" i="13"/>
  <c r="D21" i="13"/>
  <c r="CC20" i="13"/>
  <c r="CB20" i="13"/>
  <c r="CA20" i="13"/>
  <c r="BZ20" i="13"/>
  <c r="BY20" i="13"/>
  <c r="BX20" i="13"/>
  <c r="BW20" i="13"/>
  <c r="BV20" i="13"/>
  <c r="BU20" i="13"/>
  <c r="BT20" i="13"/>
  <c r="BS20" i="13"/>
  <c r="BQ20" i="13"/>
  <c r="BP20" i="13"/>
  <c r="BN20" i="13"/>
  <c r="BM20" i="13"/>
  <c r="BL20" i="13"/>
  <c r="BK20" i="13"/>
  <c r="BH20" i="13"/>
  <c r="BG20" i="13"/>
  <c r="BF20" i="13"/>
  <c r="BE20" i="13"/>
  <c r="BD20" i="13"/>
  <c r="BC20" i="13"/>
  <c r="BB20" i="13"/>
  <c r="AZ20" i="13"/>
  <c r="AX20" i="13"/>
  <c r="AV20" i="13"/>
  <c r="AT20" i="13"/>
  <c r="AS20" i="13"/>
  <c r="AR20" i="13"/>
  <c r="AQ20" i="13"/>
  <c r="AO20" i="13"/>
  <c r="AN20" i="13"/>
  <c r="AM20" i="13"/>
  <c r="AK20" i="13"/>
  <c r="AJ20" i="13"/>
  <c r="AI20" i="13"/>
  <c r="AG20" i="13"/>
  <c r="AF20" i="13"/>
  <c r="AE20" i="13"/>
  <c r="AD20" i="13"/>
  <c r="AC20" i="13"/>
  <c r="Y20" i="13"/>
  <c r="X20" i="13"/>
  <c r="W20" i="13"/>
  <c r="V20" i="13"/>
  <c r="U20" i="13"/>
  <c r="T20" i="13"/>
  <c r="S20" i="13"/>
  <c r="R20" i="13"/>
  <c r="P20" i="13"/>
  <c r="O20" i="13"/>
  <c r="M20" i="13"/>
  <c r="L20" i="13"/>
  <c r="J20" i="13"/>
  <c r="I20" i="13"/>
  <c r="G20" i="13"/>
  <c r="E20" i="13"/>
  <c r="D20" i="13"/>
  <c r="CC18" i="13"/>
  <c r="CB18" i="13"/>
  <c r="CA18" i="13"/>
  <c r="BZ18" i="13"/>
  <c r="BY18" i="13"/>
  <c r="BX18" i="13"/>
  <c r="BW18" i="13"/>
  <c r="BV18" i="13"/>
  <c r="BU18" i="13"/>
  <c r="BT18" i="13"/>
  <c r="BR18" i="13"/>
  <c r="BQ18" i="13"/>
  <c r="BP18" i="13"/>
  <c r="BO18" i="13"/>
  <c r="BN18" i="13"/>
  <c r="BM18" i="13"/>
  <c r="BL18" i="13"/>
  <c r="BK18" i="13"/>
  <c r="BJ18" i="13"/>
  <c r="BI18" i="13"/>
  <c r="BH18" i="13"/>
  <c r="BG18" i="13"/>
  <c r="BF18" i="13"/>
  <c r="BE18" i="13"/>
  <c r="BD18" i="13"/>
  <c r="BC18" i="13"/>
  <c r="BB18" i="13"/>
  <c r="BA18" i="13"/>
  <c r="AZ18" i="13"/>
  <c r="AY18" i="13"/>
  <c r="AX18" i="13"/>
  <c r="AW18" i="13"/>
  <c r="AV18" i="13"/>
  <c r="AU18" i="13"/>
  <c r="AT18" i="13"/>
  <c r="AS18" i="13"/>
  <c r="AR18" i="13"/>
  <c r="AQ18" i="13"/>
  <c r="AP18" i="13"/>
  <c r="AO18" i="13"/>
  <c r="AN18" i="13"/>
  <c r="AM18" i="13"/>
  <c r="AL18" i="13"/>
  <c r="AK18" i="13"/>
  <c r="AI18" i="13"/>
  <c r="AH18" i="13"/>
  <c r="AG18" i="13"/>
  <c r="AE18" i="13"/>
  <c r="AB18" i="13"/>
  <c r="AA18" i="13"/>
  <c r="Z18" i="13"/>
  <c r="X18" i="13"/>
  <c r="W18" i="13"/>
  <c r="V18" i="13"/>
  <c r="U18" i="13"/>
  <c r="T18" i="13"/>
  <c r="S18" i="13"/>
  <c r="R18" i="13"/>
  <c r="Q18" i="13"/>
  <c r="P18" i="13"/>
  <c r="O18" i="13"/>
  <c r="N18" i="13"/>
  <c r="M18" i="13"/>
  <c r="L18" i="13"/>
  <c r="K18" i="13"/>
  <c r="J18" i="13"/>
  <c r="I18" i="13"/>
  <c r="H18" i="13"/>
  <c r="G18" i="13"/>
  <c r="F18" i="13"/>
  <c r="D18" i="13"/>
  <c r="C18" i="13"/>
  <c r="CC17" i="13"/>
  <c r="CB17" i="13"/>
  <c r="CA17" i="13"/>
  <c r="BZ17" i="13"/>
  <c r="BY17" i="13"/>
  <c r="BX17" i="13"/>
  <c r="BW17" i="13"/>
  <c r="BV17" i="13"/>
  <c r="BV16" i="13" s="1"/>
  <c r="BU17" i="13"/>
  <c r="BU16" i="13" s="1"/>
  <c r="BT17" i="13"/>
  <c r="BT16" i="13" s="1"/>
  <c r="BR17" i="13"/>
  <c r="BR16" i="13" s="1"/>
  <c r="BQ17" i="13"/>
  <c r="BQ16" i="13" s="1"/>
  <c r="BP17" i="13"/>
  <c r="BO17" i="13"/>
  <c r="BN17" i="13"/>
  <c r="BN16" i="13" s="1"/>
  <c r="BM17" i="13"/>
  <c r="BM16" i="13" s="1"/>
  <c r="BL17" i="13"/>
  <c r="BK17" i="13"/>
  <c r="BK16" i="13" s="1"/>
  <c r="BJ17" i="13"/>
  <c r="BJ16" i="13" s="1"/>
  <c r="BI17" i="13"/>
  <c r="BI16" i="13" s="1"/>
  <c r="BH17" i="13"/>
  <c r="BH16" i="13" s="1"/>
  <c r="BG17" i="13"/>
  <c r="BG16" i="13" s="1"/>
  <c r="BF17" i="13"/>
  <c r="BF16" i="13" s="1"/>
  <c r="BE17" i="13"/>
  <c r="BE16" i="13" s="1"/>
  <c r="BD17" i="13"/>
  <c r="BC17" i="13"/>
  <c r="BC16" i="13" s="1"/>
  <c r="BB17" i="13"/>
  <c r="BB16" i="13" s="1"/>
  <c r="BA17" i="13"/>
  <c r="BA16" i="13" s="1"/>
  <c r="AZ17" i="13"/>
  <c r="AZ16" i="13" s="1"/>
  <c r="AY17" i="13"/>
  <c r="AY16" i="13" s="1"/>
  <c r="AX17" i="13"/>
  <c r="AX16" i="13" s="1"/>
  <c r="AW17" i="13"/>
  <c r="AW16" i="13" s="1"/>
  <c r="AV17" i="13"/>
  <c r="AV16" i="13" s="1"/>
  <c r="AU17" i="13"/>
  <c r="AU16" i="13" s="1"/>
  <c r="AT17" i="13"/>
  <c r="AT16" i="13" s="1"/>
  <c r="AS17" i="13"/>
  <c r="AS16" i="13" s="1"/>
  <c r="AR17" i="13"/>
  <c r="AR16" i="13" s="1"/>
  <c r="AQ17" i="13"/>
  <c r="AQ16" i="13" s="1"/>
  <c r="AP17" i="13"/>
  <c r="AP16" i="13" s="1"/>
  <c r="AO17" i="13"/>
  <c r="AO16" i="13" s="1"/>
  <c r="AN17" i="13"/>
  <c r="AN16" i="13" s="1"/>
  <c r="AM17" i="13"/>
  <c r="AM16" i="13" s="1"/>
  <c r="AL17" i="13"/>
  <c r="AL16" i="13" s="1"/>
  <c r="AK17" i="13"/>
  <c r="AK16" i="13" s="1"/>
  <c r="AI17" i="13"/>
  <c r="AI16" i="13" s="1"/>
  <c r="AH17" i="13"/>
  <c r="AH16" i="13" s="1"/>
  <c r="AG17" i="13"/>
  <c r="AG16" i="13" s="1"/>
  <c r="AE17" i="13"/>
  <c r="AE16" i="13" s="1"/>
  <c r="AB17" i="13"/>
  <c r="AB16" i="13" s="1"/>
  <c r="AA17" i="13"/>
  <c r="AA16" i="13" s="1"/>
  <c r="Z17" i="13"/>
  <c r="Z16" i="13" s="1"/>
  <c r="X17" i="13"/>
  <c r="X16" i="13" s="1"/>
  <c r="W17" i="13"/>
  <c r="W16" i="13" s="1"/>
  <c r="V17" i="13"/>
  <c r="V16" i="13" s="1"/>
  <c r="U17" i="13"/>
  <c r="U16" i="13" s="1"/>
  <c r="T17" i="13"/>
  <c r="T16" i="13" s="1"/>
  <c r="S17" i="13"/>
  <c r="S16" i="13" s="1"/>
  <c r="R17" i="13"/>
  <c r="R16" i="13" s="1"/>
  <c r="Q17" i="13"/>
  <c r="Q16" i="13" s="1"/>
  <c r="P17" i="13"/>
  <c r="P16" i="13" s="1"/>
  <c r="O17" i="13"/>
  <c r="O16" i="13" s="1"/>
  <c r="N17" i="13"/>
  <c r="N16" i="13" s="1"/>
  <c r="M17" i="13"/>
  <c r="M16" i="13" s="1"/>
  <c r="L17" i="13"/>
  <c r="L16" i="13" s="1"/>
  <c r="K17" i="13"/>
  <c r="K16" i="13" s="1"/>
  <c r="J17" i="13"/>
  <c r="J16" i="13" s="1"/>
  <c r="I17" i="13"/>
  <c r="I16" i="13" s="1"/>
  <c r="H17" i="13"/>
  <c r="H16" i="13" s="1"/>
  <c r="G17" i="13"/>
  <c r="G16" i="13" s="1"/>
  <c r="F17" i="13"/>
  <c r="F16" i="13" s="1"/>
  <c r="D17" i="13"/>
  <c r="D16" i="13" s="1"/>
  <c r="C17" i="13"/>
  <c r="C16" i="13" s="1"/>
  <c r="BY16" i="13"/>
  <c r="BX16" i="13"/>
  <c r="BW16" i="13"/>
  <c r="BP16" i="13"/>
  <c r="BO16" i="13"/>
  <c r="BL16" i="13"/>
  <c r="BD16" i="13"/>
  <c r="CC15" i="13"/>
  <c r="CC43" i="13" s="1"/>
  <c r="CB15" i="13"/>
  <c r="CA15" i="13"/>
  <c r="BZ15" i="13"/>
  <c r="BY15" i="13"/>
  <c r="BY43" i="13" s="1"/>
  <c r="BW15" i="13"/>
  <c r="BV15" i="13"/>
  <c r="BU15" i="13"/>
  <c r="BT15" i="13"/>
  <c r="BS15" i="13"/>
  <c r="BR15" i="13"/>
  <c r="BP15" i="13"/>
  <c r="BO15" i="13"/>
  <c r="BN15" i="13"/>
  <c r="BM15" i="13"/>
  <c r="BL15" i="13"/>
  <c r="BK15" i="13"/>
  <c r="BJ15" i="13"/>
  <c r="BI15" i="13"/>
  <c r="BH15" i="13"/>
  <c r="BG15" i="13"/>
  <c r="BF15" i="13"/>
  <c r="BE15" i="13"/>
  <c r="BD15" i="13"/>
  <c r="BC15" i="13"/>
  <c r="BB15" i="13"/>
  <c r="BA15" i="13"/>
  <c r="AZ15" i="13"/>
  <c r="AY15" i="13"/>
  <c r="AW15" i="13"/>
  <c r="AV15" i="13"/>
  <c r="AV43" i="13" s="1"/>
  <c r="AU15" i="13"/>
  <c r="AU43" i="13" s="1"/>
  <c r="AT15" i="13"/>
  <c r="AS15" i="13"/>
  <c r="AR15" i="13"/>
  <c r="AR43" i="13" s="1"/>
  <c r="AQ15" i="13"/>
  <c r="AQ43" i="13" s="1"/>
  <c r="AP15" i="13"/>
  <c r="AO15" i="13"/>
  <c r="AL15" i="13"/>
  <c r="AJ15" i="13"/>
  <c r="AH15" i="13"/>
  <c r="AG15" i="13"/>
  <c r="AF15" i="13"/>
  <c r="AE15" i="13"/>
  <c r="AD15" i="13"/>
  <c r="AC15" i="13"/>
  <c r="AB15" i="13"/>
  <c r="AA15" i="13"/>
  <c r="AA43" i="13" s="1"/>
  <c r="Z15" i="13"/>
  <c r="Y15" i="13"/>
  <c r="X15" i="13"/>
  <c r="W15" i="13"/>
  <c r="V15" i="13"/>
  <c r="U15" i="13"/>
  <c r="T15" i="13"/>
  <c r="S15" i="13"/>
  <c r="R15" i="13"/>
  <c r="Q15" i="13"/>
  <c r="P15" i="13"/>
  <c r="N15" i="13"/>
  <c r="N43" i="13" s="1"/>
  <c r="M15" i="13"/>
  <c r="K15" i="13"/>
  <c r="J15" i="13"/>
  <c r="I15" i="13"/>
  <c r="H15" i="13"/>
  <c r="G15" i="13"/>
  <c r="F15" i="13"/>
  <c r="E15" i="13"/>
  <c r="D15" i="13"/>
  <c r="C15" i="13"/>
  <c r="CC14" i="13"/>
  <c r="CC42" i="13" s="1"/>
  <c r="CB14" i="13"/>
  <c r="CB42" i="13" s="1"/>
  <c r="CA14" i="13"/>
  <c r="BZ14" i="13"/>
  <c r="BY14" i="13"/>
  <c r="BY42" i="13" s="1"/>
  <c r="BW14" i="13"/>
  <c r="BV14" i="13"/>
  <c r="BU14" i="13"/>
  <c r="BT14" i="13"/>
  <c r="BS14" i="13"/>
  <c r="BR14" i="13"/>
  <c r="BP14" i="13"/>
  <c r="BO14" i="13"/>
  <c r="BN14" i="13"/>
  <c r="BM14" i="13"/>
  <c r="BL14" i="13"/>
  <c r="BK14" i="13"/>
  <c r="BJ14" i="13"/>
  <c r="BI14" i="13"/>
  <c r="BH14" i="13"/>
  <c r="BG14" i="13"/>
  <c r="BF14" i="13"/>
  <c r="BE14" i="13"/>
  <c r="BD14" i="13"/>
  <c r="BC14" i="13"/>
  <c r="BB14" i="13"/>
  <c r="BA14" i="13"/>
  <c r="AZ14" i="13"/>
  <c r="AY14" i="13"/>
  <c r="AW14" i="13"/>
  <c r="AV14" i="13"/>
  <c r="AV42" i="13" s="1"/>
  <c r="AU14" i="13"/>
  <c r="AU42" i="13" s="1"/>
  <c r="AT14" i="13"/>
  <c r="AS14" i="13"/>
  <c r="AR14" i="13"/>
  <c r="AR42" i="13" s="1"/>
  <c r="AQ14" i="13"/>
  <c r="AQ42" i="13" s="1"/>
  <c r="AP14" i="13"/>
  <c r="AO14" i="13"/>
  <c r="AL14" i="13"/>
  <c r="AJ14" i="13"/>
  <c r="AH14" i="13"/>
  <c r="AG14" i="13"/>
  <c r="AF14" i="13"/>
  <c r="AE14" i="13"/>
  <c r="AD14" i="13"/>
  <c r="AC14" i="13"/>
  <c r="AB14" i="13"/>
  <c r="AA14" i="13"/>
  <c r="AA42" i="13" s="1"/>
  <c r="Z14" i="13"/>
  <c r="Y14" i="13"/>
  <c r="X14" i="13"/>
  <c r="W14" i="13"/>
  <c r="V14" i="13"/>
  <c r="U14" i="13"/>
  <c r="T14" i="13"/>
  <c r="S14" i="13"/>
  <c r="R14" i="13"/>
  <c r="Q14" i="13"/>
  <c r="P14" i="13"/>
  <c r="N14" i="13"/>
  <c r="M14" i="13"/>
  <c r="K14" i="13"/>
  <c r="J14" i="13"/>
  <c r="I14" i="13"/>
  <c r="H14" i="13"/>
  <c r="G14" i="13"/>
  <c r="F14" i="13"/>
  <c r="E14" i="13"/>
  <c r="D14" i="13"/>
  <c r="C14" i="13"/>
  <c r="BX12" i="13"/>
  <c r="BS12" i="13"/>
  <c r="BR12" i="13"/>
  <c r="BQ12" i="13"/>
  <c r="BO12" i="13"/>
  <c r="BJ12" i="13"/>
  <c r="BI12" i="13"/>
  <c r="BA12" i="13"/>
  <c r="AY12" i="13"/>
  <c r="AX12" i="13"/>
  <c r="AW12" i="13"/>
  <c r="AU12" i="13"/>
  <c r="AP12" i="13"/>
  <c r="AN12" i="13"/>
  <c r="AM12" i="13"/>
  <c r="AL12" i="13"/>
  <c r="AK12" i="13"/>
  <c r="AK38" i="13" s="1"/>
  <c r="AJ12" i="13"/>
  <c r="AI12" i="13"/>
  <c r="AH12" i="13"/>
  <c r="AF12" i="13"/>
  <c r="AD12" i="13"/>
  <c r="AC12" i="13"/>
  <c r="AB12" i="13"/>
  <c r="AA12" i="13"/>
  <c r="Z12" i="13"/>
  <c r="Y12" i="13"/>
  <c r="Q12" i="13"/>
  <c r="O12" i="13"/>
  <c r="N12" i="13"/>
  <c r="L12" i="13"/>
  <c r="K12" i="13"/>
  <c r="H12" i="13"/>
  <c r="F12" i="13"/>
  <c r="E12" i="13"/>
  <c r="C12" i="13"/>
  <c r="CC11" i="13"/>
  <c r="CB11" i="13"/>
  <c r="CA11" i="13"/>
  <c r="BZ11" i="13"/>
  <c r="BY11" i="13"/>
  <c r="BX11" i="13"/>
  <c r="BW11" i="13"/>
  <c r="BV11" i="13"/>
  <c r="BU11" i="13"/>
  <c r="BT11" i="13"/>
  <c r="BS11" i="13"/>
  <c r="BQ11" i="13"/>
  <c r="BP11" i="13"/>
  <c r="BN11" i="13"/>
  <c r="BM11" i="13"/>
  <c r="BL11" i="13"/>
  <c r="BK11" i="13"/>
  <c r="BH11" i="13"/>
  <c r="BG11" i="13"/>
  <c r="BF11" i="13"/>
  <c r="BE11" i="13"/>
  <c r="BD11" i="13"/>
  <c r="BC11" i="13"/>
  <c r="BB11" i="13"/>
  <c r="AZ11" i="13"/>
  <c r="AX11" i="13"/>
  <c r="AV11" i="13"/>
  <c r="AT11" i="13"/>
  <c r="AS11" i="13"/>
  <c r="AR11" i="13"/>
  <c r="AQ11" i="13"/>
  <c r="AO11" i="13"/>
  <c r="AN11" i="13"/>
  <c r="AM11" i="13"/>
  <c r="AK11" i="13"/>
  <c r="AJ11" i="13"/>
  <c r="AI11" i="13"/>
  <c r="AG11" i="13"/>
  <c r="AF11" i="13"/>
  <c r="AE11" i="13"/>
  <c r="AD11" i="13"/>
  <c r="AC11" i="13"/>
  <c r="Y11" i="13"/>
  <c r="X11" i="13"/>
  <c r="W11" i="13"/>
  <c r="V11" i="13"/>
  <c r="U11" i="13"/>
  <c r="T11" i="13"/>
  <c r="S11" i="13"/>
  <c r="R11" i="13"/>
  <c r="P11" i="13"/>
  <c r="O11" i="13"/>
  <c r="M11" i="13"/>
  <c r="L11" i="13"/>
  <c r="J11" i="13"/>
  <c r="I11" i="13"/>
  <c r="G11" i="13"/>
  <c r="E11" i="13"/>
  <c r="D11" i="13"/>
  <c r="CC10" i="13"/>
  <c r="CB10" i="13"/>
  <c r="CA10" i="13"/>
  <c r="BZ10" i="13"/>
  <c r="BY10" i="13"/>
  <c r="BX10" i="13"/>
  <c r="BX36" i="13" s="1"/>
  <c r="BW10" i="13"/>
  <c r="BV10" i="13"/>
  <c r="BU10" i="13"/>
  <c r="BT10" i="13"/>
  <c r="BR10" i="13"/>
  <c r="BQ10" i="13"/>
  <c r="BP10" i="13"/>
  <c r="BO10" i="13"/>
  <c r="BN10" i="13"/>
  <c r="BM10" i="13"/>
  <c r="BL10" i="13"/>
  <c r="BK10" i="13"/>
  <c r="BJ10" i="13"/>
  <c r="BI10" i="13"/>
  <c r="BH10" i="13"/>
  <c r="BG10" i="13"/>
  <c r="BF10" i="13"/>
  <c r="BE10" i="13"/>
  <c r="BD10" i="13"/>
  <c r="BC10" i="13"/>
  <c r="BB10" i="13"/>
  <c r="BA10" i="13"/>
  <c r="AZ10" i="13"/>
  <c r="AY10" i="13"/>
  <c r="AX10" i="13"/>
  <c r="AW10" i="13"/>
  <c r="AV10" i="13"/>
  <c r="AU10" i="13"/>
  <c r="AT10" i="13"/>
  <c r="AS10" i="13"/>
  <c r="AR10" i="13"/>
  <c r="AQ10" i="13"/>
  <c r="AP10" i="13"/>
  <c r="AO10" i="13"/>
  <c r="AN10" i="13"/>
  <c r="AM10" i="13"/>
  <c r="AL10" i="13"/>
  <c r="AK10" i="13"/>
  <c r="AI10" i="13"/>
  <c r="AH10" i="13"/>
  <c r="AG10" i="13"/>
  <c r="AE10" i="13"/>
  <c r="AB10" i="13"/>
  <c r="AA10" i="13"/>
  <c r="Z10" i="13"/>
  <c r="X10" i="13"/>
  <c r="W10" i="13"/>
  <c r="V10" i="13"/>
  <c r="U10" i="13"/>
  <c r="T10" i="13"/>
  <c r="S10" i="13"/>
  <c r="R10" i="13"/>
  <c r="Q10" i="13"/>
  <c r="P10" i="13"/>
  <c r="O10" i="13"/>
  <c r="N10" i="13"/>
  <c r="M10" i="13"/>
  <c r="L10" i="13"/>
  <c r="K10" i="13"/>
  <c r="J10" i="13"/>
  <c r="I10" i="13"/>
  <c r="H10" i="13"/>
  <c r="G10" i="13"/>
  <c r="F10" i="13"/>
  <c r="D10" i="13"/>
  <c r="C10" i="13"/>
  <c r="CC9" i="13"/>
  <c r="CB9" i="13"/>
  <c r="CA9" i="13"/>
  <c r="BZ9" i="13"/>
  <c r="BY9" i="13"/>
  <c r="BY40" i="13" s="1"/>
  <c r="BW9" i="13"/>
  <c r="BV9" i="13"/>
  <c r="BU9" i="13"/>
  <c r="BT9" i="13"/>
  <c r="BS9" i="13"/>
  <c r="BR9" i="13"/>
  <c r="BR40" i="13" s="1"/>
  <c r="BP9" i="13"/>
  <c r="BO9" i="13"/>
  <c r="BN9" i="13"/>
  <c r="BM9" i="13"/>
  <c r="BL9" i="13"/>
  <c r="BK9" i="13"/>
  <c r="BJ9" i="13"/>
  <c r="BI9" i="13"/>
  <c r="BH9" i="13"/>
  <c r="BG9" i="13"/>
  <c r="BF9" i="13"/>
  <c r="BE9" i="13"/>
  <c r="BD9" i="13"/>
  <c r="BC9" i="13"/>
  <c r="BB9" i="13"/>
  <c r="BA9" i="13"/>
  <c r="AZ9" i="13"/>
  <c r="AY9" i="13"/>
  <c r="AW9" i="13"/>
  <c r="AV9" i="13"/>
  <c r="AU9" i="13"/>
  <c r="AT9" i="13"/>
  <c r="AS9" i="13"/>
  <c r="AR9" i="13"/>
  <c r="AQ9" i="13"/>
  <c r="AP9" i="13"/>
  <c r="AO9" i="13"/>
  <c r="AL9" i="13"/>
  <c r="AJ9" i="13"/>
  <c r="AH9" i="13"/>
  <c r="AG9" i="13"/>
  <c r="AF9" i="13"/>
  <c r="AE9" i="13"/>
  <c r="AD9" i="13"/>
  <c r="AC9" i="13"/>
  <c r="AB9" i="13"/>
  <c r="AA9" i="13"/>
  <c r="Z9" i="13"/>
  <c r="Y9" i="13"/>
  <c r="X9" i="13"/>
  <c r="W9" i="13"/>
  <c r="V9" i="13"/>
  <c r="U9" i="13"/>
  <c r="T9" i="13"/>
  <c r="S9" i="13"/>
  <c r="R9" i="13"/>
  <c r="Q9" i="13"/>
  <c r="P9" i="13"/>
  <c r="N9" i="13"/>
  <c r="M9" i="13"/>
  <c r="K9" i="13"/>
  <c r="J9" i="13"/>
  <c r="I9" i="13"/>
  <c r="H9" i="13"/>
  <c r="G9" i="13"/>
  <c r="F9" i="13"/>
  <c r="E9" i="13"/>
  <c r="D9" i="13"/>
  <c r="C9" i="13"/>
  <c r="AZ42" i="13" l="1"/>
  <c r="AZ41" i="13" s="1"/>
  <c r="BH42" i="13"/>
  <c r="BL42" i="13"/>
  <c r="BL41" i="13" s="1"/>
  <c r="BP42" i="13"/>
  <c r="BU42" i="13"/>
  <c r="BU41" i="13" s="1"/>
  <c r="G43" i="13"/>
  <c r="K43" i="13"/>
  <c r="BP36" i="13"/>
  <c r="BY36" i="13"/>
  <c r="S43" i="13"/>
  <c r="W43" i="13"/>
  <c r="AZ43" i="13"/>
  <c r="BH43" i="13"/>
  <c r="BL43" i="13"/>
  <c r="BP43" i="13"/>
  <c r="BU43" i="13"/>
  <c r="AE43" i="13"/>
  <c r="D36" i="13"/>
  <c r="Q36" i="13"/>
  <c r="AG36" i="13"/>
  <c r="AL36" i="13"/>
  <c r="AT36" i="13"/>
  <c r="AX36" i="13"/>
  <c r="BB36" i="13"/>
  <c r="BF36" i="13"/>
  <c r="BJ36" i="13"/>
  <c r="BN36" i="13"/>
  <c r="BR36" i="13"/>
  <c r="Z38" i="13"/>
  <c r="AD38" i="13"/>
  <c r="AN38" i="13"/>
  <c r="AX38" i="13"/>
  <c r="BJ38" i="13"/>
  <c r="BS38" i="13"/>
  <c r="AM19" i="13"/>
  <c r="AM37" i="13" s="1"/>
  <c r="BT19" i="13"/>
  <c r="BT32" i="13" s="1"/>
  <c r="BX19" i="13"/>
  <c r="BX37" i="13" s="1"/>
  <c r="BK13" i="13"/>
  <c r="BZ42" i="13"/>
  <c r="C43" i="13"/>
  <c r="AO43" i="13"/>
  <c r="AF19" i="13"/>
  <c r="AF37" i="13" s="1"/>
  <c r="BM19" i="13"/>
  <c r="G19" i="13"/>
  <c r="G32" i="13" s="1"/>
  <c r="AN19" i="13"/>
  <c r="AS19" i="13"/>
  <c r="AZ19" i="13"/>
  <c r="BE19" i="13"/>
  <c r="BE32" i="13" s="1"/>
  <c r="BK19" i="13"/>
  <c r="BP19" i="13"/>
  <c r="BP37" i="13" s="1"/>
  <c r="BU19" i="13"/>
  <c r="BU37" i="13" s="1"/>
  <c r="BY19" i="13"/>
  <c r="BY37" i="13" s="1"/>
  <c r="BM13" i="13"/>
  <c r="BM30" i="13" s="1"/>
  <c r="BB19" i="13"/>
  <c r="BB37" i="13" s="1"/>
  <c r="BQ19" i="13"/>
  <c r="BQ32" i="13" s="1"/>
  <c r="AI36" i="13"/>
  <c r="AH36" i="13"/>
  <c r="AY13" i="13"/>
  <c r="AY30" i="13" s="1"/>
  <c r="BC13" i="13"/>
  <c r="BC30" i="13" s="1"/>
  <c r="W36" i="13"/>
  <c r="M19" i="13"/>
  <c r="M37" i="13" s="1"/>
  <c r="S19" i="13"/>
  <c r="W19" i="13"/>
  <c r="W37" i="13" s="1"/>
  <c r="AD19" i="13"/>
  <c r="AD32" i="13" s="1"/>
  <c r="AI19" i="13"/>
  <c r="AI32" i="13" s="1"/>
  <c r="AD13" i="13"/>
  <c r="AD35" i="13" s="1"/>
  <c r="X19" i="13"/>
  <c r="X37" i="13" s="1"/>
  <c r="C36" i="13"/>
  <c r="AV19" i="13"/>
  <c r="AV37" i="13" s="1"/>
  <c r="AZ37" i="13"/>
  <c r="BB43" i="13"/>
  <c r="BF43" i="13"/>
  <c r="BJ43" i="13"/>
  <c r="BN43" i="13"/>
  <c r="BW43" i="13"/>
  <c r="T19" i="13"/>
  <c r="AJ19" i="13"/>
  <c r="AJ37" i="13" s="1"/>
  <c r="BF19" i="13"/>
  <c r="Q42" i="13"/>
  <c r="AC38" i="13"/>
  <c r="AW38" i="13"/>
  <c r="BR38" i="13"/>
  <c r="U42" i="13"/>
  <c r="AG42" i="13"/>
  <c r="I43" i="13"/>
  <c r="O36" i="13"/>
  <c r="AR36" i="13"/>
  <c r="AZ36" i="13"/>
  <c r="BH36" i="13"/>
  <c r="AA13" i="13"/>
  <c r="BU13" i="13"/>
  <c r="BU35" i="13" s="1"/>
  <c r="P13" i="13"/>
  <c r="P30" i="13" s="1"/>
  <c r="AF13" i="13"/>
  <c r="AF30" i="13" s="1"/>
  <c r="AR41" i="13"/>
  <c r="AV41" i="13"/>
  <c r="BI13" i="13"/>
  <c r="CA42" i="13"/>
  <c r="D43" i="13"/>
  <c r="M43" i="13"/>
  <c r="R43" i="13"/>
  <c r="V43" i="13"/>
  <c r="Z43" i="13"/>
  <c r="AH43" i="13"/>
  <c r="AP43" i="13"/>
  <c r="AT43" i="13"/>
  <c r="AY43" i="13"/>
  <c r="BC43" i="13"/>
  <c r="BG43" i="13"/>
  <c r="BK43" i="13"/>
  <c r="BO43" i="13"/>
  <c r="BT43" i="13"/>
  <c r="D19" i="13"/>
  <c r="D37" i="13" s="1"/>
  <c r="P19" i="13"/>
  <c r="P32" i="13" s="1"/>
  <c r="U19" i="13"/>
  <c r="Y19" i="13"/>
  <c r="Y32" i="13" s="1"/>
  <c r="AK19" i="13"/>
  <c r="AK32" i="13" s="1"/>
  <c r="AQ19" i="13"/>
  <c r="AQ37" i="13" s="1"/>
  <c r="BC19" i="13"/>
  <c r="BC32" i="13" s="1"/>
  <c r="BG19" i="13"/>
  <c r="BG37" i="13" s="1"/>
  <c r="BW19" i="13"/>
  <c r="BY13" i="13"/>
  <c r="BY30" i="13" s="1"/>
  <c r="BS19" i="13"/>
  <c r="BS37" i="13" s="1"/>
  <c r="BA13" i="13"/>
  <c r="BA35" i="13" s="1"/>
  <c r="BD43" i="13"/>
  <c r="BD42" i="13"/>
  <c r="AJ38" i="13"/>
  <c r="H13" i="13"/>
  <c r="H35" i="13" s="1"/>
  <c r="AQ13" i="13"/>
  <c r="AQ35" i="13" s="1"/>
  <c r="AQ36" i="13"/>
  <c r="I19" i="13"/>
  <c r="I37" i="13" s="1"/>
  <c r="O19" i="13"/>
  <c r="O32" i="13" s="1"/>
  <c r="AE19" i="13"/>
  <c r="AE32" i="13" s="1"/>
  <c r="AO19" i="13"/>
  <c r="AO32" i="13" s="1"/>
  <c r="AT19" i="13"/>
  <c r="AT37" i="13" s="1"/>
  <c r="AS37" i="13" s="1"/>
  <c r="BL19" i="13"/>
  <c r="BL32" i="13" s="1"/>
  <c r="BV19" i="13"/>
  <c r="BV37" i="13" s="1"/>
  <c r="L38" i="13"/>
  <c r="AR13" i="13"/>
  <c r="K40" i="13"/>
  <c r="P40" i="13"/>
  <c r="AR40" i="13"/>
  <c r="AR45" i="13" s="1"/>
  <c r="BV40" i="13"/>
  <c r="P36" i="13"/>
  <c r="AK36" i="13"/>
  <c r="AW36" i="13"/>
  <c r="AV36" i="13" s="1"/>
  <c r="AU36" i="13" s="1"/>
  <c r="BA36" i="13"/>
  <c r="BM36" i="13"/>
  <c r="BQ36" i="13"/>
  <c r="R13" i="13"/>
  <c r="R30" i="13" s="1"/>
  <c r="AT13" i="13"/>
  <c r="AT35" i="13" s="1"/>
  <c r="BH13" i="13"/>
  <c r="BH30" i="13" s="1"/>
  <c r="BO13" i="13"/>
  <c r="BO30" i="13" s="1"/>
  <c r="AB13" i="13"/>
  <c r="AB30" i="13" s="1"/>
  <c r="Y38" i="13"/>
  <c r="BI38" i="13"/>
  <c r="R31" i="13"/>
  <c r="AQ31" i="13"/>
  <c r="AY31" i="13"/>
  <c r="BG31" i="13"/>
  <c r="BO31" i="13"/>
  <c r="BX31" i="13"/>
  <c r="AO40" i="13"/>
  <c r="N36" i="13"/>
  <c r="V13" i="13"/>
  <c r="V35" i="13" s="1"/>
  <c r="AH13" i="13"/>
  <c r="AH30" i="13" s="1"/>
  <c r="AV13" i="13"/>
  <c r="AV35" i="13" s="1"/>
  <c r="AA41" i="13"/>
  <c r="AQ41" i="13"/>
  <c r="AU41" i="13"/>
  <c r="BH41" i="13"/>
  <c r="BP41" i="13"/>
  <c r="CB43" i="13"/>
  <c r="R19" i="13"/>
  <c r="R37" i="13" s="1"/>
  <c r="V19" i="13"/>
  <c r="AX19" i="13"/>
  <c r="BN19" i="13"/>
  <c r="BN37" i="13" s="1"/>
  <c r="BM37" i="13" s="1"/>
  <c r="J40" i="13"/>
  <c r="J19" i="13"/>
  <c r="J32" i="13" s="1"/>
  <c r="I32" i="13" s="1"/>
  <c r="G40" i="13"/>
  <c r="F38" i="13"/>
  <c r="E19" i="13"/>
  <c r="E37" i="13" s="1"/>
  <c r="C40" i="13"/>
  <c r="AI38" i="13"/>
  <c r="AV40" i="13"/>
  <c r="AV45" i="13" s="1"/>
  <c r="BI35" i="13"/>
  <c r="BI40" i="13"/>
  <c r="BM40" i="13"/>
  <c r="CA40" i="13"/>
  <c r="E13" i="13"/>
  <c r="E35" i="13" s="1"/>
  <c r="N42" i="13"/>
  <c r="N41" i="13" s="1"/>
  <c r="N13" i="13"/>
  <c r="N35" i="13" s="1"/>
  <c r="S42" i="13"/>
  <c r="S41" i="13" s="1"/>
  <c r="S13" i="13"/>
  <c r="S35" i="13" s="1"/>
  <c r="AE42" i="13"/>
  <c r="AE41" i="13" s="1"/>
  <c r="AE13" i="13"/>
  <c r="AB35" i="13"/>
  <c r="AB40" i="13"/>
  <c r="AL40" i="13"/>
  <c r="BA40" i="13"/>
  <c r="I42" i="13"/>
  <c r="I13" i="13"/>
  <c r="I35" i="13" s="1"/>
  <c r="W42" i="13"/>
  <c r="W41" i="13" s="1"/>
  <c r="W13" i="13"/>
  <c r="W30" i="13" s="1"/>
  <c r="F40" i="13"/>
  <c r="T40" i="13"/>
  <c r="X40" i="13"/>
  <c r="BE40" i="13"/>
  <c r="U13" i="13"/>
  <c r="U35" i="13" s="1"/>
  <c r="U43" i="13"/>
  <c r="AC13" i="13"/>
  <c r="AC35" i="13" s="1"/>
  <c r="AG13" i="13"/>
  <c r="AG30" i="13" s="1"/>
  <c r="AG43" i="13"/>
  <c r="AG41" i="13" s="1"/>
  <c r="AW13" i="13"/>
  <c r="AW35" i="13" s="1"/>
  <c r="AW43" i="13"/>
  <c r="V31" i="13"/>
  <c r="AM31" i="13"/>
  <c r="AU31" i="13"/>
  <c r="BK31" i="13"/>
  <c r="S32" i="13"/>
  <c r="Q40" i="13"/>
  <c r="AS40" i="13"/>
  <c r="BF40" i="13"/>
  <c r="BN40" i="13"/>
  <c r="CB40" i="13"/>
  <c r="J36" i="13"/>
  <c r="I36" i="13" s="1"/>
  <c r="H36" i="13" s="1"/>
  <c r="G36" i="13" s="1"/>
  <c r="AP36" i="13"/>
  <c r="AO36" i="13" s="1"/>
  <c r="BC36" i="13"/>
  <c r="BW36" i="13"/>
  <c r="AY38" i="13"/>
  <c r="BD13" i="13"/>
  <c r="T42" i="13"/>
  <c r="D40" i="13"/>
  <c r="H40" i="13"/>
  <c r="R40" i="13"/>
  <c r="Z40" i="13"/>
  <c r="AP40" i="13"/>
  <c r="AT40" i="13"/>
  <c r="AY40" i="13"/>
  <c r="BG40" i="13"/>
  <c r="BO40" i="13"/>
  <c r="CC40" i="13"/>
  <c r="V36" i="13"/>
  <c r="U36" i="13" s="1"/>
  <c r="AY36" i="13"/>
  <c r="BD36" i="13"/>
  <c r="BL36" i="13"/>
  <c r="BK36" i="13" s="1"/>
  <c r="BO36" i="13"/>
  <c r="BF37" i="13"/>
  <c r="BE37" i="13" s="1"/>
  <c r="C38" i="13"/>
  <c r="AB38" i="13"/>
  <c r="M13" i="13"/>
  <c r="M30" i="13" s="1"/>
  <c r="AJ13" i="13"/>
  <c r="AJ35" i="13" s="1"/>
  <c r="AZ13" i="13"/>
  <c r="CC13" i="13"/>
  <c r="CB13" i="13" s="1"/>
  <c r="CA13" i="13" s="1"/>
  <c r="BZ13" i="13" s="1"/>
  <c r="BZ35" i="13" s="1"/>
  <c r="C42" i="13"/>
  <c r="G13" i="13"/>
  <c r="G30" i="13" s="1"/>
  <c r="G42" i="13"/>
  <c r="G41" i="13" s="1"/>
  <c r="K13" i="13"/>
  <c r="K30" i="13" s="1"/>
  <c r="K42" i="13"/>
  <c r="K41" i="13" s="1"/>
  <c r="AS42" i="13"/>
  <c r="AW42" i="13"/>
  <c r="BF13" i="13"/>
  <c r="BF30" i="13" s="1"/>
  <c r="BF42" i="13"/>
  <c r="BF41" i="13" s="1"/>
  <c r="BJ13" i="13"/>
  <c r="BJ30" i="13" s="1"/>
  <c r="BJ42" i="13"/>
  <c r="BN13" i="13"/>
  <c r="BN42" i="13"/>
  <c r="BN41" i="13" s="1"/>
  <c r="BS13" i="13"/>
  <c r="BS35" i="13" s="1"/>
  <c r="BW13" i="13"/>
  <c r="BW42" i="13"/>
  <c r="I40" i="13"/>
  <c r="N40" i="13"/>
  <c r="N45" i="13" s="1"/>
  <c r="S40" i="13"/>
  <c r="W40" i="13"/>
  <c r="W45" i="13" s="1"/>
  <c r="AA35" i="13"/>
  <c r="AA40" i="13"/>
  <c r="AA45" i="13" s="1"/>
  <c r="AE40" i="13"/>
  <c r="AQ40" i="13"/>
  <c r="AU40" i="13"/>
  <c r="AZ40" i="13"/>
  <c r="BD35" i="13"/>
  <c r="BD40" i="13"/>
  <c r="BH40" i="13"/>
  <c r="BL40" i="13"/>
  <c r="BP40" i="13"/>
  <c r="BU40" i="13"/>
  <c r="BZ40" i="13"/>
  <c r="L36" i="13"/>
  <c r="T36" i="13"/>
  <c r="S36" i="13" s="1"/>
  <c r="R36" i="13" s="1"/>
  <c r="AB36" i="13"/>
  <c r="AS36" i="13"/>
  <c r="BE36" i="13"/>
  <c r="BI36" i="13"/>
  <c r="BV36" i="13"/>
  <c r="BU36" i="13" s="1"/>
  <c r="BT36" i="13" s="1"/>
  <c r="BW37" i="13"/>
  <c r="E38" i="13"/>
  <c r="AM38" i="13"/>
  <c r="T13" i="13"/>
  <c r="T35" i="13" s="1"/>
  <c r="Z13" i="13"/>
  <c r="Z30" i="13" s="1"/>
  <c r="AP13" i="13"/>
  <c r="AP30" i="13" s="1"/>
  <c r="AU13" i="13"/>
  <c r="AU35" i="13" s="1"/>
  <c r="BG13" i="13"/>
  <c r="BG30" i="13" s="1"/>
  <c r="BL13" i="13"/>
  <c r="BL35" i="13" s="1"/>
  <c r="BK35" i="13" s="1"/>
  <c r="BT13" i="13"/>
  <c r="BT30" i="13" s="1"/>
  <c r="D42" i="13"/>
  <c r="D41" i="13" s="1"/>
  <c r="H42" i="13"/>
  <c r="M42" i="13"/>
  <c r="M41" i="13" s="1"/>
  <c r="R42" i="13"/>
  <c r="R41" i="13" s="1"/>
  <c r="V42" i="13"/>
  <c r="Z42" i="13"/>
  <c r="Z41" i="13" s="1"/>
  <c r="AH42" i="13"/>
  <c r="AH41" i="13" s="1"/>
  <c r="AP42" i="13"/>
  <c r="AT42" i="13"/>
  <c r="AY42" i="13"/>
  <c r="AY41" i="13" s="1"/>
  <c r="BC42" i="13"/>
  <c r="BC41" i="13" s="1"/>
  <c r="BG42" i="13"/>
  <c r="BK42" i="13"/>
  <c r="BO42" i="13"/>
  <c r="BT42" i="13"/>
  <c r="BT41" i="13" s="1"/>
  <c r="BY41" i="13"/>
  <c r="BY45" i="13" s="1"/>
  <c r="CC41" i="13"/>
  <c r="F43" i="13"/>
  <c r="J43" i="13"/>
  <c r="P43" i="13"/>
  <c r="T43" i="13"/>
  <c r="X43" i="13"/>
  <c r="AB43" i="13"/>
  <c r="AL43" i="13"/>
  <c r="BA43" i="13"/>
  <c r="BE43" i="13"/>
  <c r="BI43" i="13"/>
  <c r="BM43" i="13"/>
  <c r="BR43" i="13"/>
  <c r="BV43" i="13"/>
  <c r="CA43" i="13"/>
  <c r="AR30" i="13"/>
  <c r="AQ30" i="13" s="1"/>
  <c r="D31" i="13"/>
  <c r="BW31" i="13"/>
  <c r="V32" i="13"/>
  <c r="N33" i="13"/>
  <c r="Z33" i="13"/>
  <c r="AD33" i="13"/>
  <c r="AC33" i="13" s="1"/>
  <c r="AB33" i="13" s="1"/>
  <c r="AA33" i="13" s="1"/>
  <c r="BS33" i="13"/>
  <c r="Q13" i="13"/>
  <c r="Q35" i="13" s="1"/>
  <c r="Q43" i="13"/>
  <c r="Q41" i="13" s="1"/>
  <c r="AP33" i="13"/>
  <c r="U40" i="13"/>
  <c r="AG40" i="13"/>
  <c r="AW40" i="13"/>
  <c r="BJ40" i="13"/>
  <c r="M36" i="13"/>
  <c r="AA38" i="13"/>
  <c r="F13" i="13"/>
  <c r="F30" i="13" s="1"/>
  <c r="F42" i="13"/>
  <c r="J13" i="13"/>
  <c r="J30" i="13" s="1"/>
  <c r="J42" i="13"/>
  <c r="X42" i="13"/>
  <c r="AB42" i="13"/>
  <c r="AL13" i="13"/>
  <c r="AL35" i="13" s="1"/>
  <c r="AL42" i="13"/>
  <c r="BA42" i="13"/>
  <c r="BE42" i="13"/>
  <c r="BI42" i="13"/>
  <c r="BM42" i="13"/>
  <c r="BR13" i="13"/>
  <c r="BR35" i="13" s="1"/>
  <c r="BR42" i="13"/>
  <c r="BV13" i="13"/>
  <c r="BV42" i="13"/>
  <c r="H43" i="13"/>
  <c r="L19" i="13"/>
  <c r="L37" i="13" s="1"/>
  <c r="AC19" i="13"/>
  <c r="AC37" i="13" s="1"/>
  <c r="AG19" i="13"/>
  <c r="AG37" i="13" s="1"/>
  <c r="AR19" i="13"/>
  <c r="AR32" i="13" s="1"/>
  <c r="BD19" i="13"/>
  <c r="BD37" i="13" s="1"/>
  <c r="BH19" i="13"/>
  <c r="BH32" i="13" s="1"/>
  <c r="AD30" i="13"/>
  <c r="BK30" i="13"/>
  <c r="G31" i="13"/>
  <c r="F31" i="13" s="1"/>
  <c r="K31" i="13"/>
  <c r="J31" i="13" s="1"/>
  <c r="S31" i="13"/>
  <c r="W31" i="13"/>
  <c r="AA31" i="13"/>
  <c r="AE31" i="13"/>
  <c r="AI31" i="13"/>
  <c r="AH31" i="13" s="1"/>
  <c r="AR31" i="13"/>
  <c r="AV31" i="13"/>
  <c r="AZ31" i="13"/>
  <c r="BD31" i="13"/>
  <c r="BC31" i="13" s="1"/>
  <c r="BH31" i="13"/>
  <c r="BU31" i="13"/>
  <c r="BY31" i="13"/>
  <c r="T32" i="13"/>
  <c r="BB32" i="13"/>
  <c r="K33" i="13"/>
  <c r="Q33" i="13"/>
  <c r="AL33" i="13"/>
  <c r="BQ33" i="13"/>
  <c r="Y13" i="13"/>
  <c r="Y35" i="13" s="1"/>
  <c r="AS13" i="13"/>
  <c r="AS35" i="13" s="1"/>
  <c r="AS43" i="13"/>
  <c r="Z31" i="13"/>
  <c r="BT31" i="13"/>
  <c r="O33" i="13"/>
  <c r="BB40" i="13"/>
  <c r="BW40" i="13"/>
  <c r="O38" i="13"/>
  <c r="P42" i="13"/>
  <c r="M40" i="13"/>
  <c r="V40" i="13"/>
  <c r="AH40" i="13"/>
  <c r="AH45" i="13" s="1"/>
  <c r="BC40" i="13"/>
  <c r="BK40" i="13"/>
  <c r="BT40" i="13"/>
  <c r="K36" i="13"/>
  <c r="AA36" i="13"/>
  <c r="Z36" i="13" s="1"/>
  <c r="AN36" i="13"/>
  <c r="AM36" i="13" s="1"/>
  <c r="BG36" i="13"/>
  <c r="AL38" i="13"/>
  <c r="D13" i="13"/>
  <c r="D35" i="13" s="1"/>
  <c r="X13" i="13"/>
  <c r="X30" i="13" s="1"/>
  <c r="BE13" i="13"/>
  <c r="BE35" i="13" s="1"/>
  <c r="BP13" i="13"/>
  <c r="BP35" i="13" s="1"/>
  <c r="AO42" i="13"/>
  <c r="BB13" i="13"/>
  <c r="BB35" i="13" s="1"/>
  <c r="BB42" i="13"/>
  <c r="CB41" i="13"/>
  <c r="BZ43" i="13"/>
  <c r="AA30" i="13"/>
  <c r="AE30" i="13"/>
  <c r="AZ30" i="13"/>
  <c r="BU30" i="13"/>
  <c r="C31" i="13"/>
  <c r="H31" i="13"/>
  <c r="L31" i="13"/>
  <c r="P31" i="13"/>
  <c r="O31" i="13" s="1"/>
  <c r="N31" i="13" s="1"/>
  <c r="T31" i="13"/>
  <c r="X31" i="13"/>
  <c r="AB31" i="13"/>
  <c r="D32" i="13"/>
  <c r="U32" i="13"/>
  <c r="BM32" i="13"/>
  <c r="Y33" i="13"/>
  <c r="AM33" i="13"/>
  <c r="AW33" i="13"/>
  <c r="BR33" i="13"/>
  <c r="BN30" i="13"/>
  <c r="BW30" i="13"/>
  <c r="Q31" i="13"/>
  <c r="AL31" i="13"/>
  <c r="AT31" i="13"/>
  <c r="AS31" i="13" s="1"/>
  <c r="BJ31" i="13"/>
  <c r="BI31" i="13" s="1"/>
  <c r="AN32" i="13"/>
  <c r="AM32" i="13" s="1"/>
  <c r="AS32" i="13"/>
  <c r="AZ32" i="13"/>
  <c r="AF33" i="13"/>
  <c r="AK33" i="13"/>
  <c r="BV30" i="13"/>
  <c r="I31" i="13"/>
  <c r="M31" i="13"/>
  <c r="U31" i="13"/>
  <c r="AP31" i="13"/>
  <c r="AX31" i="13"/>
  <c r="BF31" i="13"/>
  <c r="BE31" i="13" s="1"/>
  <c r="BN31" i="13"/>
  <c r="AJ33" i="13"/>
  <c r="AI33" i="13" s="1"/>
  <c r="AH33" i="13" s="1"/>
  <c r="AN33" i="13"/>
  <c r="BJ33" i="13"/>
  <c r="BI33" i="13" s="1"/>
  <c r="AK31" i="13"/>
  <c r="AO31" i="13"/>
  <c r="AN31" i="13" s="1"/>
  <c r="AW31" i="13"/>
  <c r="BA31" i="13"/>
  <c r="BM31" i="13"/>
  <c r="BL31" i="13" s="1"/>
  <c r="BQ31" i="13"/>
  <c r="BP31" i="13" s="1"/>
  <c r="BV31" i="13"/>
  <c r="AC30" i="13"/>
  <c r="AG31" i="13"/>
  <c r="BB31" i="13"/>
  <c r="BP32" i="13"/>
  <c r="C13" i="13"/>
  <c r="C35" i="13" s="1"/>
  <c r="CC16" i="13"/>
  <c r="CB16" i="13" s="1"/>
  <c r="CA16" i="13" s="1"/>
  <c r="BZ16" i="13" s="1"/>
  <c r="BZ31" i="13" s="1"/>
  <c r="K38" i="13"/>
  <c r="AH38" i="13"/>
  <c r="BK37" i="13"/>
  <c r="AP38" i="13"/>
  <c r="BA38" i="13"/>
  <c r="BQ38" i="13"/>
  <c r="AX37" i="13"/>
  <c r="N38" i="13"/>
  <c r="AF38" i="13"/>
  <c r="AU38" i="13"/>
  <c r="BO38" i="13"/>
  <c r="BX38" i="13"/>
  <c r="AO13" i="13"/>
  <c r="AO30" i="13" s="1"/>
  <c r="H22" i="13"/>
  <c r="H38" i="13" s="1"/>
  <c r="F36" i="13"/>
  <c r="Q38" i="13"/>
  <c r="BU45" i="13" l="1"/>
  <c r="BU32" i="13"/>
  <c r="BT45" i="13"/>
  <c r="BP45" i="13"/>
  <c r="BC35" i="13"/>
  <c r="AE45" i="13"/>
  <c r="BZ41" i="13"/>
  <c r="BZ45" i="13" s="1"/>
  <c r="AO41" i="13"/>
  <c r="AO45" i="13" s="1"/>
  <c r="W32" i="13"/>
  <c r="J37" i="13"/>
  <c r="BH45" i="13"/>
  <c r="U41" i="13"/>
  <c r="BH35" i="13"/>
  <c r="AQ32" i="13"/>
  <c r="C41" i="13"/>
  <c r="C45" i="13" s="1"/>
  <c r="I41" i="13"/>
  <c r="P41" i="13"/>
  <c r="P45" i="13" s="1"/>
  <c r="AJ32" i="13"/>
  <c r="P37" i="13"/>
  <c r="O37" i="13" s="1"/>
  <c r="BL45" i="13"/>
  <c r="X32" i="13"/>
  <c r="BY35" i="13"/>
  <c r="AJ30" i="13"/>
  <c r="V30" i="13"/>
  <c r="AG45" i="13"/>
  <c r="BK41" i="13"/>
  <c r="AT41" i="13"/>
  <c r="BL30" i="13"/>
  <c r="M32" i="13"/>
  <c r="BG32" i="13"/>
  <c r="BF32" i="13" s="1"/>
  <c r="BT35" i="13"/>
  <c r="S45" i="13"/>
  <c r="AI37" i="13"/>
  <c r="AW30" i="13"/>
  <c r="AT32" i="13"/>
  <c r="BX32" i="13"/>
  <c r="AU45" i="13"/>
  <c r="BJ41" i="13"/>
  <c r="AW41" i="13"/>
  <c r="AW45" i="13" s="1"/>
  <c r="BM35" i="13"/>
  <c r="AD37" i="13"/>
  <c r="AR35" i="13"/>
  <c r="P35" i="13"/>
  <c r="AS30" i="13"/>
  <c r="BC45" i="13"/>
  <c r="M45" i="13"/>
  <c r="BC37" i="13"/>
  <c r="BE41" i="13"/>
  <c r="BE45" i="13" s="1"/>
  <c r="BT37" i="13"/>
  <c r="AQ45" i="13"/>
  <c r="BI30" i="13"/>
  <c r="V37" i="13"/>
  <c r="U37" i="13" s="1"/>
  <c r="T37" i="13" s="1"/>
  <c r="S37" i="13" s="1"/>
  <c r="R32" i="13"/>
  <c r="R35" i="13"/>
  <c r="BK32" i="13"/>
  <c r="AE37" i="13"/>
  <c r="BR30" i="13"/>
  <c r="BZ30" i="13"/>
  <c r="CB30" i="13"/>
  <c r="CC30" i="13"/>
  <c r="BJ45" i="13"/>
  <c r="AV30" i="13"/>
  <c r="BW32" i="13"/>
  <c r="CA41" i="13"/>
  <c r="BG41" i="13"/>
  <c r="BG45" i="13" s="1"/>
  <c r="AP41" i="13"/>
  <c r="AP45" i="13" s="1"/>
  <c r="V41" i="13"/>
  <c r="V45" i="13" s="1"/>
  <c r="I45" i="13"/>
  <c r="BL37" i="13"/>
  <c r="AF32" i="13"/>
  <c r="BB41" i="13"/>
  <c r="BB45" i="13" s="1"/>
  <c r="AT30" i="13"/>
  <c r="CA30" i="13"/>
  <c r="AZ45" i="13"/>
  <c r="BW41" i="13"/>
  <c r="BW45" i="13" s="1"/>
  <c r="K45" i="13"/>
  <c r="X41" i="13"/>
  <c r="X45" i="13" s="1"/>
  <c r="G45" i="13"/>
  <c r="AL30" i="13"/>
  <c r="BO35" i="13"/>
  <c r="BN35" i="13" s="1"/>
  <c r="BO41" i="13"/>
  <c r="BO45" i="13" s="1"/>
  <c r="BS32" i="13"/>
  <c r="BV32" i="13"/>
  <c r="BM41" i="13"/>
  <c r="U45" i="13"/>
  <c r="BV41" i="13"/>
  <c r="BV45" i="13" s="1"/>
  <c r="BI41" i="13"/>
  <c r="BI45" i="13" s="1"/>
  <c r="AU30" i="13"/>
  <c r="BD41" i="13"/>
  <c r="BD45" i="13" s="1"/>
  <c r="AL41" i="13"/>
  <c r="AL45" i="13" s="1"/>
  <c r="BB30" i="13"/>
  <c r="BA30" i="13" s="1"/>
  <c r="BP30" i="13"/>
  <c r="Y30" i="13"/>
  <c r="Q30" i="13"/>
  <c r="CC35" i="13"/>
  <c r="BR41" i="13"/>
  <c r="BR45" i="13" s="1"/>
  <c r="Z35" i="13"/>
  <c r="AS41" i="13"/>
  <c r="AY45" i="13"/>
  <c r="AZ35" i="13"/>
  <c r="AY35" i="13" s="1"/>
  <c r="BA41" i="13"/>
  <c r="F41" i="13"/>
  <c r="F45" i="13" s="1"/>
  <c r="J41" i="13"/>
  <c r="J45" i="13" s="1"/>
  <c r="H41" i="13"/>
  <c r="H45" i="13" s="1"/>
  <c r="G35" i="13"/>
  <c r="BM45" i="13"/>
  <c r="U30" i="13"/>
  <c r="I30" i="13"/>
  <c r="H30" i="13" s="1"/>
  <c r="BJ35" i="13"/>
  <c r="AG35" i="13"/>
  <c r="AF35" i="13" s="1"/>
  <c r="AE35" i="13" s="1"/>
  <c r="BE30" i="13"/>
  <c r="BD30" i="13" s="1"/>
  <c r="AR37" i="13"/>
  <c r="AT45" i="13"/>
  <c r="CB45" i="13"/>
  <c r="BN45" i="13"/>
  <c r="Q45" i="13"/>
  <c r="X35" i="13"/>
  <c r="W35" i="13" s="1"/>
  <c r="F35" i="13"/>
  <c r="T41" i="13"/>
  <c r="T45" i="13" s="1"/>
  <c r="AC32" i="13"/>
  <c r="M35" i="13"/>
  <c r="BS30" i="13"/>
  <c r="E30" i="13"/>
  <c r="AP35" i="13"/>
  <c r="Z45" i="13"/>
  <c r="D45" i="13"/>
  <c r="CB35" i="13"/>
  <c r="BF45" i="13"/>
  <c r="CA45" i="13"/>
  <c r="CC31" i="13"/>
  <c r="BD32" i="13"/>
  <c r="L32" i="13"/>
  <c r="BK45" i="13"/>
  <c r="D30" i="13"/>
  <c r="AB41" i="13"/>
  <c r="AB45" i="13" s="1"/>
  <c r="T30" i="13"/>
  <c r="S30" i="13" s="1"/>
  <c r="CC45" i="13"/>
  <c r="R45" i="13"/>
  <c r="AS45" i="13"/>
  <c r="BA45" i="13"/>
  <c r="CA35" i="13"/>
  <c r="BG35" i="13"/>
  <c r="BF35" i="13" s="1"/>
  <c r="C30" i="13"/>
  <c r="AO35" i="13"/>
  <c r="BZ36" i="13"/>
  <c r="CB31" i="13"/>
  <c r="CA36" i="13"/>
  <c r="CB36" i="13"/>
  <c r="CC36" i="13"/>
  <c r="CA31" i="13"/>
  <c r="H33" i="13"/>
  <c r="E23" i="7" l="1"/>
  <c r="E19" i="7"/>
  <c r="E10" i="7"/>
  <c r="E17" i="7"/>
  <c r="E16" i="7"/>
  <c r="E22" i="7"/>
  <c r="E11" i="7"/>
  <c r="I23" i="7"/>
  <c r="I19" i="7"/>
  <c r="I14" i="7"/>
  <c r="I13" i="7"/>
  <c r="I11" i="7"/>
  <c r="I9" i="7"/>
  <c r="I20" i="7"/>
  <c r="M10" i="7"/>
  <c r="M22" i="7"/>
  <c r="M16" i="7"/>
  <c r="M13" i="7"/>
  <c r="M9" i="7"/>
  <c r="M21" i="7"/>
  <c r="M14" i="7"/>
  <c r="Q19" i="7"/>
  <c r="Q16" i="7"/>
  <c r="Q23" i="7"/>
  <c r="Q17" i="7"/>
  <c r="Q11" i="7"/>
  <c r="Q10" i="7"/>
  <c r="U22" i="7"/>
  <c r="U16" i="7"/>
  <c r="U9" i="7"/>
  <c r="U21" i="7"/>
  <c r="T21" i="7" s="1"/>
  <c r="U17" i="7"/>
  <c r="U14" i="7"/>
  <c r="U10" i="7"/>
  <c r="Y20" i="7"/>
  <c r="Y17" i="7"/>
  <c r="Y10" i="7"/>
  <c r="Y23" i="7"/>
  <c r="Y19" i="7"/>
  <c r="Y11" i="7"/>
  <c r="AC16" i="7"/>
  <c r="AC19" i="7"/>
  <c r="AB19" i="7" s="1"/>
  <c r="AC11" i="7"/>
  <c r="AC23" i="7"/>
  <c r="AC17" i="7"/>
  <c r="AC10" i="7"/>
  <c r="AG13" i="7"/>
  <c r="AG9" i="7"/>
  <c r="AG19" i="7"/>
  <c r="AG14" i="7"/>
  <c r="AG21" i="7"/>
  <c r="AG20" i="7"/>
  <c r="AK21" i="7"/>
  <c r="AK11" i="7"/>
  <c r="AK20" i="7"/>
  <c r="AK19" i="7"/>
  <c r="AK23" i="7"/>
  <c r="AK14" i="7"/>
  <c r="AK13" i="7"/>
  <c r="AO14" i="7"/>
  <c r="AO11" i="7"/>
  <c r="AO21" i="7"/>
  <c r="AO20" i="7"/>
  <c r="AO9" i="7"/>
  <c r="AO13" i="7"/>
  <c r="AS14" i="7"/>
  <c r="AS20" i="7"/>
  <c r="AS13" i="7"/>
  <c r="AR13" i="7" s="1"/>
  <c r="AQ13" i="7" s="1"/>
  <c r="AS11" i="7"/>
  <c r="AS9" i="7"/>
  <c r="AS19" i="7"/>
  <c r="AW20" i="7"/>
  <c r="AW17" i="7"/>
  <c r="AW10" i="7"/>
  <c r="AW23" i="7"/>
  <c r="AW19" i="7"/>
  <c r="AW16" i="7"/>
  <c r="BA23" i="7"/>
  <c r="BA11" i="7"/>
  <c r="BA22" i="7"/>
  <c r="BA20" i="7"/>
  <c r="BA19" i="7"/>
  <c r="BA17" i="7"/>
  <c r="BA16" i="7"/>
  <c r="BA10" i="7"/>
  <c r="BE14" i="7"/>
  <c r="BE9" i="7"/>
  <c r="BE21" i="7"/>
  <c r="BE17" i="7"/>
  <c r="BE16" i="7"/>
  <c r="BE10" i="7"/>
  <c r="BI14" i="7"/>
  <c r="BI13" i="7"/>
  <c r="BH13" i="7" s="1"/>
  <c r="BI9" i="7"/>
  <c r="BI23" i="7"/>
  <c r="BI21" i="7"/>
  <c r="BI11" i="7"/>
  <c r="BI20" i="7"/>
  <c r="BM22" i="7"/>
  <c r="BM17" i="7"/>
  <c r="BM14" i="7"/>
  <c r="BM9" i="7"/>
  <c r="BM21" i="7"/>
  <c r="BL21" i="7" s="1"/>
  <c r="BM13" i="7"/>
  <c r="BM16" i="7"/>
  <c r="BQ17" i="7"/>
  <c r="BQ11" i="7"/>
  <c r="BQ10" i="7"/>
  <c r="BQ20" i="7"/>
  <c r="BQ19" i="7"/>
  <c r="BQ23" i="7"/>
  <c r="BQ16" i="7"/>
  <c r="BU11" i="7"/>
  <c r="BU20" i="7"/>
  <c r="BU19" i="7"/>
  <c r="BU14" i="7"/>
  <c r="BU9" i="7"/>
  <c r="BU21" i="7"/>
  <c r="BY23" i="7"/>
  <c r="BY13" i="7"/>
  <c r="BY11" i="7"/>
  <c r="BY14" i="7"/>
  <c r="BY9" i="7"/>
  <c r="BY21" i="7"/>
  <c r="BY20" i="7"/>
  <c r="CC10" i="7"/>
  <c r="CC13" i="7"/>
  <c r="CC16" i="7"/>
  <c r="CC14" i="7"/>
  <c r="CC21" i="7"/>
  <c r="CC17" i="7"/>
  <c r="D17" i="7"/>
  <c r="D16" i="7"/>
  <c r="D22" i="7"/>
  <c r="D13" i="7"/>
  <c r="D14" i="7"/>
  <c r="D9" i="7"/>
  <c r="D10" i="7"/>
  <c r="H16" i="7"/>
  <c r="H11" i="7"/>
  <c r="H20" i="7"/>
  <c r="H10" i="7"/>
  <c r="H17" i="7"/>
  <c r="H23" i="7"/>
  <c r="H19" i="7"/>
  <c r="L22" i="7"/>
  <c r="L17" i="7"/>
  <c r="L16" i="7"/>
  <c r="L11" i="7"/>
  <c r="L20" i="7"/>
  <c r="L23" i="7"/>
  <c r="L19" i="7"/>
  <c r="L10" i="7"/>
  <c r="P20" i="7"/>
  <c r="P16" i="7"/>
  <c r="P23" i="7"/>
  <c r="P17" i="7"/>
  <c r="P10" i="7"/>
  <c r="P19" i="7"/>
  <c r="T16" i="7"/>
  <c r="T13" i="7"/>
  <c r="T9" i="7"/>
  <c r="T17" i="7"/>
  <c r="T14" i="7"/>
  <c r="T10" i="7"/>
  <c r="T22" i="7"/>
  <c r="X9" i="7"/>
  <c r="X21" i="7"/>
  <c r="X19" i="7"/>
  <c r="X14" i="7"/>
  <c r="X11" i="7"/>
  <c r="X20" i="7"/>
  <c r="X13" i="7"/>
  <c r="AB11" i="7"/>
  <c r="AB23" i="7"/>
  <c r="AB17" i="7"/>
  <c r="AB10" i="7"/>
  <c r="AB22" i="7"/>
  <c r="AB20" i="7"/>
  <c r="AB16" i="7"/>
  <c r="AB15" i="7" s="1"/>
  <c r="AB34" i="7" s="1"/>
  <c r="AF19" i="7"/>
  <c r="AF14" i="7"/>
  <c r="AF11" i="7"/>
  <c r="AF23" i="7"/>
  <c r="AF21" i="7"/>
  <c r="AF20" i="7"/>
  <c r="AF13" i="7"/>
  <c r="AF9" i="7"/>
  <c r="AJ11" i="7"/>
  <c r="AJ20" i="7"/>
  <c r="AJ19" i="7"/>
  <c r="AJ23" i="7"/>
  <c r="AJ17" i="7"/>
  <c r="AJ16" i="7"/>
  <c r="AJ10" i="7"/>
  <c r="AN22" i="7"/>
  <c r="AN17" i="7"/>
  <c r="AN11" i="7"/>
  <c r="AN10" i="7"/>
  <c r="AN20" i="7"/>
  <c r="AN23" i="7"/>
  <c r="AN16" i="7"/>
  <c r="AR21" i="7"/>
  <c r="AR20" i="7"/>
  <c r="AR11" i="7"/>
  <c r="AR9" i="7"/>
  <c r="AR19" i="7"/>
  <c r="AR14" i="7"/>
  <c r="AV13" i="7"/>
  <c r="AV21" i="7"/>
  <c r="AV19" i="7"/>
  <c r="AV14" i="7"/>
  <c r="AV20" i="7"/>
  <c r="AV9" i="7"/>
  <c r="AZ14" i="7"/>
  <c r="AZ13" i="7"/>
  <c r="AZ22" i="7"/>
  <c r="AZ9" i="7"/>
  <c r="AZ17" i="7"/>
  <c r="AZ16" i="7"/>
  <c r="AZ10" i="7"/>
  <c r="BD9" i="7"/>
  <c r="BD21" i="7"/>
  <c r="BD17" i="7"/>
  <c r="BD16" i="7"/>
  <c r="BD10" i="7"/>
  <c r="BD14" i="7"/>
  <c r="BH9" i="7"/>
  <c r="BH22" i="7"/>
  <c r="BH21" i="7"/>
  <c r="BH17" i="7"/>
  <c r="BH16" i="7"/>
  <c r="BH10" i="7"/>
  <c r="BH14" i="7"/>
  <c r="BL13" i="7"/>
  <c r="BL10" i="7"/>
  <c r="BL16" i="7"/>
  <c r="BL22" i="7"/>
  <c r="BL17" i="7"/>
  <c r="BL14" i="7"/>
  <c r="BL9" i="7"/>
  <c r="BP21" i="7"/>
  <c r="BP16" i="7"/>
  <c r="BP22" i="7"/>
  <c r="BP17" i="7"/>
  <c r="BP14" i="7"/>
  <c r="BP13" i="7"/>
  <c r="BP10" i="7"/>
  <c r="BP9" i="7"/>
  <c r="BT20" i="7"/>
  <c r="BT19" i="7"/>
  <c r="BT14" i="7"/>
  <c r="BT9" i="7"/>
  <c r="BT21" i="7"/>
  <c r="BT11" i="7"/>
  <c r="BX13" i="7"/>
  <c r="BX19" i="7"/>
  <c r="BX14" i="7"/>
  <c r="BX9" i="7"/>
  <c r="BX21" i="7"/>
  <c r="BX20" i="7"/>
  <c r="CB13" i="7"/>
  <c r="CB16" i="7"/>
  <c r="CB14" i="7"/>
  <c r="CB9" i="7"/>
  <c r="CB22" i="7"/>
  <c r="CB21" i="7"/>
  <c r="CB17" i="7"/>
  <c r="CB10" i="7"/>
  <c r="C11" i="7"/>
  <c r="C20" i="7"/>
  <c r="C19" i="7"/>
  <c r="C10" i="7"/>
  <c r="C23" i="7"/>
  <c r="CC22" i="7" s="1"/>
  <c r="C17" i="7"/>
  <c r="C16" i="7"/>
  <c r="G20" i="7"/>
  <c r="G14" i="7"/>
  <c r="G9" i="7"/>
  <c r="G21" i="7"/>
  <c r="G23" i="7"/>
  <c r="G19" i="7"/>
  <c r="G13" i="7"/>
  <c r="K20" i="7"/>
  <c r="K23" i="7"/>
  <c r="K19" i="7"/>
  <c r="K10" i="7"/>
  <c r="K17" i="7"/>
  <c r="K16" i="7"/>
  <c r="K11" i="7"/>
  <c r="O23" i="7"/>
  <c r="O17" i="7"/>
  <c r="O10" i="7"/>
  <c r="O22" i="7"/>
  <c r="O19" i="7"/>
  <c r="O11" i="7"/>
  <c r="O20" i="7"/>
  <c r="O16" i="7"/>
  <c r="S9" i="7"/>
  <c r="S17" i="7"/>
  <c r="S14" i="7"/>
  <c r="S10" i="7"/>
  <c r="S22" i="7"/>
  <c r="S21" i="7"/>
  <c r="S16" i="7"/>
  <c r="S13" i="7"/>
  <c r="W21" i="7"/>
  <c r="W19" i="7"/>
  <c r="W14" i="7"/>
  <c r="W11" i="7"/>
  <c r="W20" i="7"/>
  <c r="W13" i="7"/>
  <c r="AA23" i="7"/>
  <c r="AA19" i="7"/>
  <c r="AA17" i="7"/>
  <c r="AA10" i="7"/>
  <c r="AA20" i="7"/>
  <c r="AA16" i="7"/>
  <c r="AE19" i="7"/>
  <c r="AE14" i="7"/>
  <c r="AE11" i="7"/>
  <c r="AE21" i="7"/>
  <c r="AE20" i="7"/>
  <c r="AE13" i="7"/>
  <c r="AE9" i="7"/>
  <c r="AI20" i="7"/>
  <c r="AH20" i="7" s="1"/>
  <c r="AI19" i="7"/>
  <c r="AI23" i="7"/>
  <c r="AI17" i="7"/>
  <c r="AI16" i="7"/>
  <c r="AI10" i="7"/>
  <c r="AI11" i="7"/>
  <c r="AM20" i="7"/>
  <c r="AM14" i="7"/>
  <c r="AM23" i="7"/>
  <c r="AM21" i="7"/>
  <c r="AM13" i="7"/>
  <c r="AM9" i="7"/>
  <c r="AM19" i="7"/>
  <c r="AM11" i="7"/>
  <c r="AQ19" i="7"/>
  <c r="AQ14" i="7"/>
  <c r="AQ21" i="7"/>
  <c r="AQ20" i="7"/>
  <c r="AP20" i="7" s="1"/>
  <c r="AQ11" i="7"/>
  <c r="AQ9" i="7"/>
  <c r="AU23" i="7"/>
  <c r="AU19" i="7"/>
  <c r="AU16" i="7"/>
  <c r="AU22" i="7"/>
  <c r="AT22" i="7" s="1"/>
  <c r="AU20" i="7"/>
  <c r="AU11" i="7"/>
  <c r="AU17" i="7"/>
  <c r="AU10" i="7"/>
  <c r="AY23" i="7"/>
  <c r="AY22" i="7"/>
  <c r="AY11" i="7"/>
  <c r="AY19" i="7"/>
  <c r="AY17" i="7"/>
  <c r="AY16" i="7"/>
  <c r="AY10" i="7"/>
  <c r="BC22" i="7"/>
  <c r="BC21" i="7"/>
  <c r="BC17" i="7"/>
  <c r="BB17" i="7" s="1"/>
  <c r="BC16" i="7"/>
  <c r="BC10" i="7"/>
  <c r="BC14" i="7"/>
  <c r="BC13" i="7"/>
  <c r="BC9" i="7"/>
  <c r="BG21" i="7"/>
  <c r="BG17" i="7"/>
  <c r="BG13" i="7"/>
  <c r="BG16" i="7"/>
  <c r="BG10" i="7"/>
  <c r="BG14" i="7"/>
  <c r="BG9" i="7"/>
  <c r="BK21" i="7"/>
  <c r="BK16" i="7"/>
  <c r="BK22" i="7"/>
  <c r="BK17" i="7"/>
  <c r="BK14" i="7"/>
  <c r="BK13" i="7"/>
  <c r="BK10" i="7"/>
  <c r="BO16" i="7"/>
  <c r="BO22" i="7"/>
  <c r="BO17" i="7"/>
  <c r="BO14" i="7"/>
  <c r="BO13" i="7"/>
  <c r="BN13" i="7" s="1"/>
  <c r="BO10" i="7"/>
  <c r="BO9" i="7"/>
  <c r="BO21" i="7"/>
  <c r="BS19" i="7"/>
  <c r="BS23" i="7"/>
  <c r="BS17" i="7"/>
  <c r="BR17" i="7" s="1"/>
  <c r="BS16" i="7"/>
  <c r="BS22" i="7"/>
  <c r="BS11" i="7"/>
  <c r="BS10" i="7"/>
  <c r="BS20" i="7"/>
  <c r="BW22" i="7"/>
  <c r="BW16" i="7"/>
  <c r="BW14" i="7"/>
  <c r="BW10" i="7"/>
  <c r="BW9" i="7"/>
  <c r="BW21" i="7"/>
  <c r="BW17" i="7"/>
  <c r="BW13" i="7"/>
  <c r="CA16" i="7"/>
  <c r="CA14" i="7"/>
  <c r="CA9" i="7"/>
  <c r="CA22" i="7"/>
  <c r="CA21" i="7"/>
  <c r="CA17" i="7"/>
  <c r="CA10" i="7"/>
  <c r="CA13" i="7"/>
  <c r="F21" i="7"/>
  <c r="F23" i="7"/>
  <c r="F19" i="7"/>
  <c r="F20" i="7"/>
  <c r="E20" i="7" s="1"/>
  <c r="F14" i="7"/>
  <c r="F11" i="7"/>
  <c r="F9" i="7"/>
  <c r="J23" i="7"/>
  <c r="J19" i="7"/>
  <c r="J21" i="7"/>
  <c r="I21" i="7" s="1"/>
  <c r="J14" i="7"/>
  <c r="J13" i="7"/>
  <c r="J11" i="7"/>
  <c r="J20" i="7"/>
  <c r="N21" i="7"/>
  <c r="N19" i="7"/>
  <c r="N11" i="7"/>
  <c r="N20" i="7"/>
  <c r="N13" i="7"/>
  <c r="N9" i="7"/>
  <c r="R17" i="7"/>
  <c r="R14" i="7"/>
  <c r="R10" i="7"/>
  <c r="R22" i="7"/>
  <c r="R21" i="7"/>
  <c r="R16" i="7"/>
  <c r="R13" i="7"/>
  <c r="V21" i="7"/>
  <c r="V14" i="7"/>
  <c r="V11" i="7"/>
  <c r="V20" i="7"/>
  <c r="V13" i="7"/>
  <c r="U13" i="7" s="1"/>
  <c r="V9" i="7"/>
  <c r="Z19" i="7"/>
  <c r="Z11" i="7"/>
  <c r="Z20" i="7"/>
  <c r="Z13" i="7"/>
  <c r="Z9" i="7"/>
  <c r="Z21" i="7"/>
  <c r="AD23" i="7"/>
  <c r="AD21" i="7"/>
  <c r="AD20" i="7"/>
  <c r="AC20" i="7" s="1"/>
  <c r="AD13" i="7"/>
  <c r="AD19" i="7"/>
  <c r="AD14" i="7"/>
  <c r="AD11" i="7"/>
  <c r="AH23" i="7"/>
  <c r="AH17" i="7"/>
  <c r="AH16" i="7"/>
  <c r="AH10" i="7"/>
  <c r="AH22" i="7"/>
  <c r="AH11" i="7"/>
  <c r="AH19" i="7"/>
  <c r="AL23" i="7"/>
  <c r="AL16" i="7"/>
  <c r="AL11" i="7"/>
  <c r="AL20" i="7"/>
  <c r="AL17" i="7"/>
  <c r="AL10" i="7"/>
  <c r="AP23" i="7"/>
  <c r="AP19" i="7"/>
  <c r="AO19" i="7" s="1"/>
  <c r="AN19" i="7" s="1"/>
  <c r="AP16" i="7"/>
  <c r="AP22" i="7"/>
  <c r="AP17" i="7"/>
  <c r="AP10" i="7"/>
  <c r="AP11" i="7"/>
  <c r="AT16" i="7"/>
  <c r="AT21" i="7"/>
  <c r="AS21" i="7" s="1"/>
  <c r="AT14" i="7"/>
  <c r="AT17" i="7"/>
  <c r="AT13" i="7"/>
  <c r="AT10" i="7"/>
  <c r="AT9" i="7"/>
  <c r="AX19" i="7"/>
  <c r="AX9" i="7"/>
  <c r="AX20" i="7"/>
  <c r="AX13" i="7"/>
  <c r="AX23" i="7"/>
  <c r="AX14" i="7"/>
  <c r="AX11" i="7"/>
  <c r="BB16" i="7"/>
  <c r="BB10" i="7"/>
  <c r="BB14" i="7"/>
  <c r="BB13" i="7"/>
  <c r="BB9" i="7"/>
  <c r="BB22" i="7"/>
  <c r="BB21" i="7"/>
  <c r="BF16" i="7"/>
  <c r="BF10" i="7"/>
  <c r="BF14" i="7"/>
  <c r="BF9" i="7"/>
  <c r="BF21" i="7"/>
  <c r="BF17" i="7"/>
  <c r="BJ20" i="7"/>
  <c r="BJ14" i="7"/>
  <c r="BJ13" i="7"/>
  <c r="BJ9" i="7"/>
  <c r="BJ21" i="7"/>
  <c r="BJ19" i="7"/>
  <c r="BI19" i="7" s="1"/>
  <c r="BJ11" i="7"/>
  <c r="BN16" i="7"/>
  <c r="BN22" i="7"/>
  <c r="BN17" i="7"/>
  <c r="BN14" i="7"/>
  <c r="BN10" i="7"/>
  <c r="BN9" i="7"/>
  <c r="BN21" i="7"/>
  <c r="BR23" i="7"/>
  <c r="BR16" i="7"/>
  <c r="BR22" i="7"/>
  <c r="BR11" i="7"/>
  <c r="BR10" i="7"/>
  <c r="BR20" i="7"/>
  <c r="BR19" i="7"/>
  <c r="BV21" i="7"/>
  <c r="BV17" i="7"/>
  <c r="BV13" i="7"/>
  <c r="BV22" i="7"/>
  <c r="BV14" i="7"/>
  <c r="BV10" i="7"/>
  <c r="BV9" i="7"/>
  <c r="BZ21" i="7"/>
  <c r="BZ20" i="7"/>
  <c r="BZ23" i="7"/>
  <c r="BZ19" i="7"/>
  <c r="BZ13" i="7"/>
  <c r="BZ11" i="7"/>
  <c r="BZ14" i="7"/>
  <c r="BZ9" i="7"/>
  <c r="AZ21" i="7"/>
  <c r="AG1" i="6"/>
  <c r="AF1" i="6"/>
  <c r="AE1" i="6"/>
  <c r="AD1" i="6"/>
  <c r="AC1" i="6"/>
  <c r="AB1" i="6"/>
  <c r="AA1" i="6"/>
  <c r="Z1" i="6"/>
  <c r="Y1" i="6"/>
  <c r="X1" i="6"/>
  <c r="W1" i="6"/>
  <c r="V1" i="6"/>
  <c r="U1" i="6"/>
  <c r="T1" i="6"/>
  <c r="S1" i="6"/>
  <c r="R1" i="6"/>
  <c r="Q1" i="6"/>
  <c r="P1" i="6"/>
  <c r="O1" i="6"/>
  <c r="N1" i="6"/>
  <c r="M1" i="6"/>
  <c r="L1" i="6"/>
  <c r="K1" i="6"/>
  <c r="J1" i="6"/>
  <c r="I1" i="6"/>
  <c r="H1" i="6"/>
  <c r="G1" i="6"/>
  <c r="F1" i="6"/>
  <c r="F1" i="24" s="1"/>
  <c r="E1" i="6"/>
  <c r="D1" i="6"/>
  <c r="C1" i="6"/>
  <c r="AO59" i="3"/>
  <c r="B53" i="3"/>
  <c r="B52" i="3"/>
  <c r="B51" i="3"/>
  <c r="BY50" i="3"/>
  <c r="AY50" i="3"/>
  <c r="AX50" i="3"/>
  <c r="AD50" i="3"/>
  <c r="Z50" i="3"/>
  <c r="V50" i="3"/>
  <c r="U50" i="3"/>
  <c r="R50" i="3"/>
  <c r="B50" i="3"/>
  <c r="BY49" i="3"/>
  <c r="AY49" i="3"/>
  <c r="AD49" i="3"/>
  <c r="Z49" i="3"/>
  <c r="V49" i="3"/>
  <c r="U49" i="3"/>
  <c r="R49" i="3"/>
  <c r="B49" i="3"/>
  <c r="CD48" i="3"/>
  <c r="CC48" i="3"/>
  <c r="CB48" i="3"/>
  <c r="CA48" i="3"/>
  <c r="BZ48" i="3"/>
  <c r="BY48" i="3"/>
  <c r="BX48" i="3"/>
  <c r="BW48" i="3"/>
  <c r="BV48" i="3"/>
  <c r="BU48" i="3"/>
  <c r="BT48" i="3"/>
  <c r="BS48" i="3"/>
  <c r="BR48" i="3"/>
  <c r="BQ48" i="3"/>
  <c r="BP48" i="3"/>
  <c r="BO48" i="3"/>
  <c r="Q48" i="3"/>
  <c r="P48" i="3"/>
  <c r="O48" i="3"/>
  <c r="N48" i="3"/>
  <c r="M48" i="3"/>
  <c r="L48" i="3"/>
  <c r="K48" i="3"/>
  <c r="J48" i="3"/>
  <c r="I48" i="3"/>
  <c r="H48" i="3"/>
  <c r="G48" i="3"/>
  <c r="F48" i="3"/>
  <c r="E48" i="3"/>
  <c r="D48" i="3"/>
  <c r="B48" i="3"/>
  <c r="B47" i="3"/>
  <c r="B46" i="3"/>
  <c r="BJ12" i="7" l="1"/>
  <c r="BJ29" i="7" s="1"/>
  <c r="N1" i="22"/>
  <c r="N1" i="24"/>
  <c r="V1" i="22"/>
  <c r="V1" i="24"/>
  <c r="AD1" i="22"/>
  <c r="AD1" i="24"/>
  <c r="G1" i="22"/>
  <c r="G1" i="24"/>
  <c r="O1" i="22"/>
  <c r="O1" i="24"/>
  <c r="W1" i="22"/>
  <c r="W1" i="24"/>
  <c r="AA1" i="22"/>
  <c r="AA1" i="24"/>
  <c r="D1" i="22"/>
  <c r="D1" i="24"/>
  <c r="H1" i="22"/>
  <c r="H1" i="24"/>
  <c r="L1" i="22"/>
  <c r="L1" i="24"/>
  <c r="P1" i="22"/>
  <c r="P1" i="24"/>
  <c r="T1" i="22"/>
  <c r="T1" i="24"/>
  <c r="X1" i="22"/>
  <c r="X1" i="24"/>
  <c r="AB1" i="22"/>
  <c r="AB1" i="24"/>
  <c r="AF1" i="22"/>
  <c r="AF1" i="24"/>
  <c r="AR18" i="7"/>
  <c r="AR35" i="7" s="1"/>
  <c r="J1" i="22"/>
  <c r="J1" i="24"/>
  <c r="R1" i="22"/>
  <c r="R1" i="24"/>
  <c r="Z1" i="22"/>
  <c r="Z1" i="24"/>
  <c r="C1" i="22"/>
  <c r="C1" i="24"/>
  <c r="K1" i="22"/>
  <c r="K1" i="24"/>
  <c r="S1" i="22"/>
  <c r="S1" i="24"/>
  <c r="AE1" i="22"/>
  <c r="AE1" i="24"/>
  <c r="E1" i="22"/>
  <c r="E1" i="24"/>
  <c r="I1" i="22"/>
  <c r="I1" i="24"/>
  <c r="M1" i="22"/>
  <c r="M1" i="24"/>
  <c r="Q1" i="22"/>
  <c r="Q1" i="24"/>
  <c r="U1" i="22"/>
  <c r="U1" i="24"/>
  <c r="Y1" i="22"/>
  <c r="Y1" i="24"/>
  <c r="AC1" i="22"/>
  <c r="AC1" i="24"/>
  <c r="AG1" i="22"/>
  <c r="AG1" i="24"/>
  <c r="AA15" i="7"/>
  <c r="AA34" i="7" s="1"/>
  <c r="AN18" i="7"/>
  <c r="AN35" i="7" s="1"/>
  <c r="F1" i="20"/>
  <c r="F1" i="22"/>
  <c r="E1" i="21"/>
  <c r="E1" i="20"/>
  <c r="I1" i="21"/>
  <c r="I1" i="20"/>
  <c r="M1" i="21"/>
  <c r="M1" i="20"/>
  <c r="Q1" i="21"/>
  <c r="Q1" i="20"/>
  <c r="U1" i="21"/>
  <c r="U1" i="20"/>
  <c r="Y1" i="21"/>
  <c r="Y1" i="20"/>
  <c r="AC1" i="21"/>
  <c r="AC1" i="20"/>
  <c r="AG1" i="21"/>
  <c r="AG1" i="20"/>
  <c r="D1" i="21"/>
  <c r="D1" i="20"/>
  <c r="H1" i="21"/>
  <c r="H1" i="20"/>
  <c r="L1" i="21"/>
  <c r="L1" i="20"/>
  <c r="P1" i="21"/>
  <c r="P1" i="20"/>
  <c r="T1" i="21"/>
  <c r="T1" i="20"/>
  <c r="X1" i="21"/>
  <c r="X1" i="20"/>
  <c r="AB1" i="21"/>
  <c r="AB1" i="20"/>
  <c r="AF1" i="21"/>
  <c r="AF1" i="20"/>
  <c r="C1" i="21"/>
  <c r="C1" i="20"/>
  <c r="G1" i="20"/>
  <c r="G1" i="21"/>
  <c r="K1" i="21"/>
  <c r="K1" i="20"/>
  <c r="O1" i="20"/>
  <c r="O1" i="21"/>
  <c r="S1" i="21"/>
  <c r="S1" i="20"/>
  <c r="W1" i="20"/>
  <c r="W1" i="21"/>
  <c r="AA1" i="20"/>
  <c r="AA1" i="21"/>
  <c r="AE1" i="20"/>
  <c r="AE1" i="21"/>
  <c r="J1" i="20"/>
  <c r="J1" i="21"/>
  <c r="N1" i="20"/>
  <c r="N1" i="21"/>
  <c r="R1" i="20"/>
  <c r="R1" i="21"/>
  <c r="V1" i="20"/>
  <c r="V1" i="21"/>
  <c r="Z1" i="20"/>
  <c r="Z1" i="21"/>
  <c r="AD1" i="20"/>
  <c r="AD1" i="21"/>
  <c r="AI15" i="7"/>
  <c r="AI34" i="7" s="1"/>
  <c r="D1" i="18"/>
  <c r="D1" i="19"/>
  <c r="L1" i="18"/>
  <c r="L1" i="19"/>
  <c r="F1" i="19"/>
  <c r="F1" i="18"/>
  <c r="J1" i="19"/>
  <c r="J1" i="18"/>
  <c r="N1" i="19"/>
  <c r="N1" i="18"/>
  <c r="R1" i="19"/>
  <c r="R1" i="18"/>
  <c r="V1" i="19"/>
  <c r="V1" i="18"/>
  <c r="AD1" i="19"/>
  <c r="AD1" i="18"/>
  <c r="E1" i="19"/>
  <c r="E1" i="18"/>
  <c r="I1" i="19"/>
  <c r="I1" i="18"/>
  <c r="M1" i="19"/>
  <c r="M1" i="18"/>
  <c r="Q1" i="19"/>
  <c r="Q1" i="18"/>
  <c r="U1" i="18"/>
  <c r="U1" i="19"/>
  <c r="Y1" i="19"/>
  <c r="Y1" i="18"/>
  <c r="AC1" i="19"/>
  <c r="AC1" i="18"/>
  <c r="AG1" i="19"/>
  <c r="AG1" i="18"/>
  <c r="AF1" i="18"/>
  <c r="AF1" i="19"/>
  <c r="K15" i="7"/>
  <c r="K30" i="7" s="1"/>
  <c r="H1" i="18"/>
  <c r="H1" i="19"/>
  <c r="P1" i="18"/>
  <c r="P1" i="19"/>
  <c r="T1" i="18"/>
  <c r="T1" i="19"/>
  <c r="X1" i="18"/>
  <c r="X1" i="19"/>
  <c r="AB1" i="18"/>
  <c r="AB1" i="19"/>
  <c r="C1" i="19"/>
  <c r="C1" i="18"/>
  <c r="G1" i="19"/>
  <c r="G1" i="18"/>
  <c r="K1" i="19"/>
  <c r="K1" i="18"/>
  <c r="O1" i="19"/>
  <c r="O1" i="18"/>
  <c r="S1" i="19"/>
  <c r="S1" i="18"/>
  <c r="W1" i="19"/>
  <c r="W1" i="18"/>
  <c r="AA1" i="19"/>
  <c r="AA1" i="18"/>
  <c r="AE1" i="19"/>
  <c r="AE1" i="18"/>
  <c r="Z1" i="19"/>
  <c r="Z1" i="18"/>
  <c r="BN15" i="7"/>
  <c r="BN34" i="7" s="1"/>
  <c r="AD12" i="7"/>
  <c r="AD33" i="7" s="1"/>
  <c r="BG15" i="7"/>
  <c r="BG34" i="7" s="1"/>
  <c r="O15" i="7"/>
  <c r="O26" i="7" s="1"/>
  <c r="K18" i="7"/>
  <c r="K35" i="7" s="1"/>
  <c r="BL15" i="7"/>
  <c r="BL34" i="7" s="1"/>
  <c r="AS18" i="7"/>
  <c r="AS35" i="7" s="1"/>
  <c r="BR18" i="7"/>
  <c r="BR35" i="7" s="1"/>
  <c r="AT12" i="7"/>
  <c r="AT33" i="7" s="1"/>
  <c r="AT15" i="7"/>
  <c r="AT30" i="7" s="1"/>
  <c r="BK12" i="7"/>
  <c r="BK33" i="7" s="1"/>
  <c r="BX12" i="7"/>
  <c r="BX33" i="7" s="1"/>
  <c r="P18" i="7"/>
  <c r="P35" i="7" s="1"/>
  <c r="L18" i="7"/>
  <c r="L35" i="7" s="1"/>
  <c r="BQ18" i="7"/>
  <c r="BQ27" i="7" s="1"/>
  <c r="AG12" i="7"/>
  <c r="AG33" i="7" s="1"/>
  <c r="M12" i="7"/>
  <c r="M33" i="7" s="1"/>
  <c r="G18" i="7"/>
  <c r="G35" i="7" s="1"/>
  <c r="D15" i="7"/>
  <c r="D34" i="7" s="1"/>
  <c r="AL15" i="7"/>
  <c r="AL34" i="7" s="1"/>
  <c r="CB15" i="7"/>
  <c r="CB34" i="7" s="1"/>
  <c r="I18" i="7"/>
  <c r="I35" i="7" s="1"/>
  <c r="CA15" i="7"/>
  <c r="CA34" i="7" s="1"/>
  <c r="D12" i="7"/>
  <c r="D33" i="7" s="1"/>
  <c r="AC15" i="7"/>
  <c r="AC34" i="7" s="1"/>
  <c r="BR15" i="7"/>
  <c r="BR30" i="7" s="1"/>
  <c r="BF15" i="7"/>
  <c r="BF34" i="7" s="1"/>
  <c r="R12" i="7"/>
  <c r="R33" i="7" s="1"/>
  <c r="CA12" i="7"/>
  <c r="CA33" i="7" s="1"/>
  <c r="BW12" i="7"/>
  <c r="BW33" i="7" s="1"/>
  <c r="BS15" i="7"/>
  <c r="BS34" i="7" s="1"/>
  <c r="AU18" i="7"/>
  <c r="AU31" i="7" s="1"/>
  <c r="BT18" i="7"/>
  <c r="BT35" i="7" s="1"/>
  <c r="BL12" i="7"/>
  <c r="BL33" i="7" s="1"/>
  <c r="H18" i="7"/>
  <c r="H35" i="7" s="1"/>
  <c r="BU18" i="7"/>
  <c r="BU35" i="7" s="1"/>
  <c r="AW18" i="7"/>
  <c r="AW35" i="7" s="1"/>
  <c r="I12" i="7"/>
  <c r="I25" i="7" s="1"/>
  <c r="E1" i="14"/>
  <c r="E1" i="13"/>
  <c r="E1" i="7"/>
  <c r="I1" i="14"/>
  <c r="I1" i="13"/>
  <c r="I1" i="7"/>
  <c r="M1" i="14"/>
  <c r="M1" i="13"/>
  <c r="M1" i="7"/>
  <c r="Q1" i="14"/>
  <c r="Q1" i="13"/>
  <c r="Q1" i="7"/>
  <c r="U1" i="14"/>
  <c r="U1" i="13"/>
  <c r="U1" i="7"/>
  <c r="T1" i="7" s="1"/>
  <c r="S1" i="7" s="1"/>
  <c r="Y1" i="14"/>
  <c r="Y1" i="13"/>
  <c r="Y1" i="7"/>
  <c r="X1" i="7" s="1"/>
  <c r="W1" i="7" s="1"/>
  <c r="AC1" i="14"/>
  <c r="AC1" i="13"/>
  <c r="AC1" i="7"/>
  <c r="AB1" i="7" s="1"/>
  <c r="AA1" i="7" s="1"/>
  <c r="AG1" i="14"/>
  <c r="AG1" i="13"/>
  <c r="AG1" i="7"/>
  <c r="AF1" i="7" s="1"/>
  <c r="AE1" i="7" s="1"/>
  <c r="BM10" i="7"/>
  <c r="AL19" i="7"/>
  <c r="AM18" i="7"/>
  <c r="AM27" i="7" s="1"/>
  <c r="AD9" i="7"/>
  <c r="BK9" i="7"/>
  <c r="BB12" i="7"/>
  <c r="BB25" i="7" s="1"/>
  <c r="AY15" i="7"/>
  <c r="AY30" i="7" s="1"/>
  <c r="AU15" i="7"/>
  <c r="AU34" i="7" s="1"/>
  <c r="AE18" i="7"/>
  <c r="AE35" i="7" s="1"/>
  <c r="BX18" i="7"/>
  <c r="AV18" i="7"/>
  <c r="AV35" i="7" s="1"/>
  <c r="H15" i="7"/>
  <c r="D1" i="14"/>
  <c r="D1" i="13"/>
  <c r="D1" i="7"/>
  <c r="C1" i="7" s="1"/>
  <c r="H1" i="14"/>
  <c r="H1" i="13"/>
  <c r="H1" i="7"/>
  <c r="G1" i="7" s="1"/>
  <c r="L1" i="14"/>
  <c r="L1" i="13"/>
  <c r="L1" i="7"/>
  <c r="K1" i="7" s="1"/>
  <c r="T1" i="14"/>
  <c r="T1" i="13"/>
  <c r="X1" i="14"/>
  <c r="X1" i="13"/>
  <c r="AB1" i="14"/>
  <c r="AB1" i="13"/>
  <c r="AF1" i="14"/>
  <c r="AF1" i="13"/>
  <c r="BY19" i="7"/>
  <c r="BZ18" i="7"/>
  <c r="BQ15" i="7"/>
  <c r="BQ34" i="7" s="1"/>
  <c r="BE15" i="7"/>
  <c r="BE34" i="7" s="1"/>
  <c r="AS12" i="7"/>
  <c r="AS25" i="7" s="1"/>
  <c r="BV16" i="7"/>
  <c r="BW15" i="7"/>
  <c r="BW26" i="7" s="1"/>
  <c r="F13" i="7"/>
  <c r="F12" i="7" s="1"/>
  <c r="G12" i="7"/>
  <c r="G33" i="7" s="1"/>
  <c r="CC15" i="7"/>
  <c r="CC34" i="7" s="1"/>
  <c r="C15" i="7"/>
  <c r="C34" i="7" s="1"/>
  <c r="K22" i="7"/>
  <c r="BX11" i="7"/>
  <c r="BH12" i="7"/>
  <c r="BH33" i="7" s="1"/>
  <c r="P1" i="14"/>
  <c r="P1" i="13"/>
  <c r="P1" i="7"/>
  <c r="O1" i="7" s="1"/>
  <c r="C1" i="14"/>
  <c r="C1" i="13"/>
  <c r="G1" i="14"/>
  <c r="G1" i="13"/>
  <c r="K1" i="14"/>
  <c r="K1" i="13"/>
  <c r="O1" i="14"/>
  <c r="O1" i="13"/>
  <c r="S1" i="14"/>
  <c r="S1" i="13"/>
  <c r="W1" i="14"/>
  <c r="W1" i="13"/>
  <c r="AA1" i="14"/>
  <c r="AA1" i="13"/>
  <c r="AE1" i="14"/>
  <c r="AE1" i="13"/>
  <c r="BU13" i="7"/>
  <c r="BT13" i="7" s="1"/>
  <c r="BT12" i="7" s="1"/>
  <c r="BT25" i="7" s="1"/>
  <c r="BV12" i="7"/>
  <c r="BV29" i="7" s="1"/>
  <c r="AG11" i="7"/>
  <c r="V19" i="7"/>
  <c r="W18" i="7"/>
  <c r="CC9" i="7"/>
  <c r="G11" i="7"/>
  <c r="P11" i="7"/>
  <c r="BZ12" i="7"/>
  <c r="BZ25" i="7" s="1"/>
  <c r="AP15" i="7"/>
  <c r="AP30" i="7" s="1"/>
  <c r="AD18" i="7"/>
  <c r="Z18" i="7"/>
  <c r="Z31" i="7" s="1"/>
  <c r="J12" i="7"/>
  <c r="J33" i="7" s="1"/>
  <c r="J18" i="7"/>
  <c r="J35" i="7" s="1"/>
  <c r="BS18" i="7"/>
  <c r="BS35" i="7" s="1"/>
  <c r="BO15" i="7"/>
  <c r="BO34" i="7" s="1"/>
  <c r="AI18" i="7"/>
  <c r="AI31" i="7" s="1"/>
  <c r="S15" i="7"/>
  <c r="S34" i="7" s="1"/>
  <c r="O18" i="7"/>
  <c r="O31" i="7" s="1"/>
  <c r="BH15" i="7"/>
  <c r="BH34" i="7" s="1"/>
  <c r="BD15" i="7"/>
  <c r="BD34" i="7" s="1"/>
  <c r="AJ15" i="7"/>
  <c r="AJ34" i="7" s="1"/>
  <c r="AF12" i="7"/>
  <c r="AF33" i="7" s="1"/>
  <c r="AB30" i="7"/>
  <c r="X12" i="7"/>
  <c r="X29" i="7" s="1"/>
  <c r="T15" i="7"/>
  <c r="T34" i="7" s="1"/>
  <c r="CC12" i="7"/>
  <c r="CC33" i="7" s="1"/>
  <c r="BA15" i="7"/>
  <c r="BA26" i="7" s="1"/>
  <c r="AW15" i="7"/>
  <c r="AK12" i="7"/>
  <c r="AK18" i="7"/>
  <c r="AK27" i="7" s="1"/>
  <c r="F1" i="14"/>
  <c r="F1" i="13"/>
  <c r="F1" i="7"/>
  <c r="J1" i="14"/>
  <c r="J1" i="13"/>
  <c r="J1" i="7"/>
  <c r="N1" i="14"/>
  <c r="N1" i="13"/>
  <c r="N1" i="7"/>
  <c r="R1" i="14"/>
  <c r="R1" i="13"/>
  <c r="R1" i="7"/>
  <c r="V1" i="14"/>
  <c r="V1" i="13"/>
  <c r="V1" i="7"/>
  <c r="Z1" i="14"/>
  <c r="Z1" i="13"/>
  <c r="Z1" i="7"/>
  <c r="AD1" i="14"/>
  <c r="AD1" i="13"/>
  <c r="AD1" i="7"/>
  <c r="BI12" i="7"/>
  <c r="BI33" i="7" s="1"/>
  <c r="AW11" i="7"/>
  <c r="AH15" i="7"/>
  <c r="BF13" i="7"/>
  <c r="BG12" i="7"/>
  <c r="BG33" i="7" s="1"/>
  <c r="R9" i="7"/>
  <c r="AA11" i="7"/>
  <c r="W9" i="7"/>
  <c r="R15" i="7"/>
  <c r="R30" i="7" s="1"/>
  <c r="F18" i="7"/>
  <c r="F31" i="7" s="1"/>
  <c r="BK15" i="7"/>
  <c r="BC15" i="7"/>
  <c r="BC26" i="7" s="1"/>
  <c r="AQ18" i="7"/>
  <c r="AE12" i="7"/>
  <c r="AE33" i="7" s="1"/>
  <c r="S12" i="7"/>
  <c r="S33" i="7" s="1"/>
  <c r="CB12" i="7"/>
  <c r="CB33" i="7" s="1"/>
  <c r="BP15" i="7"/>
  <c r="BP34" i="7" s="1"/>
  <c r="AB26" i="7"/>
  <c r="BM15" i="7"/>
  <c r="BM34" i="7" s="1"/>
  <c r="AB18" i="7"/>
  <c r="AB31" i="7" s="1"/>
  <c r="AX21" i="7"/>
  <c r="B45" i="3"/>
  <c r="BG30" i="7" l="1"/>
  <c r="BJ33" i="7"/>
  <c r="AL30" i="7"/>
  <c r="BR31" i="7"/>
  <c r="O34" i="7"/>
  <c r="BX25" i="7"/>
  <c r="O30" i="7"/>
  <c r="D30" i="7"/>
  <c r="I29" i="7"/>
  <c r="BR34" i="7"/>
  <c r="BW29" i="7"/>
  <c r="I31" i="7"/>
  <c r="AM31" i="7"/>
  <c r="BL30" i="7"/>
  <c r="AT34" i="7"/>
  <c r="BE30" i="7"/>
  <c r="BW30" i="7"/>
  <c r="M29" i="7"/>
  <c r="AR31" i="7"/>
  <c r="AN31" i="7"/>
  <c r="AU35" i="7"/>
  <c r="AE31" i="7"/>
  <c r="P31" i="7"/>
  <c r="J31" i="7"/>
  <c r="BF30" i="7"/>
  <c r="H31" i="7"/>
  <c r="I27" i="7"/>
  <c r="AA30" i="7"/>
  <c r="D29" i="7"/>
  <c r="BN30" i="7"/>
  <c r="K34" i="7"/>
  <c r="BQ31" i="7"/>
  <c r="K26" i="7"/>
  <c r="BQ35" i="7"/>
  <c r="BU31" i="7"/>
  <c r="BD30" i="7"/>
  <c r="CC26" i="7"/>
  <c r="CB26" i="7" s="1"/>
  <c r="BO30" i="7"/>
  <c r="BR27" i="7"/>
  <c r="AW27" i="7"/>
  <c r="AS31" i="7"/>
  <c r="T30" i="7"/>
  <c r="BH30" i="7"/>
  <c r="AI30" i="7"/>
  <c r="AT29" i="7"/>
  <c r="AS29" i="7" s="1"/>
  <c r="AU30" i="7"/>
  <c r="CA29" i="7"/>
  <c r="G31" i="7"/>
  <c r="AG29" i="7"/>
  <c r="BK25" i="7"/>
  <c r="BJ25" i="7" s="1"/>
  <c r="BK29" i="7"/>
  <c r="BS27" i="7"/>
  <c r="BS26" i="7"/>
  <c r="BO26" i="7"/>
  <c r="BN26" i="7" s="1"/>
  <c r="BL25" i="7"/>
  <c r="BL29" i="7"/>
  <c r="S26" i="7"/>
  <c r="I33" i="7"/>
  <c r="CB30" i="7"/>
  <c r="L31" i="7"/>
  <c r="K31" i="7"/>
  <c r="S30" i="7"/>
  <c r="G27" i="7"/>
  <c r="G25" i="7"/>
  <c r="CA26" i="7"/>
  <c r="AF29" i="7"/>
  <c r="BR26" i="7"/>
  <c r="BT31" i="7"/>
  <c r="BW25" i="7"/>
  <c r="BZ29" i="7"/>
  <c r="H27" i="7"/>
  <c r="CA30" i="7"/>
  <c r="AF25" i="7"/>
  <c r="C30" i="7"/>
  <c r="BS30" i="7"/>
  <c r="AH34" i="7"/>
  <c r="AK33" i="7"/>
  <c r="AZ15" i="7"/>
  <c r="BA34" i="7"/>
  <c r="V18" i="7"/>
  <c r="W35" i="7"/>
  <c r="BU12" i="7"/>
  <c r="BV33" i="7"/>
  <c r="AR12" i="7"/>
  <c r="AS33" i="7"/>
  <c r="AY34" i="7"/>
  <c r="AD29" i="7"/>
  <c r="F27" i="7"/>
  <c r="AH26" i="7"/>
  <c r="W31" i="7"/>
  <c r="BS31" i="7"/>
  <c r="AP26" i="7"/>
  <c r="BM30" i="7"/>
  <c r="BK34" i="7"/>
  <c r="R29" i="7"/>
  <c r="AJ18" i="7"/>
  <c r="AK35" i="7"/>
  <c r="W12" i="7"/>
  <c r="X33" i="7"/>
  <c r="AH18" i="7"/>
  <c r="AI35" i="7"/>
  <c r="BV15" i="7"/>
  <c r="BV26" i="7" s="1"/>
  <c r="BW34" i="7"/>
  <c r="H34" i="7"/>
  <c r="BX35" i="7"/>
  <c r="CB29" i="7"/>
  <c r="BI25" i="7"/>
  <c r="BH25" i="7" s="1"/>
  <c r="BM26" i="7"/>
  <c r="BL26" i="7" s="1"/>
  <c r="BK26" i="7" s="1"/>
  <c r="AE25" i="7"/>
  <c r="AD25" i="7" s="1"/>
  <c r="AY26" i="7"/>
  <c r="R26" i="7"/>
  <c r="BV25" i="7"/>
  <c r="H30" i="7"/>
  <c r="AE29" i="7"/>
  <c r="BK30" i="7"/>
  <c r="E18" i="7"/>
  <c r="F35" i="7"/>
  <c r="AW34" i="7"/>
  <c r="N18" i="7"/>
  <c r="O35" i="7"/>
  <c r="AC18" i="7"/>
  <c r="AD35" i="7"/>
  <c r="BY12" i="7"/>
  <c r="BZ33" i="7"/>
  <c r="BX31" i="7"/>
  <c r="F33" i="7"/>
  <c r="BB33" i="7"/>
  <c r="S29" i="7"/>
  <c r="BI29" i="7"/>
  <c r="CC29" i="7"/>
  <c r="CC25" i="7"/>
  <c r="CB25" i="7" s="1"/>
  <c r="CA25" i="7" s="1"/>
  <c r="BG25" i="7"/>
  <c r="BQ30" i="7"/>
  <c r="S25" i="7"/>
  <c r="R25" i="7" s="1"/>
  <c r="BG29" i="7"/>
  <c r="Q15" i="7"/>
  <c r="Q30" i="7" s="1"/>
  <c r="R34" i="7"/>
  <c r="AA18" i="7"/>
  <c r="AA35" i="7" s="1"/>
  <c r="AB35" i="7"/>
  <c r="AP18" i="7"/>
  <c r="AQ35" i="7"/>
  <c r="BB15" i="7"/>
  <c r="BC34" i="7"/>
  <c r="BE13" i="7"/>
  <c r="BD13" i="7" s="1"/>
  <c r="BF12" i="7"/>
  <c r="AV11" i="7"/>
  <c r="AW31" i="7"/>
  <c r="Y18" i="7"/>
  <c r="Y31" i="7" s="1"/>
  <c r="Z35" i="7"/>
  <c r="AP34" i="7"/>
  <c r="BT33" i="7"/>
  <c r="BY18" i="7"/>
  <c r="BZ35" i="7"/>
  <c r="AL18" i="7"/>
  <c r="AM35" i="7"/>
  <c r="BH29" i="7"/>
  <c r="F25" i="7"/>
  <c r="CC30" i="7"/>
  <c r="AJ30" i="7"/>
  <c r="BP30" i="7"/>
  <c r="G29" i="7"/>
  <c r="AQ31" i="7"/>
  <c r="BC30" i="7"/>
  <c r="AD31" i="7"/>
  <c r="BZ27" i="7"/>
  <c r="F29" i="7"/>
  <c r="AH30" i="7"/>
  <c r="B44" i="3"/>
  <c r="B43" i="3"/>
  <c r="B42" i="3"/>
  <c r="B41" i="3"/>
  <c r="B40" i="3"/>
  <c r="B39" i="3"/>
  <c r="B38" i="3"/>
  <c r="B37" i="3"/>
  <c r="B36" i="3"/>
  <c r="B35" i="3"/>
  <c r="B34" i="3"/>
  <c r="AC31" i="7" l="1"/>
  <c r="AC35" i="7"/>
  <c r="AC27" i="7"/>
  <c r="AB27" i="7" s="1"/>
  <c r="AA27" i="7" s="1"/>
  <c r="BV34" i="7"/>
  <c r="BV30" i="7"/>
  <c r="V12" i="7"/>
  <c r="W33" i="7"/>
  <c r="AL35" i="7"/>
  <c r="AL27" i="7"/>
  <c r="AL31" i="7"/>
  <c r="AK31" i="7" s="1"/>
  <c r="X18" i="7"/>
  <c r="Y35" i="7"/>
  <c r="Y27" i="7"/>
  <c r="AO18" i="7"/>
  <c r="AP35" i="7"/>
  <c r="AP27" i="7"/>
  <c r="AP31" i="7"/>
  <c r="P15" i="7"/>
  <c r="Q34" i="7"/>
  <c r="AQ12" i="7"/>
  <c r="AR33" i="7"/>
  <c r="AR29" i="7"/>
  <c r="AR25" i="7"/>
  <c r="V35" i="7"/>
  <c r="V31" i="7"/>
  <c r="BE12" i="7"/>
  <c r="BF33" i="7"/>
  <c r="BF29" i="7"/>
  <c r="BY33" i="7"/>
  <c r="BY29" i="7"/>
  <c r="BX29" i="7" s="1"/>
  <c r="N35" i="7"/>
  <c r="N31" i="7"/>
  <c r="E35" i="7"/>
  <c r="E31" i="7"/>
  <c r="AG18" i="7"/>
  <c r="AH35" i="7"/>
  <c r="AH31" i="7"/>
  <c r="AJ35" i="7"/>
  <c r="AJ27" i="7"/>
  <c r="AI27" i="7" s="1"/>
  <c r="AH27" i="7" s="1"/>
  <c r="AJ31" i="7"/>
  <c r="BF25" i="7"/>
  <c r="AA31" i="7"/>
  <c r="W29" i="7"/>
  <c r="BY25" i="7"/>
  <c r="BY35" i="7"/>
  <c r="BY31" i="7"/>
  <c r="BY27" i="7"/>
  <c r="AV31" i="7"/>
  <c r="BB34" i="7"/>
  <c r="BB30" i="7"/>
  <c r="BA30" i="7" s="1"/>
  <c r="BU33" i="7"/>
  <c r="BU25" i="7"/>
  <c r="BU29" i="7"/>
  <c r="BT29" i="7" s="1"/>
  <c r="AZ34" i="7"/>
  <c r="AZ26" i="7"/>
  <c r="AZ30" i="7"/>
  <c r="E27" i="7"/>
  <c r="BB26" i="7"/>
  <c r="B33" i="3"/>
  <c r="B32" i="3"/>
  <c r="B31" i="3"/>
  <c r="B30" i="3"/>
  <c r="B29" i="3"/>
  <c r="B28" i="3"/>
  <c r="B27" i="3"/>
  <c r="B26" i="3"/>
  <c r="B21" i="3"/>
  <c r="B20" i="3"/>
  <c r="B19" i="3"/>
  <c r="B18" i="3"/>
  <c r="B17" i="3"/>
  <c r="B16" i="3"/>
  <c r="B15" i="3"/>
  <c r="B14" i="3"/>
  <c r="B13" i="3"/>
  <c r="CD12" i="3"/>
  <c r="CC12" i="3"/>
  <c r="CB12" i="3"/>
  <c r="CA12" i="3"/>
  <c r="BZ12" i="3"/>
  <c r="BY12" i="3"/>
  <c r="BX12" i="3"/>
  <c r="BW12" i="3"/>
  <c r="BV12" i="3"/>
  <c r="BU12" i="3"/>
  <c r="BT12" i="3"/>
  <c r="BS12" i="3"/>
  <c r="BR12" i="3"/>
  <c r="BQ12" i="3"/>
  <c r="BP12" i="3"/>
  <c r="BO12" i="3"/>
  <c r="BN12" i="3"/>
  <c r="BM12" i="3"/>
  <c r="BL12" i="3"/>
  <c r="BK12" i="3"/>
  <c r="BJ12" i="3"/>
  <c r="BI12" i="3"/>
  <c r="BH12" i="3"/>
  <c r="BG12" i="3"/>
  <c r="BF12" i="3"/>
  <c r="BE12" i="3"/>
  <c r="BD12" i="3"/>
  <c r="BC12" i="3"/>
  <c r="BB12" i="3"/>
  <c r="BA12" i="3"/>
  <c r="AZ12" i="3"/>
  <c r="AY12" i="3"/>
  <c r="AX12" i="3"/>
  <c r="AW12" i="3"/>
  <c r="AV12" i="3"/>
  <c r="AU12" i="3"/>
  <c r="AT12" i="3"/>
  <c r="AS12" i="3"/>
  <c r="AR12" i="3"/>
  <c r="AQ12" i="3"/>
  <c r="AP12" i="3"/>
  <c r="AO12" i="3"/>
  <c r="AN12" i="3"/>
  <c r="AM12" i="3"/>
  <c r="AL12" i="3"/>
  <c r="AK12" i="3"/>
  <c r="AJ12" i="3"/>
  <c r="AI12" i="3"/>
  <c r="AH12" i="3"/>
  <c r="AG12" i="3"/>
  <c r="AF12" i="3"/>
  <c r="AE12" i="3"/>
  <c r="AD12" i="3"/>
  <c r="AC12" i="3"/>
  <c r="AB12" i="3"/>
  <c r="AA12" i="3"/>
  <c r="Z12" i="3"/>
  <c r="Y12" i="3"/>
  <c r="X12" i="3"/>
  <c r="W12" i="3"/>
  <c r="V12" i="3"/>
  <c r="U12" i="3"/>
  <c r="T12" i="3"/>
  <c r="S12" i="3"/>
  <c r="R12" i="3"/>
  <c r="Q12" i="3"/>
  <c r="P12" i="3"/>
  <c r="O12" i="3"/>
  <c r="N12" i="3"/>
  <c r="M12" i="3"/>
  <c r="L12" i="3"/>
  <c r="K12" i="3"/>
  <c r="J12" i="3"/>
  <c r="I12" i="3"/>
  <c r="H12" i="3"/>
  <c r="G12" i="3"/>
  <c r="F12" i="3"/>
  <c r="E12" i="3"/>
  <c r="D12" i="3"/>
  <c r="B12" i="3"/>
  <c r="CD11" i="3"/>
  <c r="CC11" i="3"/>
  <c r="CB11" i="3"/>
  <c r="CA11" i="3"/>
  <c r="BZ11" i="3"/>
  <c r="BY11" i="3"/>
  <c r="BX11" i="3"/>
  <c r="BW11" i="3"/>
  <c r="BV11" i="3"/>
  <c r="BU11" i="3"/>
  <c r="BT11" i="3"/>
  <c r="BS11" i="3"/>
  <c r="BR11" i="3"/>
  <c r="BQ11" i="3"/>
  <c r="BP11" i="3"/>
  <c r="BO11" i="3"/>
  <c r="BN11" i="3"/>
  <c r="BM11" i="3"/>
  <c r="BL11" i="3"/>
  <c r="BK11" i="3"/>
  <c r="BJ11" i="3"/>
  <c r="BI11" i="3"/>
  <c r="BH11" i="3"/>
  <c r="BG11" i="3"/>
  <c r="BF11" i="3"/>
  <c r="BE11" i="3"/>
  <c r="BD11" i="3"/>
  <c r="BC11" i="3"/>
  <c r="BB11" i="3"/>
  <c r="BA11" i="3"/>
  <c r="AZ11" i="3"/>
  <c r="AY11" i="3"/>
  <c r="AX11" i="3"/>
  <c r="AW11" i="3"/>
  <c r="AV11" i="3"/>
  <c r="AU11" i="3"/>
  <c r="AT11" i="3"/>
  <c r="AS11" i="3"/>
  <c r="AR11" i="3"/>
  <c r="AQ11" i="3"/>
  <c r="AP11" i="3"/>
  <c r="AO11" i="3"/>
  <c r="AN11" i="3"/>
  <c r="AM11" i="3"/>
  <c r="AL11" i="3"/>
  <c r="AK11" i="3"/>
  <c r="AJ11" i="3"/>
  <c r="AI11" i="3"/>
  <c r="AH11" i="3"/>
  <c r="AG11" i="3"/>
  <c r="AF11" i="3"/>
  <c r="AE11" i="3"/>
  <c r="AD11" i="3"/>
  <c r="AC11" i="3"/>
  <c r="AB11" i="3"/>
  <c r="AA11" i="3"/>
  <c r="Z11" i="3"/>
  <c r="Y11" i="3"/>
  <c r="X11" i="3"/>
  <c r="W11" i="3"/>
  <c r="V11" i="3"/>
  <c r="U11" i="3"/>
  <c r="T11" i="3"/>
  <c r="S11" i="3"/>
  <c r="R11" i="3"/>
  <c r="Q11" i="3"/>
  <c r="P11" i="3"/>
  <c r="O11" i="3"/>
  <c r="N11" i="3"/>
  <c r="M11" i="3"/>
  <c r="L11" i="3"/>
  <c r="K11" i="3"/>
  <c r="J11" i="3"/>
  <c r="I11" i="3"/>
  <c r="H11" i="3"/>
  <c r="G11" i="3"/>
  <c r="F11" i="3"/>
  <c r="E11" i="3"/>
  <c r="D11" i="3"/>
  <c r="B11" i="3"/>
  <c r="B10" i="3"/>
  <c r="B9" i="3"/>
  <c r="B8" i="3"/>
  <c r="B7" i="3"/>
  <c r="B6" i="3"/>
  <c r="B5" i="3"/>
  <c r="B4" i="3"/>
  <c r="B3" i="3"/>
  <c r="AQ25" i="7" l="1"/>
  <c r="V29" i="7"/>
  <c r="AF18" i="7"/>
  <c r="AG35" i="7"/>
  <c r="AG31" i="7"/>
  <c r="BD12" i="7"/>
  <c r="BE33" i="7"/>
  <c r="BE29" i="7"/>
  <c r="BE25" i="7"/>
  <c r="P34" i="7"/>
  <c r="P30" i="7"/>
  <c r="AO35" i="7"/>
  <c r="AO31" i="7"/>
  <c r="U12" i="7"/>
  <c r="V33" i="7"/>
  <c r="X35" i="7"/>
  <c r="X31" i="7"/>
  <c r="AQ33" i="7"/>
  <c r="AQ29" i="7"/>
  <c r="BJ23" i="7"/>
  <c r="T12" i="7" l="1"/>
  <c r="U33" i="7"/>
  <c r="U29" i="7"/>
  <c r="BC12" i="7"/>
  <c r="BD33" i="7"/>
  <c r="BD25" i="7"/>
  <c r="BD29" i="7"/>
  <c r="AF35" i="7"/>
  <c r="AF27" i="7"/>
  <c r="AF31" i="7"/>
  <c r="T33" i="7" l="1"/>
  <c r="T25" i="7"/>
  <c r="T29" i="7"/>
  <c r="BC33" i="7"/>
  <c r="BC29" i="7"/>
  <c r="BB29" i="7" s="1"/>
  <c r="BC25" i="7"/>
  <c r="BR57" i="2" l="1"/>
  <c r="CC51" i="2"/>
  <c r="CC50" i="3" s="1"/>
  <c r="BQ51" i="2"/>
  <c r="BP51" i="2"/>
  <c r="BO51" i="2"/>
  <c r="AH51" i="2"/>
  <c r="AE51" i="2"/>
  <c r="W51" i="2"/>
  <c r="L51" i="2"/>
  <c r="G51" i="2"/>
  <c r="CC50" i="2"/>
  <c r="CC49" i="3" s="1"/>
  <c r="BQ50" i="2"/>
  <c r="BP50" i="2"/>
  <c r="BO50" i="2"/>
  <c r="AX50" i="2"/>
  <c r="AH50" i="2"/>
  <c r="AE50" i="2"/>
  <c r="W50" i="2"/>
  <c r="L50" i="2"/>
  <c r="G50" i="2"/>
  <c r="BN49" i="2"/>
  <c r="BN48" i="3" s="1"/>
  <c r="BM49" i="2"/>
  <c r="BL49" i="2"/>
  <c r="BK49" i="2"/>
  <c r="BJ49" i="2"/>
  <c r="BI49" i="2"/>
  <c r="BH49" i="2"/>
  <c r="BG49" i="2"/>
  <c r="BF49" i="2"/>
  <c r="BE49" i="2"/>
  <c r="BD49" i="2"/>
  <c r="BC49" i="2"/>
  <c r="BB49" i="2"/>
  <c r="BA49" i="2"/>
  <c r="AZ49"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T49" i="2"/>
  <c r="S49" i="2"/>
  <c r="R49" i="2"/>
  <c r="W21" i="2"/>
  <c r="CD3" i="2"/>
  <c r="CC3" i="2"/>
  <c r="CB3" i="2"/>
  <c r="CA3" i="2"/>
  <c r="BZ3" i="2"/>
  <c r="BY3" i="2"/>
  <c r="BX3" i="2"/>
  <c r="BW3" i="2"/>
  <c r="BV3" i="2"/>
  <c r="BU3" i="2"/>
  <c r="BT3" i="2"/>
  <c r="BS3" i="2"/>
  <c r="BR3" i="2"/>
  <c r="BQ3" i="2"/>
  <c r="BP3" i="2"/>
  <c r="BO3" i="2"/>
  <c r="BN3" i="2"/>
  <c r="BM3" i="2"/>
  <c r="BL3" i="2"/>
  <c r="BK3" i="2"/>
  <c r="BJ3" i="2"/>
  <c r="BI3" i="2"/>
  <c r="BH3" i="2"/>
  <c r="BG3" i="2"/>
  <c r="BF3" i="2"/>
  <c r="BE3" i="2"/>
  <c r="BD3" i="2"/>
  <c r="BC3" i="2"/>
  <c r="BB3" i="2"/>
  <c r="BA3" i="2"/>
  <c r="AZ3" i="2"/>
  <c r="AY3" i="2"/>
  <c r="AX3" i="2"/>
  <c r="AW3" i="2"/>
  <c r="AV3" i="2"/>
  <c r="AU3" i="2"/>
  <c r="AT3" i="2"/>
  <c r="AS3" i="2"/>
  <c r="AR3" i="2"/>
  <c r="AQ3" i="2"/>
  <c r="AP3" i="2"/>
  <c r="AO3" i="2"/>
  <c r="AN3" i="2"/>
  <c r="AM3" i="2"/>
  <c r="AL3" i="2"/>
  <c r="AK3" i="2"/>
  <c r="AJ3" i="2"/>
  <c r="AI3" i="2"/>
  <c r="AH3" i="2"/>
  <c r="BO50" i="3" l="1"/>
  <c r="AX49" i="3"/>
  <c r="G50" i="3"/>
  <c r="AE50" i="3"/>
  <c r="BM48" i="3"/>
  <c r="BL48" i="3" s="1"/>
  <c r="BK48" i="3" s="1"/>
  <c r="BJ48" i="3" s="1"/>
  <c r="BI48" i="3" s="1"/>
  <c r="BH48" i="3" s="1"/>
  <c r="BG48" i="3" s="1"/>
  <c r="BF48" i="3" s="1"/>
  <c r="BE48" i="3" s="1"/>
  <c r="BD48" i="3" s="1"/>
  <c r="BC48" i="3" s="1"/>
  <c r="BB48" i="3" s="1"/>
  <c r="BA48" i="3" s="1"/>
  <c r="AZ48" i="3" s="1"/>
  <c r="AY48" i="3" s="1"/>
  <c r="AX48" i="3" s="1"/>
  <c r="AW48" i="3" s="1"/>
  <c r="AV48" i="3" s="1"/>
  <c r="AU48" i="3" s="1"/>
  <c r="AT48" i="3" s="1"/>
  <c r="AS48" i="3" s="1"/>
  <c r="AR48" i="3" s="1"/>
  <c r="AQ48" i="3" s="1"/>
  <c r="AP48" i="3" s="1"/>
  <c r="AO48" i="3" s="1"/>
  <c r="AN48" i="3" s="1"/>
  <c r="AM48" i="3" s="1"/>
  <c r="AL48" i="3" s="1"/>
  <c r="AK48" i="3" s="1"/>
  <c r="AJ48" i="3" s="1"/>
  <c r="AI48" i="3" s="1"/>
  <c r="AH48" i="3" s="1"/>
  <c r="AG48" i="3" s="1"/>
  <c r="AF48" i="3" s="1"/>
  <c r="AE48" i="3" s="1"/>
  <c r="AD48" i="3" s="1"/>
  <c r="AC48" i="3" s="1"/>
  <c r="AB48" i="3" s="1"/>
  <c r="AA48" i="3" s="1"/>
  <c r="Z48" i="3" s="1"/>
  <c r="Y48" i="3" s="1"/>
  <c r="X48" i="3" s="1"/>
  <c r="W48" i="3" s="1"/>
  <c r="V48" i="3" s="1"/>
  <c r="U48" i="3" s="1"/>
  <c r="T48" i="3" s="1"/>
  <c r="S48" i="3" s="1"/>
  <c r="R48" i="3" s="1"/>
  <c r="CD57" i="4" l="1"/>
  <c r="CD57" i="2" s="1"/>
  <c r="CD55" i="3" s="1"/>
  <c r="CC57" i="4"/>
  <c r="CC57" i="2" s="1"/>
  <c r="CC55" i="3" s="1"/>
  <c r="CB57" i="4"/>
  <c r="CB57" i="2" s="1"/>
  <c r="CB55" i="3" s="1"/>
  <c r="CA57" i="4"/>
  <c r="CA57" i="2" s="1"/>
  <c r="BZ57" i="4"/>
  <c r="BY57" i="4"/>
  <c r="BX57" i="4"/>
  <c r="BW57" i="4"/>
  <c r="BV57" i="4"/>
  <c r="BU57" i="4"/>
  <c r="BT57" i="4"/>
  <c r="BS57" i="4"/>
  <c r="BQ57" i="4"/>
  <c r="BQ57" i="2" s="1"/>
  <c r="BP57" i="4"/>
  <c r="BO57" i="4"/>
  <c r="BN57" i="4"/>
  <c r="BM57" i="4"/>
  <c r="BL57" i="4"/>
  <c r="BK57" i="4"/>
  <c r="BJ57" i="4"/>
  <c r="BI57" i="4"/>
  <c r="BH57" i="4"/>
  <c r="BG57" i="4"/>
  <c r="BF57" i="4"/>
  <c r="BE57" i="4"/>
  <c r="BD57" i="4"/>
  <c r="BC57" i="4"/>
  <c r="BB57" i="4"/>
  <c r="BA57" i="4"/>
  <c r="AZ57" i="4"/>
  <c r="AY57" i="4"/>
  <c r="AX57" i="4"/>
  <c r="AW57" i="4"/>
  <c r="AV57" i="4"/>
  <c r="AU57" i="4"/>
  <c r="AT57" i="4"/>
  <c r="AS57" i="4"/>
  <c r="AR57" i="4"/>
  <c r="AQ57" i="4"/>
  <c r="AP57" i="4"/>
  <c r="AO57" i="4"/>
  <c r="AN57" i="4"/>
  <c r="AM57" i="4"/>
  <c r="AL57" i="4"/>
  <c r="AK57" i="4"/>
  <c r="AJ57" i="4"/>
  <c r="AI57" i="4"/>
  <c r="AH57" i="4"/>
  <c r="AG57" i="4"/>
  <c r="AF57" i="4"/>
  <c r="AE57" i="4"/>
  <c r="AD57" i="4"/>
  <c r="AC57" i="4"/>
  <c r="AB57" i="4"/>
  <c r="AA57" i="4"/>
  <c r="Z57" i="4"/>
  <c r="Y57" i="4"/>
  <c r="X57" i="4"/>
  <c r="W57" i="4"/>
  <c r="V57" i="4"/>
  <c r="U57" i="4"/>
  <c r="T57" i="4"/>
  <c r="S57" i="4"/>
  <c r="R57" i="4"/>
  <c r="Q57" i="4"/>
  <c r="P57" i="4"/>
  <c r="O57" i="4"/>
  <c r="N57" i="4"/>
  <c r="M57" i="4"/>
  <c r="L57" i="4"/>
  <c r="K57" i="4"/>
  <c r="J57" i="4"/>
  <c r="I57" i="4"/>
  <c r="H57" i="4"/>
  <c r="G57" i="4"/>
  <c r="F57" i="4"/>
  <c r="E57" i="4"/>
  <c r="D57" i="4"/>
  <c r="CD55" i="2"/>
  <c r="CC55" i="2"/>
  <c r="CB55" i="2"/>
  <c r="CA55" i="2"/>
  <c r="CD54" i="4"/>
  <c r="CD54" i="2" s="1"/>
  <c r="CD53" i="3" s="1"/>
  <c r="CC54" i="4"/>
  <c r="CC54" i="2" s="1"/>
  <c r="CC53" i="3" s="1"/>
  <c r="CB54" i="4"/>
  <c r="CB54" i="2" s="1"/>
  <c r="CB53" i="3" s="1"/>
  <c r="CA54" i="4"/>
  <c r="CA54" i="2" s="1"/>
  <c r="BZ54" i="4"/>
  <c r="BY54" i="4"/>
  <c r="BX54" i="4"/>
  <c r="BW54" i="4"/>
  <c r="BV54" i="4"/>
  <c r="BU54" i="4"/>
  <c r="BT54" i="4"/>
  <c r="BS54" i="4"/>
  <c r="BR54" i="4"/>
  <c r="BQ54" i="4"/>
  <c r="BP54" i="4"/>
  <c r="BO54" i="4"/>
  <c r="BN54" i="4"/>
  <c r="BM54" i="4"/>
  <c r="BL54" i="4"/>
  <c r="BK54" i="4"/>
  <c r="BJ54" i="4"/>
  <c r="BI54" i="4"/>
  <c r="BH54" i="4"/>
  <c r="BG54" i="4"/>
  <c r="BF54" i="4"/>
  <c r="BE54" i="4"/>
  <c r="BD54" i="4"/>
  <c r="BC54" i="4"/>
  <c r="BB54" i="4"/>
  <c r="BA54" i="4"/>
  <c r="AZ54" i="4"/>
  <c r="AY54" i="4"/>
  <c r="AX54" i="4"/>
  <c r="AW54" i="4"/>
  <c r="AV54" i="4"/>
  <c r="AU54" i="4"/>
  <c r="AT54" i="4"/>
  <c r="AS54" i="4"/>
  <c r="AR54" i="4"/>
  <c r="AQ54" i="4"/>
  <c r="AP54" i="4"/>
  <c r="AO54" i="4"/>
  <c r="AN54" i="4"/>
  <c r="AM54" i="4"/>
  <c r="AL54" i="4"/>
  <c r="AK54" i="4"/>
  <c r="AJ54" i="4"/>
  <c r="AI54" i="4"/>
  <c r="AH54" i="4"/>
  <c r="AG54" i="4"/>
  <c r="AF54" i="4"/>
  <c r="AE54" i="4"/>
  <c r="AD54" i="4"/>
  <c r="AC54" i="4"/>
  <c r="AB54" i="4"/>
  <c r="AA54" i="4"/>
  <c r="Z54" i="4"/>
  <c r="Y54" i="4"/>
  <c r="X54" i="4"/>
  <c r="W54" i="4"/>
  <c r="V54" i="4"/>
  <c r="U54" i="4"/>
  <c r="T54" i="4"/>
  <c r="S54" i="4"/>
  <c r="R54" i="4"/>
  <c r="Q54" i="4"/>
  <c r="P54" i="4"/>
  <c r="O54" i="4"/>
  <c r="N54" i="4"/>
  <c r="M54" i="4"/>
  <c r="L54" i="4"/>
  <c r="K54" i="4"/>
  <c r="J54" i="4"/>
  <c r="I54" i="4"/>
  <c r="H54" i="4"/>
  <c r="G54" i="4"/>
  <c r="F54" i="4"/>
  <c r="E54" i="4"/>
  <c r="D54" i="4"/>
  <c r="CD53" i="4"/>
  <c r="CD53" i="2" s="1"/>
  <c r="CD52" i="3" s="1"/>
  <c r="CC53" i="4"/>
  <c r="CC53" i="2" s="1"/>
  <c r="CC52" i="3" s="1"/>
  <c r="CB53" i="4"/>
  <c r="CB53" i="2" s="1"/>
  <c r="CB52" i="3" s="1"/>
  <c r="CA53" i="4"/>
  <c r="CA53" i="2" s="1"/>
  <c r="CA52" i="3" s="1"/>
  <c r="BZ53" i="4"/>
  <c r="BY53" i="4"/>
  <c r="BX53" i="4"/>
  <c r="BW53" i="4"/>
  <c r="BV53" i="4"/>
  <c r="BU53" i="4"/>
  <c r="BT53" i="4"/>
  <c r="BS53" i="4"/>
  <c r="BR53" i="4"/>
  <c r="BQ53" i="4"/>
  <c r="BP53" i="4"/>
  <c r="BO53" i="4"/>
  <c r="BN53" i="4"/>
  <c r="BM53" i="4"/>
  <c r="BL53" i="4"/>
  <c r="BK53" i="4"/>
  <c r="BJ53" i="4"/>
  <c r="BI53" i="4"/>
  <c r="BH53" i="4"/>
  <c r="BG53" i="4"/>
  <c r="BF53" i="4"/>
  <c r="BE53" i="4"/>
  <c r="BD53" i="4"/>
  <c r="BC53" i="4"/>
  <c r="BB53" i="4"/>
  <c r="BA53" i="4"/>
  <c r="AZ53" i="4"/>
  <c r="AY53" i="4"/>
  <c r="AX53" i="4"/>
  <c r="AW53" i="4"/>
  <c r="AV53" i="4"/>
  <c r="AU53" i="4"/>
  <c r="AT53" i="4"/>
  <c r="AS53" i="4"/>
  <c r="AR53" i="4"/>
  <c r="AQ53" i="4"/>
  <c r="AP53" i="4"/>
  <c r="AO53" i="4"/>
  <c r="AN53" i="4"/>
  <c r="AM53" i="4"/>
  <c r="AL53" i="4"/>
  <c r="AK53" i="4"/>
  <c r="AJ53" i="4"/>
  <c r="AI53" i="4"/>
  <c r="AH53" i="4"/>
  <c r="AG53" i="4"/>
  <c r="AF53" i="4"/>
  <c r="AE53" i="4"/>
  <c r="AD53" i="4"/>
  <c r="AC53" i="4"/>
  <c r="AB53" i="4"/>
  <c r="AA53" i="4"/>
  <c r="Z53" i="4"/>
  <c r="Y53" i="4"/>
  <c r="X53" i="4"/>
  <c r="W53" i="4"/>
  <c r="V53" i="4"/>
  <c r="U53" i="4"/>
  <c r="T53" i="4"/>
  <c r="S53" i="4"/>
  <c r="R53" i="4"/>
  <c r="Q53" i="4"/>
  <c r="P53" i="4"/>
  <c r="O53" i="4"/>
  <c r="N53" i="4"/>
  <c r="M53" i="4"/>
  <c r="L53" i="4"/>
  <c r="K53" i="4"/>
  <c r="J53" i="4"/>
  <c r="I53" i="4"/>
  <c r="H53" i="4"/>
  <c r="G53" i="4"/>
  <c r="F53" i="4"/>
  <c r="E53" i="4"/>
  <c r="D53" i="4"/>
  <c r="CD52" i="4"/>
  <c r="CD52" i="2" s="1"/>
  <c r="CC52" i="4"/>
  <c r="CC52" i="2" s="1"/>
  <c r="CB52" i="4"/>
  <c r="CB52" i="2" s="1"/>
  <c r="CA52" i="4"/>
  <c r="CA52" i="2" s="1"/>
  <c r="BZ52" i="4"/>
  <c r="BY52" i="4"/>
  <c r="BX52" i="4"/>
  <c r="BW52" i="4"/>
  <c r="BV52" i="4"/>
  <c r="BU52" i="4"/>
  <c r="BT52" i="4"/>
  <c r="BS52" i="4"/>
  <c r="BR52" i="4"/>
  <c r="BQ52" i="4"/>
  <c r="BP52" i="4"/>
  <c r="BO52" i="4"/>
  <c r="BN52" i="4"/>
  <c r="BM52" i="4"/>
  <c r="BL52" i="4"/>
  <c r="BK52" i="4"/>
  <c r="BJ52" i="4"/>
  <c r="BI52" i="4"/>
  <c r="BH52" i="4"/>
  <c r="BG52" i="4"/>
  <c r="BF52" i="4"/>
  <c r="BE52" i="4"/>
  <c r="BD52" i="4"/>
  <c r="BC52" i="4"/>
  <c r="BB52" i="4"/>
  <c r="BA52" i="4"/>
  <c r="AZ52" i="4"/>
  <c r="AY52" i="4"/>
  <c r="AX52" i="4"/>
  <c r="AW52" i="4"/>
  <c r="AV52" i="4"/>
  <c r="AU52" i="4"/>
  <c r="AT52" i="4"/>
  <c r="AS52" i="4"/>
  <c r="AR52" i="4"/>
  <c r="AQ52" i="4"/>
  <c r="AP52" i="4"/>
  <c r="AO52" i="4"/>
  <c r="AN52" i="4"/>
  <c r="AM52" i="4"/>
  <c r="AL52" i="4"/>
  <c r="AK52" i="4"/>
  <c r="AJ52" i="4"/>
  <c r="AI52" i="4"/>
  <c r="AH52" i="4"/>
  <c r="AG52" i="4"/>
  <c r="AF52" i="4"/>
  <c r="AE52" i="4"/>
  <c r="AD52" i="4"/>
  <c r="AC52" i="4"/>
  <c r="AB52" i="4"/>
  <c r="AA52" i="4"/>
  <c r="Z52" i="4"/>
  <c r="Y52" i="4"/>
  <c r="X52" i="4"/>
  <c r="W52" i="4"/>
  <c r="V52" i="4"/>
  <c r="U52" i="4"/>
  <c r="T52" i="4"/>
  <c r="S52" i="4"/>
  <c r="R52" i="4"/>
  <c r="Q52" i="4"/>
  <c r="P52" i="4"/>
  <c r="O52" i="4"/>
  <c r="N52" i="4"/>
  <c r="M52" i="4"/>
  <c r="L52" i="4"/>
  <c r="K52" i="4"/>
  <c r="J52" i="4"/>
  <c r="I52" i="4"/>
  <c r="H52" i="4"/>
  <c r="G52" i="4"/>
  <c r="F52" i="4"/>
  <c r="E52" i="4"/>
  <c r="D52" i="4"/>
  <c r="CD51" i="4"/>
  <c r="CD51" i="2" s="1"/>
  <c r="CD50" i="3" s="1"/>
  <c r="CC51" i="4"/>
  <c r="CB51" i="4"/>
  <c r="CB51" i="2" s="1"/>
  <c r="CB50" i="3" s="1"/>
  <c r="CA51" i="4"/>
  <c r="CA51" i="2" s="1"/>
  <c r="BZ51" i="4"/>
  <c r="BY51" i="4"/>
  <c r="BX51" i="4"/>
  <c r="BW51" i="4"/>
  <c r="BV51" i="4"/>
  <c r="BU51" i="4"/>
  <c r="BT51" i="4"/>
  <c r="BS51" i="4"/>
  <c r="BR51" i="4"/>
  <c r="BQ51" i="4"/>
  <c r="BP51" i="4"/>
  <c r="BO51" i="4"/>
  <c r="BN51" i="4"/>
  <c r="BN51" i="2" s="1"/>
  <c r="BM51" i="4"/>
  <c r="BL51" i="4"/>
  <c r="BK51" i="4"/>
  <c r="BJ51" i="4"/>
  <c r="BI51" i="4"/>
  <c r="BH51" i="4"/>
  <c r="BG51" i="4"/>
  <c r="BF51" i="4"/>
  <c r="BE51" i="4"/>
  <c r="BD51" i="4"/>
  <c r="BC51" i="4"/>
  <c r="BB51" i="4"/>
  <c r="BA51" i="4"/>
  <c r="AZ51" i="4"/>
  <c r="AY51" i="4"/>
  <c r="AX51" i="4"/>
  <c r="AW51" i="4"/>
  <c r="AV51" i="4"/>
  <c r="AU51" i="4"/>
  <c r="AT51" i="4"/>
  <c r="AS51" i="4"/>
  <c r="AR51" i="4"/>
  <c r="AQ51" i="4"/>
  <c r="AP51" i="4"/>
  <c r="AO51" i="4"/>
  <c r="AN51" i="4"/>
  <c r="AM51" i="4"/>
  <c r="AL51" i="4"/>
  <c r="AK51" i="4"/>
  <c r="AJ51" i="4"/>
  <c r="AI51" i="4"/>
  <c r="AH51" i="4"/>
  <c r="AG51" i="4"/>
  <c r="AG51" i="2" s="1"/>
  <c r="AF51" i="4"/>
  <c r="AE51" i="4"/>
  <c r="AD51" i="4"/>
  <c r="AC51" i="4"/>
  <c r="AC51" i="2" s="1"/>
  <c r="AB51" i="4"/>
  <c r="AA51" i="4"/>
  <c r="Z51" i="4"/>
  <c r="Y51" i="4"/>
  <c r="X51" i="4"/>
  <c r="W51" i="4"/>
  <c r="V51" i="4"/>
  <c r="U51" i="4"/>
  <c r="T51" i="4"/>
  <c r="T51" i="2" s="1"/>
  <c r="S51" i="4"/>
  <c r="R51" i="4"/>
  <c r="Q51" i="4"/>
  <c r="P51" i="4"/>
  <c r="O51" i="4"/>
  <c r="N51" i="4"/>
  <c r="M51" i="4"/>
  <c r="L51" i="4"/>
  <c r="K51" i="4"/>
  <c r="K51" i="2" s="1"/>
  <c r="J51" i="4"/>
  <c r="I51" i="4"/>
  <c r="H51" i="4"/>
  <c r="G51" i="4"/>
  <c r="F51" i="4"/>
  <c r="F51" i="2" s="1"/>
  <c r="E51" i="4"/>
  <c r="D51" i="4"/>
  <c r="CD50" i="4"/>
  <c r="CD50" i="2" s="1"/>
  <c r="CD49" i="3" s="1"/>
  <c r="CC50" i="4"/>
  <c r="CB50" i="4"/>
  <c r="CB50" i="2" s="1"/>
  <c r="CB49" i="3" s="1"/>
  <c r="CA50" i="4"/>
  <c r="CA50" i="2" s="1"/>
  <c r="BZ50" i="4"/>
  <c r="BY50" i="4"/>
  <c r="BX50" i="4"/>
  <c r="BW50" i="4"/>
  <c r="BV50" i="4"/>
  <c r="BU50" i="4"/>
  <c r="BT50" i="4"/>
  <c r="BS50" i="4"/>
  <c r="BR50" i="4"/>
  <c r="BQ50" i="4"/>
  <c r="BP50" i="4"/>
  <c r="BO50" i="4"/>
  <c r="BN50" i="4"/>
  <c r="BN50" i="2" s="1"/>
  <c r="BM50" i="4"/>
  <c r="BL50" i="4"/>
  <c r="BK50" i="4"/>
  <c r="BJ50" i="4"/>
  <c r="BI50" i="4"/>
  <c r="BH50" i="4"/>
  <c r="BG50" i="4"/>
  <c r="BF50" i="4"/>
  <c r="BE50" i="4"/>
  <c r="BD50" i="4"/>
  <c r="BC50" i="4"/>
  <c r="BB50" i="4"/>
  <c r="BA50" i="4"/>
  <c r="AZ50" i="4"/>
  <c r="AY50" i="4"/>
  <c r="AX50" i="4"/>
  <c r="AW50" i="4"/>
  <c r="AW50" i="2" s="1"/>
  <c r="AV50" i="4"/>
  <c r="AU50" i="4"/>
  <c r="AT50" i="4"/>
  <c r="AS50" i="4"/>
  <c r="AR50" i="4"/>
  <c r="AQ50" i="4"/>
  <c r="AP50" i="4"/>
  <c r="AO50" i="4"/>
  <c r="AN50" i="4"/>
  <c r="AM50" i="4"/>
  <c r="AL50" i="4"/>
  <c r="AK50" i="4"/>
  <c r="AJ50" i="4"/>
  <c r="AI50" i="4"/>
  <c r="AH50" i="4"/>
  <c r="AG50" i="4"/>
  <c r="AG50" i="2" s="1"/>
  <c r="AF50" i="4"/>
  <c r="AE50" i="4"/>
  <c r="AD50" i="4"/>
  <c r="AC50" i="4"/>
  <c r="AC50" i="2" s="1"/>
  <c r="AB50" i="4"/>
  <c r="AA50" i="4"/>
  <c r="Z50" i="4"/>
  <c r="Y50" i="4"/>
  <c r="X50" i="4"/>
  <c r="W50" i="4"/>
  <c r="V50" i="4"/>
  <c r="U50" i="4"/>
  <c r="T50" i="4"/>
  <c r="T50" i="2" s="1"/>
  <c r="S50" i="4"/>
  <c r="R50" i="4"/>
  <c r="Q50" i="4"/>
  <c r="P50" i="4"/>
  <c r="O50" i="4"/>
  <c r="N50" i="4"/>
  <c r="M50" i="4"/>
  <c r="L50" i="4"/>
  <c r="K50" i="4"/>
  <c r="K50" i="2" s="1"/>
  <c r="J50" i="4"/>
  <c r="I50" i="4"/>
  <c r="H50" i="4"/>
  <c r="G50" i="4"/>
  <c r="F50" i="4"/>
  <c r="F50" i="2" s="1"/>
  <c r="E50" i="4"/>
  <c r="D50" i="4"/>
  <c r="CD48" i="4"/>
  <c r="CD48" i="2" s="1"/>
  <c r="CC48" i="4"/>
  <c r="CC48" i="2" s="1"/>
  <c r="CB48" i="4"/>
  <c r="CB48" i="2" s="1"/>
  <c r="CA48" i="4"/>
  <c r="CA48" i="2" s="1"/>
  <c r="BZ48" i="4"/>
  <c r="BY48" i="4"/>
  <c r="BX48" i="4"/>
  <c r="BW48" i="4"/>
  <c r="BV48" i="4"/>
  <c r="BU48" i="4"/>
  <c r="BT48" i="4"/>
  <c r="BS48" i="4"/>
  <c r="BR48" i="4"/>
  <c r="BQ48" i="4"/>
  <c r="BP48" i="4"/>
  <c r="BO48" i="4"/>
  <c r="BN48" i="4"/>
  <c r="BM48" i="4"/>
  <c r="BL48" i="4"/>
  <c r="BK48" i="4"/>
  <c r="BJ48" i="4"/>
  <c r="BI48" i="4"/>
  <c r="BH48" i="4"/>
  <c r="BG48" i="4"/>
  <c r="BF48" i="4"/>
  <c r="BE48" i="4"/>
  <c r="BD48" i="4"/>
  <c r="BC48" i="4"/>
  <c r="BB48" i="4"/>
  <c r="BA48" i="4"/>
  <c r="AZ48" i="4"/>
  <c r="AY48" i="4"/>
  <c r="AX48" i="4"/>
  <c r="AW48" i="4"/>
  <c r="AV48" i="4"/>
  <c r="AU48" i="4"/>
  <c r="AT48" i="4"/>
  <c r="AS48" i="4"/>
  <c r="AR48" i="4"/>
  <c r="AQ48" i="4"/>
  <c r="AP48" i="4"/>
  <c r="AO48" i="4"/>
  <c r="AN48" i="4"/>
  <c r="AM48" i="4"/>
  <c r="AL48" i="4"/>
  <c r="AK48" i="4"/>
  <c r="AJ48" i="4"/>
  <c r="AI48" i="4"/>
  <c r="AH48" i="4"/>
  <c r="AG48" i="4"/>
  <c r="AF48" i="4"/>
  <c r="AE48" i="4"/>
  <c r="AD48" i="4"/>
  <c r="AC48" i="4"/>
  <c r="AB48" i="4"/>
  <c r="AA48" i="4"/>
  <c r="Z48" i="4"/>
  <c r="Y48" i="4"/>
  <c r="X48" i="4"/>
  <c r="W48" i="4"/>
  <c r="V48" i="4"/>
  <c r="U48" i="4"/>
  <c r="T48" i="4"/>
  <c r="S48" i="4"/>
  <c r="R48" i="4"/>
  <c r="Q48" i="4"/>
  <c r="P48" i="4"/>
  <c r="O48" i="4"/>
  <c r="N48" i="4"/>
  <c r="M48" i="4"/>
  <c r="L48" i="4"/>
  <c r="K48" i="4"/>
  <c r="J48" i="4"/>
  <c r="I48" i="4"/>
  <c r="H48" i="4"/>
  <c r="G48" i="4"/>
  <c r="F48" i="4"/>
  <c r="E48" i="4"/>
  <c r="D48" i="4"/>
  <c r="CD47" i="4"/>
  <c r="CD47" i="2" s="1"/>
  <c r="CC47" i="4"/>
  <c r="CC47" i="2" s="1"/>
  <c r="CB47" i="4"/>
  <c r="CB47" i="2" s="1"/>
  <c r="CA47" i="4"/>
  <c r="CA47" i="2" s="1"/>
  <c r="BZ47" i="4"/>
  <c r="BY47" i="4"/>
  <c r="BX47" i="4"/>
  <c r="BW47" i="4"/>
  <c r="BV47" i="4"/>
  <c r="BU47" i="4"/>
  <c r="BT47" i="4"/>
  <c r="BS47" i="4"/>
  <c r="BR47" i="4"/>
  <c r="BQ47" i="4"/>
  <c r="BP47" i="4"/>
  <c r="BO47" i="4"/>
  <c r="BN47" i="4"/>
  <c r="BM47" i="4"/>
  <c r="BL47" i="4"/>
  <c r="BK47" i="4"/>
  <c r="BJ47" i="4"/>
  <c r="BI47" i="4"/>
  <c r="BH47" i="4"/>
  <c r="BG47" i="4"/>
  <c r="BF47" i="4"/>
  <c r="BE47" i="4"/>
  <c r="BD47" i="4"/>
  <c r="BC47" i="4"/>
  <c r="BB47" i="4"/>
  <c r="BA47" i="4"/>
  <c r="AZ47" i="4"/>
  <c r="AY47" i="4"/>
  <c r="AX47" i="4"/>
  <c r="AW47" i="4"/>
  <c r="AV47" i="4"/>
  <c r="AU47" i="4"/>
  <c r="AT47" i="4"/>
  <c r="AS47" i="4"/>
  <c r="AR47" i="4"/>
  <c r="AQ47" i="4"/>
  <c r="AP47" i="4"/>
  <c r="AO47" i="4"/>
  <c r="AN47" i="4"/>
  <c r="AM47" i="4"/>
  <c r="AL47" i="4"/>
  <c r="AK47" i="4"/>
  <c r="AJ47" i="4"/>
  <c r="AI47" i="4"/>
  <c r="AH47" i="4"/>
  <c r="AG47" i="4"/>
  <c r="AF47" i="4"/>
  <c r="AE47" i="4"/>
  <c r="AD47" i="4"/>
  <c r="AC47" i="4"/>
  <c r="AB47" i="4"/>
  <c r="AA47" i="4"/>
  <c r="Z47" i="4"/>
  <c r="Y47" i="4"/>
  <c r="X47" i="4"/>
  <c r="W47" i="4"/>
  <c r="V47" i="4"/>
  <c r="U47" i="4"/>
  <c r="T47" i="4"/>
  <c r="S47" i="4"/>
  <c r="R47" i="4"/>
  <c r="Q47" i="4"/>
  <c r="P47" i="4"/>
  <c r="O47" i="4"/>
  <c r="N47" i="4"/>
  <c r="M47" i="4"/>
  <c r="L47" i="4"/>
  <c r="K47" i="4"/>
  <c r="J47" i="4"/>
  <c r="I47" i="4"/>
  <c r="H47" i="4"/>
  <c r="G47" i="4"/>
  <c r="F47" i="4"/>
  <c r="E47" i="4"/>
  <c r="D47" i="4"/>
  <c r="CD46" i="4"/>
  <c r="CD46" i="2" s="1"/>
  <c r="CC46" i="4"/>
  <c r="CC46" i="2" s="1"/>
  <c r="CB46" i="4"/>
  <c r="CB46" i="2" s="1"/>
  <c r="CA46" i="4"/>
  <c r="CA46" i="2" s="1"/>
  <c r="BZ46" i="4"/>
  <c r="BY46" i="4"/>
  <c r="BX46" i="4"/>
  <c r="BW46" i="4"/>
  <c r="BV46" i="4"/>
  <c r="BU46" i="4"/>
  <c r="BT46" i="4"/>
  <c r="BS46" i="4"/>
  <c r="BR46" i="4"/>
  <c r="BQ46" i="4"/>
  <c r="BP46" i="4"/>
  <c r="BO46" i="4"/>
  <c r="BN46" i="4"/>
  <c r="BM46" i="4"/>
  <c r="BL46" i="4"/>
  <c r="BK46" i="4"/>
  <c r="BJ46" i="4"/>
  <c r="BI46" i="4"/>
  <c r="BH46" i="4"/>
  <c r="BG46" i="4"/>
  <c r="BF46" i="4"/>
  <c r="BE46" i="4"/>
  <c r="BD46" i="4"/>
  <c r="BC46" i="4"/>
  <c r="BB46" i="4"/>
  <c r="BA46" i="4"/>
  <c r="AZ46" i="4"/>
  <c r="AY46" i="4"/>
  <c r="AX46" i="4"/>
  <c r="AW46" i="4"/>
  <c r="AV46" i="4"/>
  <c r="AU46" i="4"/>
  <c r="AT46" i="4"/>
  <c r="AS46" i="4"/>
  <c r="AR46" i="4"/>
  <c r="AQ46" i="4"/>
  <c r="AP46" i="4"/>
  <c r="AO46" i="4"/>
  <c r="AN46" i="4"/>
  <c r="AM46" i="4"/>
  <c r="AL46" i="4"/>
  <c r="AK46" i="4"/>
  <c r="AJ46" i="4"/>
  <c r="AI46" i="4"/>
  <c r="AH46" i="4"/>
  <c r="AG46" i="4"/>
  <c r="AF46" i="4"/>
  <c r="AE46" i="4"/>
  <c r="AD46" i="4"/>
  <c r="AC46" i="4"/>
  <c r="AB46" i="4"/>
  <c r="AA46" i="4"/>
  <c r="Z46" i="4"/>
  <c r="Y46" i="4"/>
  <c r="X46" i="4"/>
  <c r="W46" i="4"/>
  <c r="V46" i="4"/>
  <c r="U46" i="4"/>
  <c r="T46" i="4"/>
  <c r="S46" i="4"/>
  <c r="R46" i="4"/>
  <c r="Q46" i="4"/>
  <c r="P46" i="4"/>
  <c r="O46" i="4"/>
  <c r="N46" i="4"/>
  <c r="M46" i="4"/>
  <c r="L46" i="4"/>
  <c r="K46" i="4"/>
  <c r="J46" i="4"/>
  <c r="I46" i="4"/>
  <c r="H46" i="4"/>
  <c r="G46" i="4"/>
  <c r="F46" i="4"/>
  <c r="E46" i="4"/>
  <c r="D46" i="4"/>
  <c r="CD45" i="4"/>
  <c r="CD45" i="2" s="1"/>
  <c r="CC45" i="4"/>
  <c r="CC45" i="2" s="1"/>
  <c r="CB45" i="4"/>
  <c r="CB45" i="2" s="1"/>
  <c r="CA45" i="4"/>
  <c r="CA45" i="2" s="1"/>
  <c r="BZ45" i="4"/>
  <c r="BY45" i="4"/>
  <c r="BX45" i="4"/>
  <c r="BW45" i="4"/>
  <c r="BV45" i="4"/>
  <c r="BU45" i="4"/>
  <c r="BT45" i="4"/>
  <c r="BS45" i="4"/>
  <c r="BR45" i="4"/>
  <c r="BQ45" i="4"/>
  <c r="BP45" i="4"/>
  <c r="BO45" i="4"/>
  <c r="BN45" i="4"/>
  <c r="BM45" i="4"/>
  <c r="BL45" i="4"/>
  <c r="BK45" i="4"/>
  <c r="BJ45" i="4"/>
  <c r="BI45" i="4"/>
  <c r="BH45" i="4"/>
  <c r="BG45" i="4"/>
  <c r="BF45" i="4"/>
  <c r="BE45" i="4"/>
  <c r="BD45" i="4"/>
  <c r="BC45" i="4"/>
  <c r="BB45" i="4"/>
  <c r="BA45" i="4"/>
  <c r="AZ45" i="4"/>
  <c r="AY45" i="4"/>
  <c r="AX45" i="4"/>
  <c r="AW45" i="4"/>
  <c r="AV45" i="4"/>
  <c r="AU45" i="4"/>
  <c r="AT45" i="4"/>
  <c r="AS45" i="4"/>
  <c r="AR45" i="4"/>
  <c r="AQ45" i="4"/>
  <c r="AP45" i="4"/>
  <c r="AO45" i="4"/>
  <c r="AN45" i="4"/>
  <c r="AM45" i="4"/>
  <c r="AL45" i="4"/>
  <c r="AK45" i="4"/>
  <c r="AJ45" i="4"/>
  <c r="AI45" i="4"/>
  <c r="AH45" i="4"/>
  <c r="AG45" i="4"/>
  <c r="AF45" i="4"/>
  <c r="AE45" i="4"/>
  <c r="AD45" i="4"/>
  <c r="AC45" i="4"/>
  <c r="AB45" i="4"/>
  <c r="AA45" i="4"/>
  <c r="Z45" i="4"/>
  <c r="Y45" i="4"/>
  <c r="X45" i="4"/>
  <c r="W45" i="4"/>
  <c r="V45" i="4"/>
  <c r="U45" i="4"/>
  <c r="T45" i="4"/>
  <c r="S45" i="4"/>
  <c r="R45" i="4"/>
  <c r="Q45" i="4"/>
  <c r="P45" i="4"/>
  <c r="O45" i="4"/>
  <c r="N45" i="4"/>
  <c r="M45" i="4"/>
  <c r="L45" i="4"/>
  <c r="K45" i="4"/>
  <c r="J45" i="4"/>
  <c r="I45" i="4"/>
  <c r="H45" i="4"/>
  <c r="G45" i="4"/>
  <c r="F45" i="4"/>
  <c r="E45" i="4"/>
  <c r="D45" i="4"/>
  <c r="CD44" i="4"/>
  <c r="CD44" i="2" s="1"/>
  <c r="CC44" i="4"/>
  <c r="CC44" i="2" s="1"/>
  <c r="CB44" i="4"/>
  <c r="CB44" i="2" s="1"/>
  <c r="CA44" i="4"/>
  <c r="CA44" i="2" s="1"/>
  <c r="BZ44" i="4"/>
  <c r="BY44" i="4"/>
  <c r="BX44" i="4"/>
  <c r="BW44" i="4"/>
  <c r="BV44" i="4"/>
  <c r="BU44" i="4"/>
  <c r="BT44" i="4"/>
  <c r="BS44" i="4"/>
  <c r="BR44" i="4"/>
  <c r="BQ44" i="4"/>
  <c r="BP44" i="4"/>
  <c r="BO44" i="4"/>
  <c r="BN44" i="4"/>
  <c r="BM44" i="4"/>
  <c r="BL44" i="4"/>
  <c r="BK44" i="4"/>
  <c r="BJ44" i="4"/>
  <c r="BI44" i="4"/>
  <c r="BH44" i="4"/>
  <c r="BG44" i="4"/>
  <c r="BF44" i="4"/>
  <c r="BE44" i="4"/>
  <c r="BD44" i="4"/>
  <c r="BC44" i="4"/>
  <c r="BB44" i="4"/>
  <c r="BA44" i="4"/>
  <c r="AZ44" i="4"/>
  <c r="AY44" i="4"/>
  <c r="AX44" i="4"/>
  <c r="AW44" i="4"/>
  <c r="AV44" i="4"/>
  <c r="AU44" i="4"/>
  <c r="AT44" i="4"/>
  <c r="AS44" i="4"/>
  <c r="AR44" i="4"/>
  <c r="AQ44" i="4"/>
  <c r="AP44" i="4"/>
  <c r="AO44" i="4"/>
  <c r="AN44" i="4"/>
  <c r="AM44" i="4"/>
  <c r="AL44" i="4"/>
  <c r="AK44" i="4"/>
  <c r="AJ44" i="4"/>
  <c r="AI44" i="4"/>
  <c r="AH44" i="4"/>
  <c r="AG44" i="4"/>
  <c r="AF44" i="4"/>
  <c r="AE44" i="4"/>
  <c r="AD44" i="4"/>
  <c r="AC44" i="4"/>
  <c r="AB44" i="4"/>
  <c r="AA44" i="4"/>
  <c r="Z44" i="4"/>
  <c r="Y44" i="4"/>
  <c r="X44" i="4"/>
  <c r="W44" i="4"/>
  <c r="V44" i="4"/>
  <c r="U44" i="4"/>
  <c r="T44" i="4"/>
  <c r="S44" i="4"/>
  <c r="R44" i="4"/>
  <c r="Q44" i="4"/>
  <c r="P44" i="4"/>
  <c r="O44" i="4"/>
  <c r="N44" i="4"/>
  <c r="M44" i="4"/>
  <c r="L44" i="4"/>
  <c r="K44" i="4"/>
  <c r="J44" i="4"/>
  <c r="I44" i="4"/>
  <c r="H44" i="4"/>
  <c r="G44" i="4"/>
  <c r="F44" i="4"/>
  <c r="E44" i="4"/>
  <c r="D44" i="4"/>
  <c r="CD43" i="4"/>
  <c r="CD43" i="2" s="1"/>
  <c r="CC43" i="4"/>
  <c r="CC43" i="2" s="1"/>
  <c r="CB43" i="4"/>
  <c r="CA43" i="4"/>
  <c r="CA43" i="2" s="1"/>
  <c r="BZ43" i="4"/>
  <c r="BY43" i="4"/>
  <c r="BX43" i="4"/>
  <c r="BW43" i="4"/>
  <c r="BV43" i="4"/>
  <c r="BU43" i="4"/>
  <c r="BT43" i="4"/>
  <c r="BS43" i="4"/>
  <c r="BR43" i="4"/>
  <c r="BQ43" i="4"/>
  <c r="BP43" i="4"/>
  <c r="BO43" i="4"/>
  <c r="BN43" i="4"/>
  <c r="BM43" i="4"/>
  <c r="BL43" i="4"/>
  <c r="BK43" i="4"/>
  <c r="BJ43" i="4"/>
  <c r="BI43" i="4"/>
  <c r="BH43" i="4"/>
  <c r="BG43" i="4"/>
  <c r="BF43" i="4"/>
  <c r="BE43" i="4"/>
  <c r="BD43" i="4"/>
  <c r="BC43" i="4"/>
  <c r="BB43" i="4"/>
  <c r="BA43" i="4"/>
  <c r="AZ43" i="4"/>
  <c r="AY43" i="4"/>
  <c r="AX43" i="4"/>
  <c r="AW43" i="4"/>
  <c r="AV43" i="4"/>
  <c r="AU43" i="4"/>
  <c r="AT43" i="4"/>
  <c r="AS43" i="4"/>
  <c r="AR43" i="4"/>
  <c r="AQ43" i="4"/>
  <c r="AP43" i="4"/>
  <c r="AO43" i="4"/>
  <c r="AN43" i="4"/>
  <c r="AM43" i="4"/>
  <c r="AL43" i="4"/>
  <c r="AK43" i="4"/>
  <c r="AJ43" i="4"/>
  <c r="AI43" i="4"/>
  <c r="AH43" i="4"/>
  <c r="AG43" i="4"/>
  <c r="AF43" i="4"/>
  <c r="AE43" i="4"/>
  <c r="AD43" i="4"/>
  <c r="AC43" i="4"/>
  <c r="AB43" i="4"/>
  <c r="AA43" i="4"/>
  <c r="Z43" i="4"/>
  <c r="Y43" i="4"/>
  <c r="X43" i="4"/>
  <c r="W43" i="4"/>
  <c r="V43" i="4"/>
  <c r="U43" i="4"/>
  <c r="T43" i="4"/>
  <c r="S43" i="4"/>
  <c r="R43" i="4"/>
  <c r="Q43" i="4"/>
  <c r="P43" i="4"/>
  <c r="O43" i="4"/>
  <c r="N43" i="4"/>
  <c r="M43" i="4"/>
  <c r="L43" i="4"/>
  <c r="K43" i="4"/>
  <c r="J43" i="4"/>
  <c r="I43" i="4"/>
  <c r="H43" i="4"/>
  <c r="G43" i="4"/>
  <c r="F43" i="4"/>
  <c r="E43" i="4"/>
  <c r="D43" i="4"/>
  <c r="CD42" i="4"/>
  <c r="CD42" i="2" s="1"/>
  <c r="CC42" i="4"/>
  <c r="CC42" i="2" s="1"/>
  <c r="CB42" i="4"/>
  <c r="CB42" i="2" s="1"/>
  <c r="CA42" i="4"/>
  <c r="CA42" i="2" s="1"/>
  <c r="BZ42" i="4"/>
  <c r="BY42" i="4"/>
  <c r="BX42" i="4"/>
  <c r="BW42" i="4"/>
  <c r="BV42" i="4"/>
  <c r="BU42" i="4"/>
  <c r="BT42" i="4"/>
  <c r="BS42" i="4"/>
  <c r="BR42" i="4"/>
  <c r="BQ42" i="4"/>
  <c r="BP42" i="4"/>
  <c r="BO42" i="4"/>
  <c r="BN42" i="4"/>
  <c r="BM42" i="4"/>
  <c r="BL42" i="4"/>
  <c r="BK42" i="4"/>
  <c r="BJ42" i="4"/>
  <c r="BI42" i="4"/>
  <c r="BH42" i="4"/>
  <c r="BG42" i="4"/>
  <c r="BF42" i="4"/>
  <c r="BE42" i="4"/>
  <c r="BD42" i="4"/>
  <c r="BC42" i="4"/>
  <c r="BB42" i="4"/>
  <c r="BA42" i="4"/>
  <c r="AZ42" i="4"/>
  <c r="AY42" i="4"/>
  <c r="AX42" i="4"/>
  <c r="AW42" i="4"/>
  <c r="AV42" i="4"/>
  <c r="AU42" i="4"/>
  <c r="AT42" i="4"/>
  <c r="AS42" i="4"/>
  <c r="AR42" i="4"/>
  <c r="AQ42" i="4"/>
  <c r="AP42" i="4"/>
  <c r="AO42" i="4"/>
  <c r="AN42" i="4"/>
  <c r="AM42" i="4"/>
  <c r="AL42" i="4"/>
  <c r="AK42" i="4"/>
  <c r="AJ42" i="4"/>
  <c r="AI42" i="4"/>
  <c r="AH42" i="4"/>
  <c r="AG42" i="4"/>
  <c r="AF42" i="4"/>
  <c r="AE42" i="4"/>
  <c r="AD42" i="4"/>
  <c r="AC42" i="4"/>
  <c r="AB42" i="4"/>
  <c r="AA42" i="4"/>
  <c r="Z42" i="4"/>
  <c r="Y42" i="4"/>
  <c r="X42" i="4"/>
  <c r="W42" i="4"/>
  <c r="V42" i="4"/>
  <c r="U42" i="4"/>
  <c r="T42" i="4"/>
  <c r="S42" i="4"/>
  <c r="R42" i="4"/>
  <c r="Q42" i="4"/>
  <c r="P42" i="4"/>
  <c r="O42" i="4"/>
  <c r="N42" i="4"/>
  <c r="M42" i="4"/>
  <c r="L42" i="4"/>
  <c r="K42" i="4"/>
  <c r="J42" i="4"/>
  <c r="I42" i="4"/>
  <c r="H42" i="4"/>
  <c r="G42" i="4"/>
  <c r="F42" i="4"/>
  <c r="E42" i="4"/>
  <c r="D42" i="4"/>
  <c r="CD41" i="4"/>
  <c r="CD41" i="2" s="1"/>
  <c r="CC41" i="4"/>
  <c r="CC41" i="2" s="1"/>
  <c r="CB41" i="4"/>
  <c r="CB41" i="2" s="1"/>
  <c r="CA41" i="4"/>
  <c r="CA41" i="2" s="1"/>
  <c r="BZ41" i="4"/>
  <c r="BY41" i="4"/>
  <c r="BX41" i="4"/>
  <c r="BW41" i="4"/>
  <c r="BV41" i="4"/>
  <c r="BU41" i="4"/>
  <c r="BT41" i="4"/>
  <c r="BS41" i="4"/>
  <c r="BR41" i="4"/>
  <c r="BQ41" i="4"/>
  <c r="BP41" i="4"/>
  <c r="BO41" i="4"/>
  <c r="BN41" i="4"/>
  <c r="BM41" i="4"/>
  <c r="BL41" i="4"/>
  <c r="BK41" i="4"/>
  <c r="BJ41" i="4"/>
  <c r="BI41" i="4"/>
  <c r="BH41" i="4"/>
  <c r="BG41" i="4"/>
  <c r="BF41" i="4"/>
  <c r="BE41" i="4"/>
  <c r="BD41" i="4"/>
  <c r="BC41" i="4"/>
  <c r="BB41" i="4"/>
  <c r="BA41" i="4"/>
  <c r="AZ41" i="4"/>
  <c r="AY41" i="4"/>
  <c r="AX41" i="4"/>
  <c r="AW41" i="4"/>
  <c r="AV41" i="4"/>
  <c r="AU41" i="4"/>
  <c r="AT41" i="4"/>
  <c r="AS41" i="4"/>
  <c r="AR41" i="4"/>
  <c r="AQ41" i="4"/>
  <c r="AP41" i="4"/>
  <c r="AO41" i="4"/>
  <c r="AN41" i="4"/>
  <c r="AM41" i="4"/>
  <c r="AL41" i="4"/>
  <c r="AK41" i="4"/>
  <c r="AJ41" i="4"/>
  <c r="AI41" i="4"/>
  <c r="AH41" i="4"/>
  <c r="AG41" i="4"/>
  <c r="AF41" i="4"/>
  <c r="AE41" i="4"/>
  <c r="AD41" i="4"/>
  <c r="AC41" i="4"/>
  <c r="AB41" i="4"/>
  <c r="AA41" i="4"/>
  <c r="Z41" i="4"/>
  <c r="Y41" i="4"/>
  <c r="X41" i="4"/>
  <c r="W41" i="4"/>
  <c r="V41" i="4"/>
  <c r="U41" i="4"/>
  <c r="T41" i="4"/>
  <c r="S41" i="4"/>
  <c r="R41" i="4"/>
  <c r="Q41" i="4"/>
  <c r="P41" i="4"/>
  <c r="O41" i="4"/>
  <c r="N41" i="4"/>
  <c r="M41" i="4"/>
  <c r="L41" i="4"/>
  <c r="K41" i="4"/>
  <c r="J41" i="4"/>
  <c r="I41" i="4"/>
  <c r="H41" i="4"/>
  <c r="G41" i="4"/>
  <c r="F41" i="4"/>
  <c r="E41" i="4"/>
  <c r="D41" i="4"/>
  <c r="CD40" i="4"/>
  <c r="CD40" i="2" s="1"/>
  <c r="CC40" i="4"/>
  <c r="CC40" i="2" s="1"/>
  <c r="CB40" i="4"/>
  <c r="CB40" i="2" s="1"/>
  <c r="CA40" i="4"/>
  <c r="CA40" i="2" s="1"/>
  <c r="BZ40" i="4"/>
  <c r="BY40" i="4"/>
  <c r="BX40" i="4"/>
  <c r="BW40" i="4"/>
  <c r="BV40" i="4"/>
  <c r="BU40" i="4"/>
  <c r="BT40" i="4"/>
  <c r="BS40" i="4"/>
  <c r="BR40" i="4"/>
  <c r="BQ40" i="4"/>
  <c r="BP40" i="4"/>
  <c r="BO40" i="4"/>
  <c r="BN40" i="4"/>
  <c r="BM40" i="4"/>
  <c r="BL40" i="4"/>
  <c r="BK40" i="4"/>
  <c r="BJ40" i="4"/>
  <c r="BI40" i="4"/>
  <c r="BH40" i="4"/>
  <c r="BG40" i="4"/>
  <c r="BF40" i="4"/>
  <c r="BE40" i="4"/>
  <c r="BD40" i="4"/>
  <c r="BC40" i="4"/>
  <c r="BB40" i="4"/>
  <c r="BA40" i="4"/>
  <c r="AZ40" i="4"/>
  <c r="AY40" i="4"/>
  <c r="AX40" i="4"/>
  <c r="AW40" i="4"/>
  <c r="AV40" i="4"/>
  <c r="AU40" i="4"/>
  <c r="AT40" i="4"/>
  <c r="AS40" i="4"/>
  <c r="AR40" i="4"/>
  <c r="AQ40" i="4"/>
  <c r="AP40" i="4"/>
  <c r="AO40" i="4"/>
  <c r="AN40" i="4"/>
  <c r="AM40" i="4"/>
  <c r="AL40" i="4"/>
  <c r="AK40" i="4"/>
  <c r="AJ40" i="4"/>
  <c r="AI40" i="4"/>
  <c r="AH40" i="4"/>
  <c r="AG40" i="4"/>
  <c r="AF40" i="4"/>
  <c r="AE40" i="4"/>
  <c r="AD40" i="4"/>
  <c r="AC40" i="4"/>
  <c r="AB40" i="4"/>
  <c r="AA40" i="4"/>
  <c r="Z40" i="4"/>
  <c r="Y40" i="4"/>
  <c r="X40" i="4"/>
  <c r="W40" i="4"/>
  <c r="V40" i="4"/>
  <c r="U40" i="4"/>
  <c r="T40" i="4"/>
  <c r="S40" i="4"/>
  <c r="R40" i="4"/>
  <c r="Q40" i="4"/>
  <c r="P40" i="4"/>
  <c r="O40" i="4"/>
  <c r="N40" i="4"/>
  <c r="M40" i="4"/>
  <c r="L40" i="4"/>
  <c r="K40" i="4"/>
  <c r="J40" i="4"/>
  <c r="I40" i="4"/>
  <c r="H40" i="4"/>
  <c r="G40" i="4"/>
  <c r="F40" i="4"/>
  <c r="E40" i="4"/>
  <c r="D40" i="4"/>
  <c r="CD39" i="4"/>
  <c r="CD39" i="2" s="1"/>
  <c r="CC39" i="4"/>
  <c r="CC39" i="2" s="1"/>
  <c r="CB39" i="4"/>
  <c r="CB39" i="2" s="1"/>
  <c r="CA39" i="4"/>
  <c r="CA39" i="2" s="1"/>
  <c r="BZ39" i="4"/>
  <c r="BY39" i="4"/>
  <c r="BX39" i="4"/>
  <c r="BW39" i="4"/>
  <c r="BV39" i="4"/>
  <c r="BU39" i="4"/>
  <c r="BT39" i="4"/>
  <c r="BS39" i="4"/>
  <c r="BR39" i="4"/>
  <c r="BQ39" i="4"/>
  <c r="BP39" i="4"/>
  <c r="BO39" i="4"/>
  <c r="BN39" i="4"/>
  <c r="BM39" i="4"/>
  <c r="BL39" i="4"/>
  <c r="BK39" i="4"/>
  <c r="BJ39" i="4"/>
  <c r="BI39" i="4"/>
  <c r="BH39" i="4"/>
  <c r="BG39" i="4"/>
  <c r="BF39" i="4"/>
  <c r="BE39" i="4"/>
  <c r="BD39" i="4"/>
  <c r="BC39" i="4"/>
  <c r="BB39" i="4"/>
  <c r="BA39" i="4"/>
  <c r="AZ39" i="4"/>
  <c r="AY39" i="4"/>
  <c r="AX39" i="4"/>
  <c r="AW39" i="4"/>
  <c r="AV39" i="4"/>
  <c r="AU39" i="4"/>
  <c r="AT39" i="4"/>
  <c r="AS39" i="4"/>
  <c r="AR39" i="4"/>
  <c r="AQ39" i="4"/>
  <c r="AP39" i="4"/>
  <c r="AO39" i="4"/>
  <c r="AN39" i="4"/>
  <c r="AM39" i="4"/>
  <c r="AL39" i="4"/>
  <c r="AK39" i="4"/>
  <c r="AJ39" i="4"/>
  <c r="AI39" i="4"/>
  <c r="AH39" i="4"/>
  <c r="AG39" i="4"/>
  <c r="AF39" i="4"/>
  <c r="AE39" i="4"/>
  <c r="AD39" i="4"/>
  <c r="AC39" i="4"/>
  <c r="AB39" i="4"/>
  <c r="AA39" i="4"/>
  <c r="Z39" i="4"/>
  <c r="Y39" i="4"/>
  <c r="X39" i="4"/>
  <c r="W39" i="4"/>
  <c r="V39" i="4"/>
  <c r="U39" i="4"/>
  <c r="T39" i="4"/>
  <c r="S39" i="4"/>
  <c r="R39" i="4"/>
  <c r="Q39" i="4"/>
  <c r="P39" i="4"/>
  <c r="O39" i="4"/>
  <c r="N39" i="4"/>
  <c r="M39" i="4"/>
  <c r="L39" i="4"/>
  <c r="K39" i="4"/>
  <c r="J39" i="4"/>
  <c r="I39" i="4"/>
  <c r="H39" i="4"/>
  <c r="G39" i="4"/>
  <c r="F39" i="4"/>
  <c r="E39" i="4"/>
  <c r="D39" i="4"/>
  <c r="CD38" i="4"/>
  <c r="CD38" i="2" s="1"/>
  <c r="CC38" i="4"/>
  <c r="CC38" i="2" s="1"/>
  <c r="CB38" i="4"/>
  <c r="CB38" i="2" s="1"/>
  <c r="CA38" i="4"/>
  <c r="CA38" i="2" s="1"/>
  <c r="BZ38" i="4"/>
  <c r="BY38" i="4"/>
  <c r="BX38" i="4"/>
  <c r="BW38" i="4"/>
  <c r="BV38" i="4"/>
  <c r="BU38" i="4"/>
  <c r="BT38" i="4"/>
  <c r="BS38" i="4"/>
  <c r="BR38" i="4"/>
  <c r="BQ38" i="4"/>
  <c r="BP38" i="4"/>
  <c r="BO38" i="4"/>
  <c r="BN38" i="4"/>
  <c r="BM38" i="4"/>
  <c r="BL38" i="4"/>
  <c r="BK38" i="4"/>
  <c r="BJ38" i="4"/>
  <c r="BI38" i="4"/>
  <c r="BH38" i="4"/>
  <c r="BG38" i="4"/>
  <c r="BF38" i="4"/>
  <c r="BE38" i="4"/>
  <c r="BD38" i="4"/>
  <c r="BC38" i="4"/>
  <c r="BB38" i="4"/>
  <c r="BA38" i="4"/>
  <c r="AZ38" i="4"/>
  <c r="AY38" i="4"/>
  <c r="AX38" i="4"/>
  <c r="AW38" i="4"/>
  <c r="AV38" i="4"/>
  <c r="AU38" i="4"/>
  <c r="AT38" i="4"/>
  <c r="AS38" i="4"/>
  <c r="AR38" i="4"/>
  <c r="AQ38" i="4"/>
  <c r="AP38" i="4"/>
  <c r="AO38" i="4"/>
  <c r="AN38" i="4"/>
  <c r="AM38" i="4"/>
  <c r="AL38" i="4"/>
  <c r="AK38" i="4"/>
  <c r="AJ38" i="4"/>
  <c r="AI38" i="4"/>
  <c r="AH38" i="4"/>
  <c r="AG38" i="4"/>
  <c r="AF38" i="4"/>
  <c r="AE38" i="4"/>
  <c r="AD38" i="4"/>
  <c r="AC38" i="4"/>
  <c r="AB38" i="4"/>
  <c r="AA38" i="4"/>
  <c r="Z38" i="4"/>
  <c r="Y38" i="4"/>
  <c r="X38" i="4"/>
  <c r="W38" i="4"/>
  <c r="V38" i="4"/>
  <c r="U38" i="4"/>
  <c r="T38" i="4"/>
  <c r="S38" i="4"/>
  <c r="R38" i="4"/>
  <c r="Q38" i="4"/>
  <c r="P38" i="4"/>
  <c r="O38" i="4"/>
  <c r="N38" i="4"/>
  <c r="M38" i="4"/>
  <c r="L38" i="4"/>
  <c r="K38" i="4"/>
  <c r="J38" i="4"/>
  <c r="I38" i="4"/>
  <c r="H38" i="4"/>
  <c r="G38" i="4"/>
  <c r="F38" i="4"/>
  <c r="E38" i="4"/>
  <c r="D38" i="4"/>
  <c r="CD37" i="4"/>
  <c r="CD37" i="2" s="1"/>
  <c r="CC37" i="4"/>
  <c r="CC37" i="2" s="1"/>
  <c r="CB37" i="4"/>
  <c r="CB37" i="2" s="1"/>
  <c r="CA37" i="4"/>
  <c r="CA37" i="2" s="1"/>
  <c r="BZ37" i="4"/>
  <c r="BY37" i="4"/>
  <c r="BX37" i="4"/>
  <c r="BW37" i="4"/>
  <c r="BV37" i="4"/>
  <c r="BU37" i="4"/>
  <c r="BT37" i="4"/>
  <c r="BS37" i="4"/>
  <c r="BR37" i="4"/>
  <c r="BQ37" i="4"/>
  <c r="BP37" i="4"/>
  <c r="BO37" i="4"/>
  <c r="BN37" i="4"/>
  <c r="BM37" i="4"/>
  <c r="BL37" i="4"/>
  <c r="BK37" i="4"/>
  <c r="BJ37" i="4"/>
  <c r="BI37" i="4"/>
  <c r="BH37" i="4"/>
  <c r="BG37" i="4"/>
  <c r="BF37" i="4"/>
  <c r="BE37" i="4"/>
  <c r="BD37" i="4"/>
  <c r="BC37" i="4"/>
  <c r="BB37" i="4"/>
  <c r="BA37" i="4"/>
  <c r="AZ37" i="4"/>
  <c r="AY37" i="4"/>
  <c r="AX37" i="4"/>
  <c r="AW37" i="4"/>
  <c r="AV37" i="4"/>
  <c r="AU37" i="4"/>
  <c r="AT37" i="4"/>
  <c r="AS37" i="4"/>
  <c r="AR37" i="4"/>
  <c r="AQ37" i="4"/>
  <c r="AP37" i="4"/>
  <c r="AO37" i="4"/>
  <c r="AN37" i="4"/>
  <c r="AM37" i="4"/>
  <c r="AL37" i="4"/>
  <c r="AK37" i="4"/>
  <c r="AJ37" i="4"/>
  <c r="AI37" i="4"/>
  <c r="AH37" i="4"/>
  <c r="AG37" i="4"/>
  <c r="AF37" i="4"/>
  <c r="AE37" i="4"/>
  <c r="AD37" i="4"/>
  <c r="AC37" i="4"/>
  <c r="AB37" i="4"/>
  <c r="AA37" i="4"/>
  <c r="Z37" i="4"/>
  <c r="Y37" i="4"/>
  <c r="X37" i="4"/>
  <c r="W37" i="4"/>
  <c r="V37" i="4"/>
  <c r="V37" i="2" s="1"/>
  <c r="V36" i="2" s="1"/>
  <c r="U37" i="4"/>
  <c r="T37" i="4"/>
  <c r="S37" i="4"/>
  <c r="R37" i="4"/>
  <c r="Q37" i="4"/>
  <c r="P37" i="4"/>
  <c r="O37" i="4"/>
  <c r="N37" i="4"/>
  <c r="M37" i="4"/>
  <c r="L37" i="4"/>
  <c r="K37" i="4"/>
  <c r="K37" i="2" s="1"/>
  <c r="K36" i="2" s="1"/>
  <c r="J37" i="4"/>
  <c r="J37" i="2" s="1"/>
  <c r="J36" i="2" s="1"/>
  <c r="I37" i="4"/>
  <c r="H37" i="4"/>
  <c r="G37" i="4"/>
  <c r="F37" i="4"/>
  <c r="F37" i="2" s="1"/>
  <c r="F36" i="2" s="1"/>
  <c r="E37" i="4"/>
  <c r="D37" i="4"/>
  <c r="D37" i="2" s="1"/>
  <c r="CD36" i="4"/>
  <c r="CD36" i="2" s="1"/>
  <c r="CC36" i="4"/>
  <c r="CC36" i="2" s="1"/>
  <c r="CB36" i="4"/>
  <c r="CB36" i="2" s="1"/>
  <c r="CA36" i="4"/>
  <c r="CA36" i="2" s="1"/>
  <c r="BZ36" i="4"/>
  <c r="BY36" i="4"/>
  <c r="BX36" i="4"/>
  <c r="BW36" i="4"/>
  <c r="BV36" i="4"/>
  <c r="BU36" i="4"/>
  <c r="BT36" i="4"/>
  <c r="BS36" i="4"/>
  <c r="BR36" i="4"/>
  <c r="BQ36" i="4"/>
  <c r="BP36" i="4"/>
  <c r="BO36" i="4"/>
  <c r="BN36" i="4"/>
  <c r="BM36" i="4"/>
  <c r="BL36" i="4"/>
  <c r="BK36" i="4"/>
  <c r="BJ36" i="4"/>
  <c r="BI36" i="4"/>
  <c r="BI36" i="2" s="1"/>
  <c r="BH36" i="4"/>
  <c r="BG36" i="4"/>
  <c r="BF36" i="4"/>
  <c r="BE36" i="4"/>
  <c r="BD36" i="4"/>
  <c r="BC36" i="4"/>
  <c r="BB36" i="4"/>
  <c r="BA36" i="4"/>
  <c r="AZ36" i="4"/>
  <c r="AY36" i="4"/>
  <c r="AX36" i="4"/>
  <c r="AW36" i="4"/>
  <c r="AV36" i="4"/>
  <c r="AU36" i="4"/>
  <c r="AT36" i="4"/>
  <c r="AS36" i="4"/>
  <c r="AR36" i="4"/>
  <c r="AQ36" i="4"/>
  <c r="AP36" i="4"/>
  <c r="AO36" i="4"/>
  <c r="AN36" i="4"/>
  <c r="AM36" i="4"/>
  <c r="AL36" i="4"/>
  <c r="AK36" i="4"/>
  <c r="AJ36" i="4"/>
  <c r="AI36" i="4"/>
  <c r="AH36" i="4"/>
  <c r="AG36" i="4"/>
  <c r="AF36" i="4"/>
  <c r="AE36" i="4"/>
  <c r="AD36" i="4"/>
  <c r="AC36" i="4"/>
  <c r="AB36" i="4"/>
  <c r="AA36" i="4"/>
  <c r="Z36" i="4"/>
  <c r="Y36" i="4"/>
  <c r="X36" i="4"/>
  <c r="W36" i="4"/>
  <c r="V36" i="4"/>
  <c r="U36" i="4"/>
  <c r="T36" i="4"/>
  <c r="S36" i="4"/>
  <c r="R36" i="4"/>
  <c r="Q36" i="4"/>
  <c r="P36" i="4"/>
  <c r="O36" i="4"/>
  <c r="N36" i="4"/>
  <c r="M36" i="4"/>
  <c r="L36" i="4"/>
  <c r="K36" i="4"/>
  <c r="J36" i="4"/>
  <c r="I36" i="4"/>
  <c r="H36" i="4"/>
  <c r="G36" i="4"/>
  <c r="F36" i="4"/>
  <c r="E36" i="4"/>
  <c r="D36" i="4"/>
  <c r="CD35" i="4"/>
  <c r="CD35" i="2" s="1"/>
  <c r="CC35" i="4"/>
  <c r="CC35" i="2" s="1"/>
  <c r="CB35" i="4"/>
  <c r="CB35" i="2" s="1"/>
  <c r="CA35" i="4"/>
  <c r="CA35" i="2" s="1"/>
  <c r="BZ35" i="4"/>
  <c r="BY35" i="4"/>
  <c r="BX35" i="4"/>
  <c r="BW35" i="4"/>
  <c r="BV35" i="4"/>
  <c r="BU35" i="4"/>
  <c r="BT35" i="4"/>
  <c r="BS35" i="4"/>
  <c r="BR35" i="4"/>
  <c r="BQ35" i="4"/>
  <c r="BP35" i="4"/>
  <c r="BO35" i="4"/>
  <c r="BN35" i="4"/>
  <c r="BM35" i="4"/>
  <c r="BL35" i="4"/>
  <c r="BK35" i="4"/>
  <c r="BJ35" i="4"/>
  <c r="BI35" i="4"/>
  <c r="BH35" i="4"/>
  <c r="BG35" i="4"/>
  <c r="BF35" i="4"/>
  <c r="BE35" i="4"/>
  <c r="BD35" i="4"/>
  <c r="BC35" i="4"/>
  <c r="BB35" i="4"/>
  <c r="BA35" i="4"/>
  <c r="AZ35" i="4"/>
  <c r="AY35" i="4"/>
  <c r="AX35" i="4"/>
  <c r="AW35" i="4"/>
  <c r="AV35" i="4"/>
  <c r="AU35" i="4"/>
  <c r="AT35" i="4"/>
  <c r="AS35" i="4"/>
  <c r="AR35" i="4"/>
  <c r="AQ35" i="4"/>
  <c r="AP35" i="4"/>
  <c r="AO35" i="4"/>
  <c r="AN35" i="4"/>
  <c r="AM35" i="4"/>
  <c r="AL35" i="4"/>
  <c r="AK35" i="4"/>
  <c r="AJ35" i="4"/>
  <c r="AI35" i="4"/>
  <c r="AH35" i="4"/>
  <c r="AG35" i="4"/>
  <c r="AF35" i="4"/>
  <c r="AE35" i="4"/>
  <c r="AD35" i="4"/>
  <c r="AC35" i="4"/>
  <c r="AB35" i="4"/>
  <c r="AA35" i="4"/>
  <c r="Z35" i="4"/>
  <c r="Y35" i="4"/>
  <c r="X35" i="4"/>
  <c r="W35" i="4"/>
  <c r="V35" i="4"/>
  <c r="U35" i="4"/>
  <c r="T35" i="4"/>
  <c r="S35" i="4"/>
  <c r="R35" i="4"/>
  <c r="Q35" i="4"/>
  <c r="P35" i="4"/>
  <c r="O35" i="4"/>
  <c r="N35" i="4"/>
  <c r="M35" i="4"/>
  <c r="L35" i="4"/>
  <c r="K35" i="4"/>
  <c r="J35" i="4"/>
  <c r="I35" i="4"/>
  <c r="H35" i="4"/>
  <c r="G35" i="4"/>
  <c r="F35" i="4"/>
  <c r="E35" i="4"/>
  <c r="D35" i="4"/>
  <c r="CD34" i="4"/>
  <c r="CD34" i="2" s="1"/>
  <c r="CC34" i="4"/>
  <c r="CC34" i="2" s="1"/>
  <c r="CB34" i="4"/>
  <c r="CB34" i="2" s="1"/>
  <c r="CA34" i="4"/>
  <c r="CA34" i="2" s="1"/>
  <c r="BZ34" i="4"/>
  <c r="BY34" i="4"/>
  <c r="BX34" i="4"/>
  <c r="BW34" i="4"/>
  <c r="BV34" i="4"/>
  <c r="BU34" i="4"/>
  <c r="BT34" i="4"/>
  <c r="BS34" i="4"/>
  <c r="BR34" i="4"/>
  <c r="BQ34" i="4"/>
  <c r="BP34" i="4"/>
  <c r="BO34" i="4"/>
  <c r="BN34" i="4"/>
  <c r="BM34" i="4"/>
  <c r="BL34" i="4"/>
  <c r="BK34" i="4"/>
  <c r="BJ34" i="4"/>
  <c r="BI34" i="4"/>
  <c r="BH34" i="4"/>
  <c r="BG34" i="4"/>
  <c r="BF34" i="4"/>
  <c r="BE34" i="4"/>
  <c r="BD34" i="4"/>
  <c r="BC34" i="4"/>
  <c r="BB34" i="4"/>
  <c r="BA34" i="4"/>
  <c r="AZ34" i="4"/>
  <c r="AY34" i="4"/>
  <c r="AX34" i="4"/>
  <c r="AW34" i="4"/>
  <c r="AV34" i="4"/>
  <c r="AU34" i="4"/>
  <c r="AT34" i="4"/>
  <c r="AS34" i="4"/>
  <c r="AR34" i="4"/>
  <c r="AQ34" i="4"/>
  <c r="AP34" i="4"/>
  <c r="AO34" i="4"/>
  <c r="AN34" i="4"/>
  <c r="AM34" i="4"/>
  <c r="AL34" i="4"/>
  <c r="AK34" i="4"/>
  <c r="AJ34" i="4"/>
  <c r="AI34" i="4"/>
  <c r="AH34" i="4"/>
  <c r="AG34" i="4"/>
  <c r="AF34" i="4"/>
  <c r="AE34" i="4"/>
  <c r="AD34" i="4"/>
  <c r="AC34" i="4"/>
  <c r="AB34" i="4"/>
  <c r="AA34" i="4"/>
  <c r="Z34" i="4"/>
  <c r="Y34" i="4"/>
  <c r="X34" i="4"/>
  <c r="W34" i="4"/>
  <c r="V34" i="4"/>
  <c r="U34" i="4"/>
  <c r="T34" i="4"/>
  <c r="S34" i="4"/>
  <c r="R34" i="4"/>
  <c r="Q34" i="4"/>
  <c r="P34" i="4"/>
  <c r="O34" i="4"/>
  <c r="N34" i="4"/>
  <c r="M34" i="4"/>
  <c r="L34" i="4"/>
  <c r="K34" i="4"/>
  <c r="J34" i="4"/>
  <c r="I34" i="4"/>
  <c r="H34" i="4"/>
  <c r="G34" i="4"/>
  <c r="F34" i="4"/>
  <c r="E34" i="4"/>
  <c r="D34" i="4"/>
  <c r="CD33" i="4"/>
  <c r="CC33" i="4"/>
  <c r="CB33" i="4"/>
  <c r="CA33" i="4"/>
  <c r="CA33" i="2" s="1"/>
  <c r="BZ33" i="4"/>
  <c r="BY33" i="4"/>
  <c r="BX33" i="4"/>
  <c r="BW33" i="4"/>
  <c r="BV33" i="4"/>
  <c r="BU33" i="4"/>
  <c r="BT33" i="4"/>
  <c r="BS33" i="4"/>
  <c r="BR33" i="4"/>
  <c r="BQ33" i="4"/>
  <c r="BP33" i="4"/>
  <c r="BO33" i="4"/>
  <c r="BN33" i="4"/>
  <c r="BM33" i="4"/>
  <c r="BL33" i="4"/>
  <c r="BK33" i="4"/>
  <c r="BJ33" i="4"/>
  <c r="BI33" i="4"/>
  <c r="BH33" i="4"/>
  <c r="BG33" i="4"/>
  <c r="BF33" i="4"/>
  <c r="BE33" i="4"/>
  <c r="BD33" i="4"/>
  <c r="BC33" i="4"/>
  <c r="BB33" i="4"/>
  <c r="BA33" i="4"/>
  <c r="AZ33" i="4"/>
  <c r="AY33" i="4"/>
  <c r="AX33" i="4"/>
  <c r="AW33" i="4"/>
  <c r="AV33" i="4"/>
  <c r="AU33" i="4"/>
  <c r="AT33" i="4"/>
  <c r="AS33" i="4"/>
  <c r="AR33" i="4"/>
  <c r="AQ33" i="4"/>
  <c r="AP33" i="4"/>
  <c r="AO33" i="4"/>
  <c r="AN33" i="4"/>
  <c r="AM33" i="4"/>
  <c r="AL33" i="4"/>
  <c r="AK33" i="4"/>
  <c r="AJ33" i="4"/>
  <c r="AI33" i="4"/>
  <c r="AH33" i="4"/>
  <c r="AG33" i="4"/>
  <c r="AF33" i="4"/>
  <c r="AE33" i="4"/>
  <c r="AD33" i="4"/>
  <c r="AC33" i="4"/>
  <c r="AB33" i="4"/>
  <c r="AA33" i="4"/>
  <c r="Z33" i="4"/>
  <c r="Y33" i="4"/>
  <c r="X33" i="4"/>
  <c r="W33" i="4"/>
  <c r="V33" i="4"/>
  <c r="U33" i="4"/>
  <c r="T33" i="4"/>
  <c r="S33" i="4"/>
  <c r="R33" i="4"/>
  <c r="Q33" i="4"/>
  <c r="P33" i="4"/>
  <c r="O33" i="4"/>
  <c r="N33" i="4"/>
  <c r="M33" i="4"/>
  <c r="L33" i="4"/>
  <c r="K33" i="4"/>
  <c r="J33" i="4"/>
  <c r="I33" i="4"/>
  <c r="H33" i="4"/>
  <c r="G33" i="4"/>
  <c r="F33" i="4"/>
  <c r="E33" i="4"/>
  <c r="D33" i="4"/>
  <c r="CD32" i="4"/>
  <c r="CD32" i="2" s="1"/>
  <c r="CC32" i="4"/>
  <c r="CC32" i="2" s="1"/>
  <c r="CB32" i="4"/>
  <c r="CB32" i="2" s="1"/>
  <c r="CA32" i="4"/>
  <c r="CA32" i="2" s="1"/>
  <c r="BZ32" i="4"/>
  <c r="BY32" i="4"/>
  <c r="BX32" i="4"/>
  <c r="BW32" i="4"/>
  <c r="BV32" i="4"/>
  <c r="BU32" i="4"/>
  <c r="BT32" i="4"/>
  <c r="BS32" i="4"/>
  <c r="BR32" i="4"/>
  <c r="BQ32" i="4"/>
  <c r="BP32" i="4"/>
  <c r="BO32" i="4"/>
  <c r="BN32" i="4"/>
  <c r="BM32" i="4"/>
  <c r="BL32" i="4"/>
  <c r="BK32" i="4"/>
  <c r="BJ32" i="4"/>
  <c r="BI32" i="4"/>
  <c r="BH32" i="4"/>
  <c r="BG32" i="4"/>
  <c r="BF32" i="4"/>
  <c r="BE32" i="4"/>
  <c r="BD32" i="4"/>
  <c r="BC32" i="4"/>
  <c r="BB32" i="4"/>
  <c r="BA32" i="4"/>
  <c r="AZ32" i="4"/>
  <c r="AY32" i="4"/>
  <c r="AX32" i="4"/>
  <c r="AW32" i="4"/>
  <c r="AV32" i="4"/>
  <c r="AU32" i="4"/>
  <c r="AT32" i="4"/>
  <c r="AS32" i="4"/>
  <c r="AR32" i="4"/>
  <c r="AQ32" i="4"/>
  <c r="AP32" i="4"/>
  <c r="AO32" i="4"/>
  <c r="AN32" i="4"/>
  <c r="AM32" i="4"/>
  <c r="AL32" i="4"/>
  <c r="AK32" i="4"/>
  <c r="AJ32" i="4"/>
  <c r="AI32" i="4"/>
  <c r="AH32" i="4"/>
  <c r="AG32" i="4"/>
  <c r="AF32" i="4"/>
  <c r="AE32" i="4"/>
  <c r="AD32" i="4"/>
  <c r="AC32" i="4"/>
  <c r="AB32" i="4"/>
  <c r="AA32" i="4"/>
  <c r="Z32" i="4"/>
  <c r="Y32" i="4"/>
  <c r="X32" i="4"/>
  <c r="W32" i="4"/>
  <c r="V32" i="4"/>
  <c r="U32" i="4"/>
  <c r="T32" i="4"/>
  <c r="S32" i="4"/>
  <c r="R32" i="4"/>
  <c r="Q32" i="4"/>
  <c r="P32" i="4"/>
  <c r="O32" i="4"/>
  <c r="N32" i="4"/>
  <c r="M32" i="4"/>
  <c r="L32" i="4"/>
  <c r="K32" i="4"/>
  <c r="J32" i="4"/>
  <c r="I32" i="4"/>
  <c r="H32" i="4"/>
  <c r="G32" i="4"/>
  <c r="F32" i="4"/>
  <c r="E32" i="4"/>
  <c r="D32" i="4"/>
  <c r="CD31" i="4"/>
  <c r="CD31" i="2" s="1"/>
  <c r="CC31" i="4"/>
  <c r="CC31" i="2" s="1"/>
  <c r="CB31" i="4"/>
  <c r="CB31" i="2" s="1"/>
  <c r="CA31" i="4"/>
  <c r="CA31" i="2" s="1"/>
  <c r="BZ31" i="4"/>
  <c r="BY31" i="4"/>
  <c r="BX31" i="4"/>
  <c r="BW31" i="4"/>
  <c r="BV31" i="4"/>
  <c r="BU31" i="4"/>
  <c r="BT31" i="4"/>
  <c r="BS31" i="4"/>
  <c r="BR31" i="4"/>
  <c r="BQ31" i="4"/>
  <c r="BP31" i="4"/>
  <c r="BO31" i="4"/>
  <c r="BN31" i="4"/>
  <c r="BM31" i="4"/>
  <c r="BL31" i="4"/>
  <c r="BK31" i="4"/>
  <c r="BJ31" i="4"/>
  <c r="BI31" i="4"/>
  <c r="BH31" i="4"/>
  <c r="BG31" i="4"/>
  <c r="BF31" i="4"/>
  <c r="BE31" i="4"/>
  <c r="BD31" i="4"/>
  <c r="BC31" i="4"/>
  <c r="BB31" i="4"/>
  <c r="BA31" i="4"/>
  <c r="AZ31" i="4"/>
  <c r="AY31" i="4"/>
  <c r="AX31" i="4"/>
  <c r="AW31" i="4"/>
  <c r="AV31" i="4"/>
  <c r="AU31" i="4"/>
  <c r="AT31" i="4"/>
  <c r="AS31" i="4"/>
  <c r="AR31" i="4"/>
  <c r="AQ31" i="4"/>
  <c r="AP31" i="4"/>
  <c r="AO31" i="4"/>
  <c r="AN31" i="4"/>
  <c r="AM31" i="4"/>
  <c r="AL31" i="4"/>
  <c r="AK31" i="4"/>
  <c r="AJ31" i="4"/>
  <c r="AI31" i="4"/>
  <c r="AH31" i="4"/>
  <c r="AG31" i="4"/>
  <c r="AF31" i="4"/>
  <c r="AE31" i="4"/>
  <c r="AD31" i="4"/>
  <c r="AC31" i="4"/>
  <c r="AB31" i="4"/>
  <c r="AA31" i="4"/>
  <c r="Z31" i="4"/>
  <c r="Y31" i="4"/>
  <c r="X31" i="4"/>
  <c r="W31" i="4"/>
  <c r="V31" i="4"/>
  <c r="U31" i="4"/>
  <c r="T31" i="4"/>
  <c r="S31" i="4"/>
  <c r="R31" i="4"/>
  <c r="Q31" i="4"/>
  <c r="P31" i="4"/>
  <c r="O31" i="4"/>
  <c r="N31" i="4"/>
  <c r="M31" i="4"/>
  <c r="L31" i="4"/>
  <c r="K31" i="4"/>
  <c r="J31" i="4"/>
  <c r="I31" i="4"/>
  <c r="H31" i="4"/>
  <c r="G31" i="4"/>
  <c r="F31" i="4"/>
  <c r="E31" i="4"/>
  <c r="D31" i="4"/>
  <c r="CD30" i="4"/>
  <c r="CD30" i="2" s="1"/>
  <c r="CC30" i="4"/>
  <c r="CC30" i="2" s="1"/>
  <c r="CB30" i="4"/>
  <c r="CB30" i="2" s="1"/>
  <c r="CA30" i="4"/>
  <c r="CA30" i="2" s="1"/>
  <c r="BZ30" i="4"/>
  <c r="BY30" i="4"/>
  <c r="BX30" i="4"/>
  <c r="BW30" i="4"/>
  <c r="BV30" i="4"/>
  <c r="BU30" i="4"/>
  <c r="BT30" i="4"/>
  <c r="BS30" i="4"/>
  <c r="BR30" i="4"/>
  <c r="BQ30" i="4"/>
  <c r="BP30" i="4"/>
  <c r="BO30" i="4"/>
  <c r="BN30" i="4"/>
  <c r="BM30" i="4"/>
  <c r="BL30" i="4"/>
  <c r="BK30" i="4"/>
  <c r="BJ30" i="4"/>
  <c r="BI30" i="4"/>
  <c r="BH30" i="4"/>
  <c r="BG30" i="4"/>
  <c r="BF30" i="4"/>
  <c r="BE30" i="4"/>
  <c r="BD30" i="4"/>
  <c r="BC30" i="4"/>
  <c r="BB30" i="4"/>
  <c r="BA30" i="4"/>
  <c r="AZ30" i="4"/>
  <c r="AY30" i="4"/>
  <c r="AX30" i="4"/>
  <c r="AW30" i="4"/>
  <c r="AV30" i="4"/>
  <c r="AU30" i="4"/>
  <c r="AT30" i="4"/>
  <c r="AS30" i="4"/>
  <c r="AR30" i="4"/>
  <c r="AQ30" i="4"/>
  <c r="AP30" i="4"/>
  <c r="AO30" i="4"/>
  <c r="AN30" i="4"/>
  <c r="AM30" i="4"/>
  <c r="AL30" i="4"/>
  <c r="AK30" i="4"/>
  <c r="AJ30" i="4"/>
  <c r="AI30" i="4"/>
  <c r="AH30" i="4"/>
  <c r="AG30" i="4"/>
  <c r="AF30" i="4"/>
  <c r="AE30" i="4"/>
  <c r="AD30" i="4"/>
  <c r="AC30" i="4"/>
  <c r="AB30" i="4"/>
  <c r="AA30" i="4"/>
  <c r="Z30" i="4"/>
  <c r="Y30" i="4"/>
  <c r="X30" i="4"/>
  <c r="W30" i="4"/>
  <c r="V30" i="4"/>
  <c r="U30" i="4"/>
  <c r="T30" i="4"/>
  <c r="S30" i="4"/>
  <c r="R30" i="4"/>
  <c r="Q30" i="4"/>
  <c r="P30" i="4"/>
  <c r="O30" i="4"/>
  <c r="N30" i="4"/>
  <c r="M30" i="4"/>
  <c r="L30" i="4"/>
  <c r="K30" i="4"/>
  <c r="J30" i="4"/>
  <c r="I30" i="4"/>
  <c r="H30" i="4"/>
  <c r="G30" i="4"/>
  <c r="F30" i="4"/>
  <c r="E30" i="4"/>
  <c r="D30" i="4"/>
  <c r="CD29" i="4"/>
  <c r="CD29" i="2" s="1"/>
  <c r="CC29" i="4"/>
  <c r="CC29" i="2" s="1"/>
  <c r="CB29" i="4"/>
  <c r="CB29" i="2" s="1"/>
  <c r="CA29" i="4"/>
  <c r="CA29" i="2" s="1"/>
  <c r="BZ29" i="4"/>
  <c r="BY29" i="4"/>
  <c r="BX29" i="4"/>
  <c r="BW29" i="4"/>
  <c r="BV29" i="4"/>
  <c r="BU29" i="4"/>
  <c r="BT29" i="4"/>
  <c r="BS29" i="4"/>
  <c r="BR29" i="4"/>
  <c r="BQ29" i="4"/>
  <c r="BP29" i="4"/>
  <c r="BO29" i="4"/>
  <c r="BN29" i="4"/>
  <c r="BM29" i="4"/>
  <c r="BL29" i="4"/>
  <c r="BK29" i="4"/>
  <c r="BJ29" i="4"/>
  <c r="BI29" i="4"/>
  <c r="BH29" i="4"/>
  <c r="BG29" i="4"/>
  <c r="BF29" i="4"/>
  <c r="BE29" i="4"/>
  <c r="BD29" i="4"/>
  <c r="BC29" i="4"/>
  <c r="BB29" i="4"/>
  <c r="BA29" i="4"/>
  <c r="AZ29" i="4"/>
  <c r="AY29" i="4"/>
  <c r="AX29" i="4"/>
  <c r="AW29" i="4"/>
  <c r="AV29" i="4"/>
  <c r="AU29" i="4"/>
  <c r="AT29" i="4"/>
  <c r="AS29" i="4"/>
  <c r="AR29" i="4"/>
  <c r="AQ29" i="4"/>
  <c r="AP29" i="4"/>
  <c r="AO29" i="4"/>
  <c r="AN29" i="4"/>
  <c r="AM29" i="4"/>
  <c r="AL29" i="4"/>
  <c r="AK29" i="4"/>
  <c r="AJ29" i="4"/>
  <c r="AI29" i="4"/>
  <c r="AH29" i="4"/>
  <c r="AG29" i="4"/>
  <c r="AF29" i="4"/>
  <c r="AE29" i="4"/>
  <c r="AD29" i="4"/>
  <c r="AC29" i="4"/>
  <c r="AB29" i="4"/>
  <c r="AA29" i="4"/>
  <c r="Z29" i="4"/>
  <c r="Y29" i="4"/>
  <c r="X29" i="4"/>
  <c r="W29" i="4"/>
  <c r="V29" i="4"/>
  <c r="U29" i="4"/>
  <c r="T29" i="4"/>
  <c r="S29" i="4"/>
  <c r="R29" i="4"/>
  <c r="Q29" i="4"/>
  <c r="P29" i="4"/>
  <c r="O29" i="4"/>
  <c r="N29" i="4"/>
  <c r="M29" i="4"/>
  <c r="L29" i="4"/>
  <c r="K29" i="4"/>
  <c r="J29" i="4"/>
  <c r="I29" i="4"/>
  <c r="H29" i="4"/>
  <c r="G29" i="4"/>
  <c r="F29" i="4"/>
  <c r="E29" i="4"/>
  <c r="D29" i="4"/>
  <c r="CD28" i="4"/>
  <c r="CD28" i="2" s="1"/>
  <c r="CC28" i="4"/>
  <c r="CC28" i="2" s="1"/>
  <c r="CB28" i="4"/>
  <c r="CB28" i="2" s="1"/>
  <c r="CA28" i="4"/>
  <c r="CA28" i="2" s="1"/>
  <c r="BZ28" i="4"/>
  <c r="BY28" i="4"/>
  <c r="BX28" i="4"/>
  <c r="BW28" i="4"/>
  <c r="BV28" i="4"/>
  <c r="BU28" i="4"/>
  <c r="BT28" i="4"/>
  <c r="BS28" i="4"/>
  <c r="BR28" i="4"/>
  <c r="BQ28" i="4"/>
  <c r="BP28" i="4"/>
  <c r="BO28" i="4"/>
  <c r="BN28" i="4"/>
  <c r="BM28" i="4"/>
  <c r="BL28" i="4"/>
  <c r="BK28" i="4"/>
  <c r="BJ28" i="4"/>
  <c r="BI28" i="4"/>
  <c r="BH28" i="4"/>
  <c r="BG28" i="4"/>
  <c r="BF28" i="4"/>
  <c r="BE28" i="4"/>
  <c r="BD28" i="4"/>
  <c r="BC28" i="4"/>
  <c r="BB28" i="4"/>
  <c r="BA28" i="4"/>
  <c r="AZ28" i="4"/>
  <c r="AY28" i="4"/>
  <c r="AX28" i="4"/>
  <c r="AW28" i="4"/>
  <c r="AV28" i="4"/>
  <c r="AU28" i="4"/>
  <c r="AT28" i="4"/>
  <c r="AS28" i="4"/>
  <c r="AR28" i="4"/>
  <c r="AQ28" i="4"/>
  <c r="AP28" i="4"/>
  <c r="AO28" i="4"/>
  <c r="AN28" i="4"/>
  <c r="AM28" i="4"/>
  <c r="AL28" i="4"/>
  <c r="AK28" i="4"/>
  <c r="AJ28" i="4"/>
  <c r="AI28" i="4"/>
  <c r="AH28" i="4"/>
  <c r="AG28" i="4"/>
  <c r="AF28" i="4"/>
  <c r="AE28" i="4"/>
  <c r="AD28" i="4"/>
  <c r="AC28" i="4"/>
  <c r="AB28" i="4"/>
  <c r="AA28" i="4"/>
  <c r="Z28" i="4"/>
  <c r="Y28" i="4"/>
  <c r="X28" i="4"/>
  <c r="W28" i="4"/>
  <c r="V28" i="4"/>
  <c r="U28" i="4"/>
  <c r="T28" i="4"/>
  <c r="S28" i="4"/>
  <c r="R28" i="4"/>
  <c r="Q28" i="4"/>
  <c r="P28" i="4"/>
  <c r="O28" i="4"/>
  <c r="N28" i="4"/>
  <c r="M28" i="4"/>
  <c r="L28" i="4"/>
  <c r="K28" i="4"/>
  <c r="J28" i="4"/>
  <c r="I28" i="4"/>
  <c r="H28" i="4"/>
  <c r="G28" i="4"/>
  <c r="F28" i="4"/>
  <c r="E28" i="4"/>
  <c r="D28" i="4"/>
  <c r="CD27" i="4"/>
  <c r="CD27" i="2" s="1"/>
  <c r="CC27" i="4"/>
  <c r="CC27" i="2" s="1"/>
  <c r="CB27" i="4"/>
  <c r="CB27" i="2" s="1"/>
  <c r="CA27" i="4"/>
  <c r="CA27" i="2" s="1"/>
  <c r="BZ27" i="4"/>
  <c r="BY27" i="4"/>
  <c r="BX27" i="4"/>
  <c r="BW27" i="4"/>
  <c r="BV27" i="4"/>
  <c r="BU27" i="4"/>
  <c r="BT27" i="4"/>
  <c r="BS27" i="4"/>
  <c r="BR27" i="4"/>
  <c r="BQ27" i="4"/>
  <c r="BP27" i="4"/>
  <c r="BO27" i="4"/>
  <c r="BN27" i="4"/>
  <c r="BM27" i="4"/>
  <c r="BL27" i="4"/>
  <c r="BK27" i="4"/>
  <c r="BJ27" i="4"/>
  <c r="BI27" i="4"/>
  <c r="BH27" i="4"/>
  <c r="BG27" i="4"/>
  <c r="BF27" i="4"/>
  <c r="BE27" i="4"/>
  <c r="BD27" i="4"/>
  <c r="BC27" i="4"/>
  <c r="BB27" i="4"/>
  <c r="BA27" i="4"/>
  <c r="AZ27" i="4"/>
  <c r="AY27" i="4"/>
  <c r="AX27" i="4"/>
  <c r="AW27" i="4"/>
  <c r="AV27" i="4"/>
  <c r="AU27" i="4"/>
  <c r="AT27" i="4"/>
  <c r="AS27" i="4"/>
  <c r="AR27" i="4"/>
  <c r="AQ27" i="4"/>
  <c r="AP27" i="4"/>
  <c r="AO27" i="4"/>
  <c r="AN27" i="4"/>
  <c r="AM27" i="4"/>
  <c r="AL27" i="4"/>
  <c r="AK27" i="4"/>
  <c r="AJ27" i="4"/>
  <c r="AI27" i="4"/>
  <c r="AH27" i="4"/>
  <c r="AG27" i="4"/>
  <c r="AF27" i="4"/>
  <c r="AE27" i="4"/>
  <c r="AD27" i="4"/>
  <c r="AC27" i="4"/>
  <c r="AB27" i="4"/>
  <c r="AA27" i="4"/>
  <c r="Z27" i="4"/>
  <c r="Y27" i="4"/>
  <c r="X27" i="4"/>
  <c r="W27" i="4"/>
  <c r="V27" i="4"/>
  <c r="U27" i="4"/>
  <c r="T27" i="4"/>
  <c r="S27" i="4"/>
  <c r="R27" i="4"/>
  <c r="Q27" i="4"/>
  <c r="P27" i="4"/>
  <c r="O27" i="4"/>
  <c r="N27" i="4"/>
  <c r="M27" i="4"/>
  <c r="L27" i="4"/>
  <c r="K27" i="4"/>
  <c r="J27" i="4"/>
  <c r="I27" i="4"/>
  <c r="H27" i="4"/>
  <c r="G27" i="4"/>
  <c r="F27" i="4"/>
  <c r="E27" i="4"/>
  <c r="D27" i="4"/>
  <c r="CD26" i="4"/>
  <c r="CD26" i="2" s="1"/>
  <c r="CD21" i="3" s="1"/>
  <c r="CC26" i="4"/>
  <c r="CC26" i="2" s="1"/>
  <c r="CC21" i="3" s="1"/>
  <c r="CB26" i="4"/>
  <c r="CB26" i="2" s="1"/>
  <c r="CB21" i="3" s="1"/>
  <c r="CA26" i="4"/>
  <c r="CA26" i="2" s="1"/>
  <c r="BZ26" i="4"/>
  <c r="BY26" i="4"/>
  <c r="BX26" i="4"/>
  <c r="BW26" i="4"/>
  <c r="BV26" i="4"/>
  <c r="BU26" i="4"/>
  <c r="BT26" i="4"/>
  <c r="BS26" i="4"/>
  <c r="BR26" i="4"/>
  <c r="BQ26" i="4"/>
  <c r="BP26" i="4"/>
  <c r="BO26" i="4"/>
  <c r="BN26" i="4"/>
  <c r="BM26" i="4"/>
  <c r="BL26" i="4"/>
  <c r="BK26" i="4"/>
  <c r="BJ26" i="4"/>
  <c r="BI26" i="4"/>
  <c r="BH26" i="4"/>
  <c r="BG26" i="4"/>
  <c r="BF26" i="4"/>
  <c r="BE26" i="4"/>
  <c r="BD26" i="4"/>
  <c r="BC26" i="4"/>
  <c r="BB26" i="4"/>
  <c r="BA26" i="4"/>
  <c r="AZ26" i="4"/>
  <c r="AY26" i="4"/>
  <c r="AX26" i="4"/>
  <c r="AW26" i="4"/>
  <c r="AV26" i="4"/>
  <c r="AU26" i="4"/>
  <c r="AT26" i="4"/>
  <c r="AS26" i="4"/>
  <c r="AR26" i="4"/>
  <c r="AQ26" i="4"/>
  <c r="AP26" i="4"/>
  <c r="AO26" i="4"/>
  <c r="AN26" i="4"/>
  <c r="AM26" i="4"/>
  <c r="AL26" i="4"/>
  <c r="AK26" i="4"/>
  <c r="AJ26" i="4"/>
  <c r="AI26" i="4"/>
  <c r="AH26" i="4"/>
  <c r="AG26" i="4"/>
  <c r="AF26" i="4"/>
  <c r="AE26" i="4"/>
  <c r="AD26" i="4"/>
  <c r="AC26" i="4"/>
  <c r="AB26" i="4"/>
  <c r="AA26" i="4"/>
  <c r="Z26" i="4"/>
  <c r="Y26" i="4"/>
  <c r="X26" i="4"/>
  <c r="W26" i="4"/>
  <c r="V26" i="4"/>
  <c r="U26" i="4"/>
  <c r="T26" i="4"/>
  <c r="S26" i="4"/>
  <c r="R26" i="4"/>
  <c r="Q26" i="4"/>
  <c r="P26" i="4"/>
  <c r="O26" i="4"/>
  <c r="N26" i="4"/>
  <c r="M26" i="4"/>
  <c r="L26" i="4"/>
  <c r="K26" i="4"/>
  <c r="J26" i="4"/>
  <c r="I26" i="4"/>
  <c r="H26" i="4"/>
  <c r="G26" i="4"/>
  <c r="F26" i="4"/>
  <c r="E26" i="4"/>
  <c r="D26" i="4"/>
  <c r="CD25" i="4"/>
  <c r="CD25" i="2" s="1"/>
  <c r="CC25" i="4"/>
  <c r="CC25" i="2" s="1"/>
  <c r="CB25" i="4"/>
  <c r="CB25" i="2" s="1"/>
  <c r="CA25" i="4"/>
  <c r="CA25" i="2" s="1"/>
  <c r="BZ25" i="4"/>
  <c r="BY25" i="4"/>
  <c r="BX25" i="4"/>
  <c r="BW25" i="4"/>
  <c r="BV25" i="4"/>
  <c r="BU25" i="4"/>
  <c r="BT25" i="4"/>
  <c r="BS25" i="4"/>
  <c r="BR25" i="4"/>
  <c r="BQ25" i="4"/>
  <c r="BP25" i="4"/>
  <c r="BO25" i="4"/>
  <c r="BN25" i="4"/>
  <c r="BM25" i="4"/>
  <c r="BL25" i="4"/>
  <c r="BK25" i="4"/>
  <c r="BJ25" i="4"/>
  <c r="BI25" i="4"/>
  <c r="BH25" i="4"/>
  <c r="BG25" i="4"/>
  <c r="BF25" i="4"/>
  <c r="BE25" i="4"/>
  <c r="BD25" i="4"/>
  <c r="BC25" i="4"/>
  <c r="BB25" i="4"/>
  <c r="BA25" i="4"/>
  <c r="AZ25" i="4"/>
  <c r="AY25" i="4"/>
  <c r="AX25" i="4"/>
  <c r="AW25" i="4"/>
  <c r="AV25" i="4"/>
  <c r="AU25" i="4"/>
  <c r="AT25" i="4"/>
  <c r="AS25" i="4"/>
  <c r="AR25" i="4"/>
  <c r="AQ25" i="4"/>
  <c r="AP25" i="4"/>
  <c r="AO25" i="4"/>
  <c r="AN25" i="4"/>
  <c r="AM25" i="4"/>
  <c r="AL25" i="4"/>
  <c r="AK25" i="4"/>
  <c r="AJ25" i="4"/>
  <c r="AI25" i="4"/>
  <c r="AH25" i="4"/>
  <c r="AG25" i="4"/>
  <c r="AF25" i="4"/>
  <c r="AE25" i="4"/>
  <c r="AD25" i="4"/>
  <c r="AC25" i="4"/>
  <c r="AB25" i="4"/>
  <c r="AA25" i="4"/>
  <c r="Z25" i="4"/>
  <c r="Y25" i="4"/>
  <c r="X25" i="4"/>
  <c r="W25" i="4"/>
  <c r="V25" i="4"/>
  <c r="U25" i="4"/>
  <c r="T25" i="4"/>
  <c r="S25" i="4"/>
  <c r="R25" i="4"/>
  <c r="Q25" i="4"/>
  <c r="P25" i="4"/>
  <c r="O25" i="4"/>
  <c r="N25" i="4"/>
  <c r="M25" i="4"/>
  <c r="L25" i="4"/>
  <c r="K25" i="4"/>
  <c r="J25" i="4"/>
  <c r="I25" i="4"/>
  <c r="H25" i="4"/>
  <c r="G25" i="4"/>
  <c r="F25" i="4"/>
  <c r="E25" i="4"/>
  <c r="D25" i="4"/>
  <c r="CD24" i="4"/>
  <c r="CD24" i="2" s="1"/>
  <c r="CC24" i="4"/>
  <c r="CC24" i="2" s="1"/>
  <c r="CB24" i="4"/>
  <c r="CB24" i="2" s="1"/>
  <c r="CA24" i="4"/>
  <c r="CA24" i="2" s="1"/>
  <c r="BZ24" i="4"/>
  <c r="BY24" i="4"/>
  <c r="BX24" i="4"/>
  <c r="BW24" i="4"/>
  <c r="BV24" i="4"/>
  <c r="BU24" i="4"/>
  <c r="BT24" i="4"/>
  <c r="BS24" i="4"/>
  <c r="BR24" i="4"/>
  <c r="BQ24" i="4"/>
  <c r="BP24" i="4"/>
  <c r="BO24" i="4"/>
  <c r="BN24" i="4"/>
  <c r="BM24" i="4"/>
  <c r="BL24" i="4"/>
  <c r="BK24" i="4"/>
  <c r="BJ24" i="4"/>
  <c r="BI24" i="4"/>
  <c r="BH24" i="4"/>
  <c r="BG24" i="4"/>
  <c r="BF24" i="4"/>
  <c r="BE24" i="4"/>
  <c r="BD24" i="4"/>
  <c r="BC24" i="4"/>
  <c r="BB24" i="4"/>
  <c r="BA24" i="4"/>
  <c r="AZ24" i="4"/>
  <c r="AY24" i="4"/>
  <c r="AX24" i="4"/>
  <c r="AW24" i="4"/>
  <c r="AV24" i="4"/>
  <c r="AU24" i="4"/>
  <c r="AT24" i="4"/>
  <c r="AS24" i="4"/>
  <c r="AR24" i="4"/>
  <c r="AQ24" i="4"/>
  <c r="AP24" i="4"/>
  <c r="AO24" i="4"/>
  <c r="AN24" i="4"/>
  <c r="AM24" i="4"/>
  <c r="AL24" i="4"/>
  <c r="AK24" i="4"/>
  <c r="AJ24" i="4"/>
  <c r="AI24" i="4"/>
  <c r="AH24" i="4"/>
  <c r="AG24" i="4"/>
  <c r="AF24" i="4"/>
  <c r="AE24" i="4"/>
  <c r="AD24" i="4"/>
  <c r="AC24" i="4"/>
  <c r="AB24" i="4"/>
  <c r="AA24" i="4"/>
  <c r="Z24" i="4"/>
  <c r="Y24" i="4"/>
  <c r="X24" i="4"/>
  <c r="W24" i="4"/>
  <c r="V24" i="4"/>
  <c r="U24" i="4"/>
  <c r="T24" i="4"/>
  <c r="S24" i="4"/>
  <c r="R24" i="4"/>
  <c r="Q24" i="4"/>
  <c r="P24" i="4"/>
  <c r="O24" i="4"/>
  <c r="N24" i="4"/>
  <c r="M24" i="4"/>
  <c r="L24" i="4"/>
  <c r="K24" i="4"/>
  <c r="J24" i="4"/>
  <c r="I24" i="4"/>
  <c r="H24" i="4"/>
  <c r="G24" i="4"/>
  <c r="F24" i="4"/>
  <c r="E24" i="4"/>
  <c r="D24" i="4"/>
  <c r="CD23" i="4"/>
  <c r="CD23" i="2" s="1"/>
  <c r="CC23" i="4"/>
  <c r="CC23" i="2" s="1"/>
  <c r="CB23" i="4"/>
  <c r="CB23" i="2" s="1"/>
  <c r="CA23" i="4"/>
  <c r="CA23" i="2" s="1"/>
  <c r="BZ23" i="4"/>
  <c r="BY23" i="4"/>
  <c r="BX23" i="4"/>
  <c r="BW23" i="4"/>
  <c r="BV23" i="4"/>
  <c r="BU23" i="4"/>
  <c r="BT23" i="4"/>
  <c r="BS23" i="4"/>
  <c r="BR23" i="4"/>
  <c r="BQ23" i="4"/>
  <c r="BP23" i="4"/>
  <c r="BO23" i="4"/>
  <c r="BN23" i="4"/>
  <c r="BM23" i="4"/>
  <c r="BL23" i="4"/>
  <c r="BK23" i="4"/>
  <c r="BJ23" i="4"/>
  <c r="BI23" i="4"/>
  <c r="BH23" i="4"/>
  <c r="BG23" i="4"/>
  <c r="BF23" i="4"/>
  <c r="BE23" i="4"/>
  <c r="BD23" i="4"/>
  <c r="BC23" i="4"/>
  <c r="BB23" i="4"/>
  <c r="BA23" i="4"/>
  <c r="AZ23" i="4"/>
  <c r="AY23" i="4"/>
  <c r="AX23" i="4"/>
  <c r="AW23" i="4"/>
  <c r="AV23" i="4"/>
  <c r="AU23" i="4"/>
  <c r="AT23" i="4"/>
  <c r="AS23" i="4"/>
  <c r="AR23" i="4"/>
  <c r="AQ23" i="4"/>
  <c r="AP23" i="4"/>
  <c r="AO23" i="4"/>
  <c r="AN23" i="4"/>
  <c r="AM23" i="4"/>
  <c r="AL23" i="4"/>
  <c r="AK23" i="4"/>
  <c r="AJ23" i="4"/>
  <c r="AI23" i="4"/>
  <c r="AH23" i="4"/>
  <c r="AG23" i="4"/>
  <c r="AF23" i="4"/>
  <c r="AE23" i="4"/>
  <c r="AD23" i="4"/>
  <c r="AC23" i="4"/>
  <c r="AB23" i="4"/>
  <c r="AA23" i="4"/>
  <c r="Z23" i="4"/>
  <c r="Y23" i="4"/>
  <c r="X23" i="4"/>
  <c r="W23" i="4"/>
  <c r="V23" i="4"/>
  <c r="U23" i="4"/>
  <c r="T23" i="4"/>
  <c r="S23" i="4"/>
  <c r="R23" i="4"/>
  <c r="Q23" i="4"/>
  <c r="P23" i="4"/>
  <c r="O23" i="4"/>
  <c r="N23" i="4"/>
  <c r="M23" i="4"/>
  <c r="L23" i="4"/>
  <c r="K23" i="4"/>
  <c r="J23" i="4"/>
  <c r="I23" i="4"/>
  <c r="H23" i="4"/>
  <c r="G23" i="4"/>
  <c r="F23" i="4"/>
  <c r="E23" i="4"/>
  <c r="D23" i="4"/>
  <c r="CD22" i="4"/>
  <c r="CD22" i="2" s="1"/>
  <c r="CC22" i="4"/>
  <c r="CC22" i="2" s="1"/>
  <c r="CB22" i="4"/>
  <c r="CB22" i="2" s="1"/>
  <c r="CA22" i="4"/>
  <c r="CA22" i="2" s="1"/>
  <c r="BZ22" i="4"/>
  <c r="BY22" i="4"/>
  <c r="BX22" i="4"/>
  <c r="BW22" i="4"/>
  <c r="BV22" i="4"/>
  <c r="BU22" i="4"/>
  <c r="BT22" i="4"/>
  <c r="BS22" i="4"/>
  <c r="BR22" i="4"/>
  <c r="BQ22" i="4"/>
  <c r="BP22" i="4"/>
  <c r="BO22" i="4"/>
  <c r="BN22" i="4"/>
  <c r="BM22" i="4"/>
  <c r="BL22" i="4"/>
  <c r="BK22" i="4"/>
  <c r="BJ22" i="4"/>
  <c r="BI22" i="4"/>
  <c r="BH22" i="4"/>
  <c r="BG22" i="4"/>
  <c r="BF22" i="4"/>
  <c r="BE22" i="4"/>
  <c r="BD22" i="4"/>
  <c r="BC22" i="4"/>
  <c r="BB22" i="4"/>
  <c r="BA22" i="4"/>
  <c r="AZ22" i="4"/>
  <c r="AY22" i="4"/>
  <c r="AX22" i="4"/>
  <c r="AW22" i="4"/>
  <c r="AV22" i="4"/>
  <c r="AU22" i="4"/>
  <c r="AT22" i="4"/>
  <c r="AS22" i="4"/>
  <c r="AR22" i="4"/>
  <c r="AQ22" i="4"/>
  <c r="AP22" i="4"/>
  <c r="AO22" i="4"/>
  <c r="AN22" i="4"/>
  <c r="AM22" i="4"/>
  <c r="AL22" i="4"/>
  <c r="AK22" i="4"/>
  <c r="AJ22" i="4"/>
  <c r="AI22" i="4"/>
  <c r="AH22" i="4"/>
  <c r="AG22" i="4"/>
  <c r="AF22" i="4"/>
  <c r="AE22" i="4"/>
  <c r="AD22" i="4"/>
  <c r="AC22" i="4"/>
  <c r="AB22" i="4"/>
  <c r="AA22" i="4"/>
  <c r="Z22" i="4"/>
  <c r="Y22" i="4"/>
  <c r="X22" i="4"/>
  <c r="W22" i="4"/>
  <c r="V22" i="4"/>
  <c r="U22" i="4"/>
  <c r="T22" i="4"/>
  <c r="S22" i="4"/>
  <c r="R22" i="4"/>
  <c r="Q22" i="4"/>
  <c r="P22" i="4"/>
  <c r="O22" i="4"/>
  <c r="N22" i="4"/>
  <c r="M22" i="4"/>
  <c r="L22" i="4"/>
  <c r="K22" i="4"/>
  <c r="J22" i="4"/>
  <c r="I22" i="4"/>
  <c r="H22" i="4"/>
  <c r="G22" i="4"/>
  <c r="F22" i="4"/>
  <c r="E22" i="4"/>
  <c r="D22" i="4"/>
  <c r="CD21" i="4"/>
  <c r="CD21" i="2" s="1"/>
  <c r="CC21" i="4"/>
  <c r="CC21" i="2" s="1"/>
  <c r="CB21" i="4"/>
  <c r="CB21" i="2" s="1"/>
  <c r="CA21" i="4"/>
  <c r="CA21" i="2" s="1"/>
  <c r="BZ21" i="4"/>
  <c r="BY21" i="4"/>
  <c r="BX21" i="4"/>
  <c r="BW21" i="4"/>
  <c r="BV21" i="4"/>
  <c r="BU21" i="4"/>
  <c r="BT21" i="4"/>
  <c r="BS21" i="4"/>
  <c r="BR21" i="4"/>
  <c r="BQ21" i="4"/>
  <c r="BP21" i="4"/>
  <c r="BO21" i="4"/>
  <c r="BN21" i="4"/>
  <c r="BM21" i="4"/>
  <c r="BL21" i="4"/>
  <c r="BK21" i="4"/>
  <c r="BJ21" i="4"/>
  <c r="BI21" i="4"/>
  <c r="BH21" i="4"/>
  <c r="BG21" i="4"/>
  <c r="BF21" i="4"/>
  <c r="BE21" i="4"/>
  <c r="BD21" i="4"/>
  <c r="BC21" i="4"/>
  <c r="BB21" i="4"/>
  <c r="BA21" i="4"/>
  <c r="AZ21" i="4"/>
  <c r="AY21" i="4"/>
  <c r="AX21" i="4"/>
  <c r="AW21" i="4"/>
  <c r="AV21" i="4"/>
  <c r="AU21" i="4"/>
  <c r="AT21" i="4"/>
  <c r="AS21" i="4"/>
  <c r="AR21" i="4"/>
  <c r="AQ21" i="4"/>
  <c r="AP21" i="4"/>
  <c r="AO21" i="4"/>
  <c r="AN21" i="4"/>
  <c r="AM21" i="4"/>
  <c r="AL21" i="4"/>
  <c r="AK21" i="4"/>
  <c r="AJ21" i="4"/>
  <c r="AI21" i="4"/>
  <c r="AH21" i="4"/>
  <c r="AG21" i="4"/>
  <c r="AF21" i="4"/>
  <c r="AE21" i="4"/>
  <c r="AD21" i="4"/>
  <c r="AD19" i="2" s="1"/>
  <c r="AC21" i="4"/>
  <c r="AB21" i="4"/>
  <c r="AA21" i="4"/>
  <c r="Z21" i="4"/>
  <c r="Y21" i="4"/>
  <c r="X21" i="4"/>
  <c r="W21" i="4"/>
  <c r="V21" i="4"/>
  <c r="V21" i="2" s="1"/>
  <c r="U21" i="4"/>
  <c r="T21" i="4"/>
  <c r="S21" i="4"/>
  <c r="R21" i="4"/>
  <c r="Q21" i="4"/>
  <c r="P21" i="4"/>
  <c r="O21" i="4"/>
  <c r="N21" i="4"/>
  <c r="M21" i="4"/>
  <c r="L21" i="4"/>
  <c r="K21" i="4"/>
  <c r="J21" i="4"/>
  <c r="I21" i="4"/>
  <c r="H21" i="4"/>
  <c r="G21" i="4"/>
  <c r="F21" i="4"/>
  <c r="E21" i="4"/>
  <c r="D21" i="4"/>
  <c r="CD20" i="4"/>
  <c r="CD20" i="2" s="1"/>
  <c r="CC20" i="4"/>
  <c r="CC20" i="2" s="1"/>
  <c r="CB20" i="4"/>
  <c r="CB20" i="2" s="1"/>
  <c r="CA20" i="4"/>
  <c r="CA20" i="2" s="1"/>
  <c r="BZ20" i="4"/>
  <c r="BY20" i="4"/>
  <c r="BX20" i="4"/>
  <c r="BW20" i="4"/>
  <c r="BV20" i="4"/>
  <c r="BU20" i="4"/>
  <c r="BT20" i="4"/>
  <c r="BS20" i="4"/>
  <c r="BR20" i="4"/>
  <c r="BQ20" i="4"/>
  <c r="BP20" i="4"/>
  <c r="BO20" i="4"/>
  <c r="BN20" i="4"/>
  <c r="BM20" i="4"/>
  <c r="BL20" i="4"/>
  <c r="BK20" i="4"/>
  <c r="BJ20" i="4"/>
  <c r="BI20" i="4"/>
  <c r="BH20" i="4"/>
  <c r="BG20" i="4"/>
  <c r="BF20" i="4"/>
  <c r="BE20" i="4"/>
  <c r="BD20" i="4"/>
  <c r="BC20" i="4"/>
  <c r="BB20" i="4"/>
  <c r="BA20" i="4"/>
  <c r="AZ20" i="4"/>
  <c r="AY20" i="4"/>
  <c r="AX20" i="4"/>
  <c r="AW20" i="4"/>
  <c r="AV20" i="4"/>
  <c r="AU20" i="4"/>
  <c r="AT20" i="4"/>
  <c r="AS20" i="4"/>
  <c r="AR20" i="4"/>
  <c r="AQ20" i="4"/>
  <c r="AP20" i="4"/>
  <c r="AO20" i="4"/>
  <c r="AN20" i="4"/>
  <c r="AM20" i="4"/>
  <c r="AL20" i="4"/>
  <c r="AK20" i="4"/>
  <c r="AJ20" i="4"/>
  <c r="AI20" i="4"/>
  <c r="AH20" i="4"/>
  <c r="AG20" i="4"/>
  <c r="AF20" i="4"/>
  <c r="AE20" i="4"/>
  <c r="AD20" i="4"/>
  <c r="AC20" i="4"/>
  <c r="AB20" i="4"/>
  <c r="AA20" i="4"/>
  <c r="Z20" i="4"/>
  <c r="Y20" i="4"/>
  <c r="X20" i="4"/>
  <c r="W20" i="4"/>
  <c r="V20" i="4"/>
  <c r="U20" i="4"/>
  <c r="T20" i="4"/>
  <c r="S20" i="4"/>
  <c r="R20" i="4"/>
  <c r="Q20" i="4"/>
  <c r="P20" i="4"/>
  <c r="O20" i="4"/>
  <c r="N20" i="4"/>
  <c r="N20" i="2" s="1"/>
  <c r="M20" i="4"/>
  <c r="M20" i="2" s="1"/>
  <c r="L20" i="4"/>
  <c r="L20" i="2" s="1"/>
  <c r="K20" i="4"/>
  <c r="K20" i="2" s="1"/>
  <c r="J20" i="4"/>
  <c r="J20" i="2" s="1"/>
  <c r="I20" i="4"/>
  <c r="I20" i="2" s="1"/>
  <c r="H20" i="4"/>
  <c r="H20" i="2" s="1"/>
  <c r="G20" i="4"/>
  <c r="G20" i="2" s="1"/>
  <c r="F20" i="4"/>
  <c r="F20" i="2" s="1"/>
  <c r="E20" i="4"/>
  <c r="E20" i="2" s="1"/>
  <c r="D20" i="4"/>
  <c r="CD19" i="4"/>
  <c r="CC19" i="4"/>
  <c r="CB19" i="4"/>
  <c r="CA19" i="4"/>
  <c r="BZ19" i="4"/>
  <c r="BZ19" i="2" s="1"/>
  <c r="BY19" i="4"/>
  <c r="BX19" i="4"/>
  <c r="BW19" i="4"/>
  <c r="BV19" i="4"/>
  <c r="BU19" i="4"/>
  <c r="BT19" i="4"/>
  <c r="BT19" i="2" s="1"/>
  <c r="BS19" i="4"/>
  <c r="BS19" i="2" s="1"/>
  <c r="BR19" i="4"/>
  <c r="BQ19" i="4"/>
  <c r="BP19" i="4"/>
  <c r="BO19" i="4"/>
  <c r="BN19" i="4"/>
  <c r="BM19" i="4"/>
  <c r="BL19" i="4"/>
  <c r="BK19" i="4"/>
  <c r="BJ19" i="4"/>
  <c r="BI19" i="4"/>
  <c r="BH19" i="4"/>
  <c r="BG19" i="4"/>
  <c r="BF19" i="4"/>
  <c r="BE19" i="4"/>
  <c r="BD19" i="4"/>
  <c r="BC19" i="4"/>
  <c r="BB19" i="4"/>
  <c r="BB19" i="2" s="1"/>
  <c r="BA19" i="4"/>
  <c r="AZ19" i="4"/>
  <c r="AY19" i="4"/>
  <c r="AY19" i="2" s="1"/>
  <c r="AX19" i="4"/>
  <c r="AW19" i="4"/>
  <c r="AV19" i="4"/>
  <c r="AU19" i="4"/>
  <c r="AT19" i="4"/>
  <c r="AS19" i="4"/>
  <c r="AR19" i="4"/>
  <c r="AQ19" i="4"/>
  <c r="AP19" i="4"/>
  <c r="AO19" i="4"/>
  <c r="AN19" i="4"/>
  <c r="AM19" i="4"/>
  <c r="AM19" i="2" s="1"/>
  <c r="AL19" i="4"/>
  <c r="AK19" i="4"/>
  <c r="AJ19" i="4"/>
  <c r="AI19" i="4"/>
  <c r="AI19" i="2" s="1"/>
  <c r="AH19" i="4"/>
  <c r="AG19" i="4"/>
  <c r="AF19" i="4"/>
  <c r="AE19" i="4"/>
  <c r="AD19" i="4"/>
  <c r="AC19" i="4"/>
  <c r="AB19" i="4"/>
  <c r="AB19" i="2" s="1"/>
  <c r="AA19" i="4"/>
  <c r="Z19" i="4"/>
  <c r="Y19" i="4"/>
  <c r="X19" i="4"/>
  <c r="X19" i="2" s="1"/>
  <c r="W19" i="4"/>
  <c r="V19" i="4"/>
  <c r="V19" i="2" s="1"/>
  <c r="U19" i="4"/>
  <c r="T19" i="4"/>
  <c r="S19" i="4"/>
  <c r="R19" i="4"/>
  <c r="Q19" i="4"/>
  <c r="P19" i="4"/>
  <c r="O19" i="4"/>
  <c r="N19" i="4"/>
  <c r="M19" i="4"/>
  <c r="L19" i="4"/>
  <c r="K19" i="4"/>
  <c r="K19" i="2" s="1"/>
  <c r="J19" i="4"/>
  <c r="J19" i="2" s="1"/>
  <c r="I19" i="4"/>
  <c r="H19" i="4"/>
  <c r="G19" i="4"/>
  <c r="F19" i="4"/>
  <c r="F19" i="2" s="1"/>
  <c r="E19" i="4"/>
  <c r="E19" i="2" s="1"/>
  <c r="D19" i="4"/>
  <c r="CD18" i="4"/>
  <c r="CD18" i="2" s="1"/>
  <c r="CD19" i="2" s="1"/>
  <c r="CC18" i="4"/>
  <c r="CC18" i="2" s="1"/>
  <c r="CC19" i="2" s="1"/>
  <c r="CB18" i="4"/>
  <c r="CB18" i="2" s="1"/>
  <c r="CB19" i="2" s="1"/>
  <c r="CA18" i="4"/>
  <c r="CA18" i="2" s="1"/>
  <c r="CA19" i="2" s="1"/>
  <c r="BZ18" i="4"/>
  <c r="BY18" i="4"/>
  <c r="BX18" i="4"/>
  <c r="BW18" i="4"/>
  <c r="BV18" i="4"/>
  <c r="BU18" i="4"/>
  <c r="BT18" i="4"/>
  <c r="BS18" i="4"/>
  <c r="BR18" i="4"/>
  <c r="BQ18" i="4"/>
  <c r="BP18" i="4"/>
  <c r="BO18" i="4"/>
  <c r="BN18" i="4"/>
  <c r="BM18" i="4"/>
  <c r="BL18" i="4"/>
  <c r="BK18" i="4"/>
  <c r="BJ18" i="4"/>
  <c r="BI18" i="4"/>
  <c r="BH18" i="4"/>
  <c r="BG18" i="4"/>
  <c r="BF18" i="4"/>
  <c r="BE18" i="4"/>
  <c r="BD18" i="4"/>
  <c r="BC18" i="4"/>
  <c r="BB18" i="4"/>
  <c r="BA18" i="4"/>
  <c r="AZ18" i="4"/>
  <c r="AY18" i="4"/>
  <c r="AX18" i="4"/>
  <c r="AW18" i="4"/>
  <c r="AV18" i="4"/>
  <c r="AU18" i="4"/>
  <c r="AT18" i="4"/>
  <c r="AS18" i="4"/>
  <c r="AR18" i="4"/>
  <c r="AQ18" i="4"/>
  <c r="AP18" i="4"/>
  <c r="AO18" i="4"/>
  <c r="AN18" i="4"/>
  <c r="AM18" i="4"/>
  <c r="AL18" i="4"/>
  <c r="AK18" i="4"/>
  <c r="AJ18" i="4"/>
  <c r="AI18" i="4"/>
  <c r="AH18" i="4"/>
  <c r="AG18" i="4"/>
  <c r="AF18" i="4"/>
  <c r="AE18" i="4"/>
  <c r="AD18" i="4"/>
  <c r="AC18" i="4"/>
  <c r="AB18" i="4"/>
  <c r="AA18" i="4"/>
  <c r="Z18" i="4"/>
  <c r="Y18" i="4"/>
  <c r="X18" i="4"/>
  <c r="W18" i="4"/>
  <c r="V18" i="4"/>
  <c r="U18" i="4"/>
  <c r="T18" i="4"/>
  <c r="S18" i="4"/>
  <c r="R18" i="4"/>
  <c r="Q18" i="4"/>
  <c r="P18" i="4"/>
  <c r="O18" i="4"/>
  <c r="N18" i="4"/>
  <c r="M18" i="4"/>
  <c r="L18" i="4"/>
  <c r="K18" i="4"/>
  <c r="J18" i="4"/>
  <c r="I18" i="4"/>
  <c r="H18" i="4"/>
  <c r="G18" i="4"/>
  <c r="F18" i="4"/>
  <c r="E18" i="4"/>
  <c r="D18" i="4"/>
  <c r="CD17" i="4"/>
  <c r="CD17" i="2" s="1"/>
  <c r="CC17" i="4"/>
  <c r="CC17" i="2" s="1"/>
  <c r="CB17" i="4"/>
  <c r="CB17" i="2" s="1"/>
  <c r="CA17" i="4"/>
  <c r="CA17" i="2" s="1"/>
  <c r="BZ17" i="4"/>
  <c r="BY17" i="4"/>
  <c r="BX17" i="4"/>
  <c r="BW17" i="4"/>
  <c r="BV17" i="4"/>
  <c r="BU17" i="4"/>
  <c r="BT17" i="4"/>
  <c r="BS17" i="4"/>
  <c r="BR17" i="4"/>
  <c r="BQ17" i="4"/>
  <c r="BP17" i="4"/>
  <c r="BO17" i="4"/>
  <c r="BN17" i="4"/>
  <c r="BM17" i="4"/>
  <c r="BL17" i="4"/>
  <c r="BK17" i="4"/>
  <c r="BJ17" i="4"/>
  <c r="BI17" i="4"/>
  <c r="BH17" i="4"/>
  <c r="BG17" i="4"/>
  <c r="BF17" i="4"/>
  <c r="BE17" i="4"/>
  <c r="BD17" i="4"/>
  <c r="BC17" i="4"/>
  <c r="BB17" i="4"/>
  <c r="BA17" i="4"/>
  <c r="AZ17" i="4"/>
  <c r="AY17" i="4"/>
  <c r="AX17" i="4"/>
  <c r="AW17" i="4"/>
  <c r="AV17" i="4"/>
  <c r="AU17" i="4"/>
  <c r="AT17" i="4"/>
  <c r="AS17" i="4"/>
  <c r="AR17" i="4"/>
  <c r="AQ17" i="4"/>
  <c r="AP17" i="4"/>
  <c r="AO17" i="4"/>
  <c r="AN17" i="4"/>
  <c r="AM17" i="4"/>
  <c r="AL17" i="4"/>
  <c r="AK17" i="4"/>
  <c r="AJ17" i="4"/>
  <c r="AI17" i="4"/>
  <c r="AH17" i="4"/>
  <c r="AG17" i="4"/>
  <c r="AF17" i="4"/>
  <c r="AE17" i="4"/>
  <c r="AD17" i="4"/>
  <c r="AC17" i="4"/>
  <c r="AB17" i="4"/>
  <c r="AA17" i="4"/>
  <c r="Z17" i="4"/>
  <c r="Y17" i="4"/>
  <c r="X17" i="4"/>
  <c r="W17" i="4"/>
  <c r="V17" i="4"/>
  <c r="U17" i="4"/>
  <c r="T17" i="4"/>
  <c r="S17" i="4"/>
  <c r="R17" i="4"/>
  <c r="Q17" i="4"/>
  <c r="P17" i="4"/>
  <c r="O17" i="4"/>
  <c r="N17" i="4"/>
  <c r="M17" i="4"/>
  <c r="L17" i="4"/>
  <c r="K17" i="4"/>
  <c r="J17" i="4"/>
  <c r="I17" i="4"/>
  <c r="H17" i="4"/>
  <c r="G17" i="4"/>
  <c r="F17" i="4"/>
  <c r="E17" i="4"/>
  <c r="D17" i="4"/>
  <c r="CD16" i="4"/>
  <c r="CD16" i="2" s="1"/>
  <c r="CC16" i="4"/>
  <c r="CC16" i="2" s="1"/>
  <c r="CB16" i="4"/>
  <c r="CB16" i="2" s="1"/>
  <c r="CA16" i="4"/>
  <c r="CA16" i="2" s="1"/>
  <c r="BZ16" i="4"/>
  <c r="BY16" i="4"/>
  <c r="BX16" i="4"/>
  <c r="BW16" i="4"/>
  <c r="BV16" i="4"/>
  <c r="BU16" i="4"/>
  <c r="BT16" i="4"/>
  <c r="BS16" i="4"/>
  <c r="BR16" i="4"/>
  <c r="BQ16" i="4"/>
  <c r="BP16" i="4"/>
  <c r="BO16" i="4"/>
  <c r="BN16" i="4"/>
  <c r="BM16" i="4"/>
  <c r="BL16" i="4"/>
  <c r="BK16" i="4"/>
  <c r="BJ16" i="4"/>
  <c r="BI16" i="4"/>
  <c r="BH16" i="4"/>
  <c r="BG16" i="4"/>
  <c r="BF16" i="4"/>
  <c r="BE16" i="4"/>
  <c r="BD16" i="4"/>
  <c r="BC16" i="4"/>
  <c r="BB16" i="4"/>
  <c r="BA16" i="4"/>
  <c r="AZ16" i="4"/>
  <c r="AY16" i="4"/>
  <c r="AX16" i="4"/>
  <c r="AW16" i="4"/>
  <c r="AV16" i="4"/>
  <c r="AU16" i="4"/>
  <c r="AT16" i="4"/>
  <c r="AS16" i="4"/>
  <c r="AR16" i="4"/>
  <c r="AQ16" i="4"/>
  <c r="AP16" i="4"/>
  <c r="AO16" i="4"/>
  <c r="AN16" i="4"/>
  <c r="AM16" i="4"/>
  <c r="AL16" i="4"/>
  <c r="AK16" i="4"/>
  <c r="AJ16" i="4"/>
  <c r="AI16" i="4"/>
  <c r="AH16" i="4"/>
  <c r="AG16" i="4"/>
  <c r="AF16" i="4"/>
  <c r="AE16" i="4"/>
  <c r="AD16" i="4"/>
  <c r="AC16" i="4"/>
  <c r="AB16" i="4"/>
  <c r="AA16" i="4"/>
  <c r="Z16" i="4"/>
  <c r="Y16" i="4"/>
  <c r="X16" i="4"/>
  <c r="W16" i="4"/>
  <c r="V16" i="4"/>
  <c r="U16" i="4"/>
  <c r="T16" i="4"/>
  <c r="S16" i="4"/>
  <c r="R16" i="4"/>
  <c r="Q16" i="4"/>
  <c r="P16" i="4"/>
  <c r="O16" i="4"/>
  <c r="N16" i="4"/>
  <c r="M16" i="4"/>
  <c r="L16" i="4"/>
  <c r="K16" i="4"/>
  <c r="J16" i="4"/>
  <c r="I16" i="4"/>
  <c r="H16" i="4"/>
  <c r="G16" i="4"/>
  <c r="F16" i="4"/>
  <c r="E16" i="4"/>
  <c r="D16" i="4"/>
  <c r="CD15" i="4"/>
  <c r="CD15" i="2" s="1"/>
  <c r="CD14" i="3" s="1"/>
  <c r="CC15" i="4"/>
  <c r="CC15" i="2" s="1"/>
  <c r="CC14" i="3" s="1"/>
  <c r="CB15" i="4"/>
  <c r="CB15" i="2" s="1"/>
  <c r="CB14" i="3" s="1"/>
  <c r="CA15" i="4"/>
  <c r="CA15" i="2" s="1"/>
  <c r="BZ15" i="4"/>
  <c r="BY15" i="4"/>
  <c r="BX15" i="4"/>
  <c r="BW15" i="4"/>
  <c r="BV15" i="4"/>
  <c r="BU15" i="4"/>
  <c r="BT15" i="4"/>
  <c r="BS15" i="4"/>
  <c r="BR15" i="4"/>
  <c r="BQ15" i="4"/>
  <c r="BP15" i="4"/>
  <c r="BO15" i="4"/>
  <c r="BN15" i="4"/>
  <c r="BM15" i="4"/>
  <c r="BL15" i="4"/>
  <c r="BK15" i="4"/>
  <c r="BJ15" i="4"/>
  <c r="BI15" i="4"/>
  <c r="BH15" i="4"/>
  <c r="BG15" i="4"/>
  <c r="BF15" i="4"/>
  <c r="BE15" i="4"/>
  <c r="BD15" i="4"/>
  <c r="BC15" i="4"/>
  <c r="BB15" i="4"/>
  <c r="BA15" i="4"/>
  <c r="AZ15" i="4"/>
  <c r="AY15" i="4"/>
  <c r="AX15" i="4"/>
  <c r="AW15" i="4"/>
  <c r="AV15" i="4"/>
  <c r="AU15" i="4"/>
  <c r="AT15" i="4"/>
  <c r="AS15" i="4"/>
  <c r="AR15" i="4"/>
  <c r="AQ15" i="4"/>
  <c r="AP15" i="4"/>
  <c r="AO15" i="4"/>
  <c r="AN15" i="4"/>
  <c r="AM15" i="4"/>
  <c r="AL15" i="4"/>
  <c r="AK15" i="4"/>
  <c r="AJ15" i="4"/>
  <c r="AI15" i="4"/>
  <c r="AH15" i="4"/>
  <c r="AG15" i="4"/>
  <c r="AF15" i="4"/>
  <c r="AE15" i="4"/>
  <c r="AD15" i="4"/>
  <c r="AC15" i="4"/>
  <c r="AB15" i="4"/>
  <c r="AA15" i="4"/>
  <c r="Z15" i="4"/>
  <c r="Y15" i="4"/>
  <c r="X15" i="4"/>
  <c r="W15" i="4"/>
  <c r="V15" i="4"/>
  <c r="U15" i="4"/>
  <c r="T15" i="4"/>
  <c r="S15" i="4"/>
  <c r="R15" i="4"/>
  <c r="Q15" i="4"/>
  <c r="P15" i="4"/>
  <c r="O15" i="4"/>
  <c r="N15" i="4"/>
  <c r="M15" i="4"/>
  <c r="L15" i="4"/>
  <c r="K15" i="4"/>
  <c r="J15" i="4"/>
  <c r="I15" i="4"/>
  <c r="H15" i="4"/>
  <c r="G15" i="4"/>
  <c r="F15" i="4"/>
  <c r="E15" i="4"/>
  <c r="D15" i="4"/>
  <c r="CD3" i="4"/>
  <c r="CC3" i="4"/>
  <c r="CB3" i="4"/>
  <c r="CA3" i="4"/>
  <c r="BZ3" i="4"/>
  <c r="BY3" i="4"/>
  <c r="BX3" i="4"/>
  <c r="BW3" i="4"/>
  <c r="BV3" i="4"/>
  <c r="BU3" i="4"/>
  <c r="BT3" i="4"/>
  <c r="BS3" i="4"/>
  <c r="BR3" i="4"/>
  <c r="BQ3" i="4"/>
  <c r="BP3" i="4"/>
  <c r="BO3" i="4"/>
  <c r="BN3" i="4"/>
  <c r="BM3" i="4"/>
  <c r="BL3" i="4"/>
  <c r="BK3" i="4"/>
  <c r="BJ3" i="4"/>
  <c r="BI3" i="4"/>
  <c r="BH3" i="4"/>
  <c r="BG3" i="4"/>
  <c r="BF3" i="4"/>
  <c r="BE3" i="4"/>
  <c r="BD3" i="4"/>
  <c r="BC3" i="4"/>
  <c r="BB3" i="4"/>
  <c r="BA3" i="4"/>
  <c r="AZ3" i="4"/>
  <c r="AY3" i="4"/>
  <c r="AX3" i="4"/>
  <c r="AW3" i="4"/>
  <c r="AV3" i="4"/>
  <c r="AU3" i="4"/>
  <c r="AT3" i="4"/>
  <c r="AS3" i="4"/>
  <c r="AR3" i="4"/>
  <c r="AQ3" i="4"/>
  <c r="AP3" i="4"/>
  <c r="AO3" i="4"/>
  <c r="AN3" i="4"/>
  <c r="AM3" i="4"/>
  <c r="AL3" i="4"/>
  <c r="AK3" i="4"/>
  <c r="AJ3" i="4"/>
  <c r="AI3" i="4"/>
  <c r="AH3" i="4"/>
  <c r="AG3" i="4"/>
  <c r="AF3" i="4"/>
  <c r="AE3" i="4"/>
  <c r="AD3" i="4"/>
  <c r="AC3" i="4"/>
  <c r="AB3" i="4"/>
  <c r="AA3" i="4"/>
  <c r="Z3" i="4"/>
  <c r="Y3" i="4"/>
  <c r="X3" i="4"/>
  <c r="W3" i="4"/>
  <c r="V3" i="4"/>
  <c r="U3" i="4"/>
  <c r="T3" i="4"/>
  <c r="S3" i="4"/>
  <c r="R3" i="4"/>
  <c r="Q3" i="4"/>
  <c r="P3" i="4"/>
  <c r="O3" i="4"/>
  <c r="N3" i="4"/>
  <c r="M3" i="4"/>
  <c r="L3" i="4"/>
  <c r="K3" i="4"/>
  <c r="J3" i="4"/>
  <c r="I3" i="4"/>
  <c r="H3" i="4"/>
  <c r="G3" i="4"/>
  <c r="F3" i="4"/>
  <c r="E3" i="4"/>
  <c r="D3" i="4"/>
  <c r="AG2" i="4"/>
  <c r="AF2" i="4"/>
  <c r="AE2" i="4"/>
  <c r="AD2" i="4"/>
  <c r="AC2" i="4"/>
  <c r="AB2" i="4"/>
  <c r="AA2" i="4"/>
  <c r="Z2" i="4"/>
  <c r="Y2" i="4"/>
  <c r="X2" i="4"/>
  <c r="W2" i="4"/>
  <c r="V2" i="4"/>
  <c r="U2" i="4"/>
  <c r="T2" i="4"/>
  <c r="S2" i="4"/>
  <c r="R2" i="4"/>
  <c r="Q2" i="4"/>
  <c r="P2" i="4"/>
  <c r="O2" i="4"/>
  <c r="N2" i="4"/>
  <c r="M2" i="4"/>
  <c r="L2" i="4"/>
  <c r="K2" i="4"/>
  <c r="J2" i="4"/>
  <c r="I2" i="4"/>
  <c r="H2" i="4"/>
  <c r="G2" i="4"/>
  <c r="F2" i="4"/>
  <c r="E2" i="4"/>
  <c r="D2" i="4"/>
  <c r="BP57" i="2" l="1"/>
  <c r="CC51" i="3"/>
  <c r="CD51" i="3"/>
  <c r="CA51" i="3"/>
  <c r="CB51" i="3"/>
  <c r="BZ20" i="2"/>
  <c r="CC15" i="3"/>
  <c r="CD16" i="3"/>
  <c r="CD20" i="3"/>
  <c r="CC27" i="3"/>
  <c r="CD28" i="3"/>
  <c r="CB30" i="3"/>
  <c r="E50" i="2"/>
  <c r="D50" i="2" s="1"/>
  <c r="BM50" i="2"/>
  <c r="BL50" i="2" s="1"/>
  <c r="BK50" i="2" s="1"/>
  <c r="CB20" i="3"/>
  <c r="BZ24" i="2"/>
  <c r="CC20" i="3"/>
  <c r="BZ23" i="2"/>
  <c r="BY23" i="2" s="1"/>
  <c r="BZ27" i="2"/>
  <c r="BY27" i="2" s="1"/>
  <c r="AF50" i="2"/>
  <c r="BZ17" i="2"/>
  <c r="CA16" i="3"/>
  <c r="CB17" i="3"/>
  <c r="CB18" i="3"/>
  <c r="BZ21" i="2"/>
  <c r="CA20" i="3"/>
  <c r="BZ29" i="2"/>
  <c r="CA28" i="3"/>
  <c r="CD31" i="3"/>
  <c r="CD33" i="2"/>
  <c r="CD32" i="3" s="1"/>
  <c r="BZ37" i="2"/>
  <c r="BZ36" i="2" s="1"/>
  <c r="CA36" i="3"/>
  <c r="BZ41" i="2"/>
  <c r="CA40" i="3"/>
  <c r="CB41" i="3"/>
  <c r="CB43" i="2"/>
  <c r="CB42" i="3" s="1"/>
  <c r="BZ45" i="2"/>
  <c r="CA44" i="3"/>
  <c r="BZ50" i="2"/>
  <c r="BX50" i="2" s="1"/>
  <c r="CA49" i="3"/>
  <c r="S51" i="2"/>
  <c r="Q51" i="2" s="1"/>
  <c r="T50" i="3"/>
  <c r="BZ54" i="2"/>
  <c r="BY54" i="2" s="1"/>
  <c r="BX54" i="2" s="1"/>
  <c r="BW54" i="2" s="1"/>
  <c r="BV54" i="2" s="1"/>
  <c r="BU54" i="2" s="1"/>
  <c r="BT54" i="2" s="1"/>
  <c r="BS54" i="2" s="1"/>
  <c r="BR54" i="2" s="1"/>
  <c r="BQ54" i="2" s="1"/>
  <c r="BP54" i="2" s="1"/>
  <c r="BO54" i="2" s="1"/>
  <c r="BN54" i="2" s="1"/>
  <c r="BM54" i="2" s="1"/>
  <c r="BL54" i="2" s="1"/>
  <c r="BK54" i="2" s="1"/>
  <c r="BJ54" i="2" s="1"/>
  <c r="BI54" i="2" s="1"/>
  <c r="BH54" i="2" s="1"/>
  <c r="BG54" i="2" s="1"/>
  <c r="BF54" i="2" s="1"/>
  <c r="BE54" i="2" s="1"/>
  <c r="BD54" i="2" s="1"/>
  <c r="BC54" i="2" s="1"/>
  <c r="BB54" i="2" s="1"/>
  <c r="BA54" i="2" s="1"/>
  <c r="AZ54" i="2" s="1"/>
  <c r="AY54" i="2" s="1"/>
  <c r="AX54" i="2" s="1"/>
  <c r="AW54" i="2" s="1"/>
  <c r="AV54" i="2" s="1"/>
  <c r="AU54" i="2" s="1"/>
  <c r="AT54" i="2" s="1"/>
  <c r="AS54" i="2" s="1"/>
  <c r="AR54" i="2" s="1"/>
  <c r="AQ54" i="2" s="1"/>
  <c r="AP54" i="2" s="1"/>
  <c r="AO54" i="2" s="1"/>
  <c r="AN54" i="2" s="1"/>
  <c r="AM54" i="2" s="1"/>
  <c r="AL54" i="2" s="1"/>
  <c r="AK54" i="2" s="1"/>
  <c r="AJ54" i="2" s="1"/>
  <c r="AI54" i="2" s="1"/>
  <c r="AH54" i="2" s="1"/>
  <c r="AG54" i="2" s="1"/>
  <c r="AF54" i="2" s="1"/>
  <c r="AE54" i="2" s="1"/>
  <c r="AD54" i="2" s="1"/>
  <c r="AC54" i="2" s="1"/>
  <c r="AB54" i="2" s="1"/>
  <c r="AA54" i="2" s="1"/>
  <c r="Z54" i="2" s="1"/>
  <c r="Y54" i="2" s="1"/>
  <c r="X54" i="2" s="1"/>
  <c r="W54" i="2" s="1"/>
  <c r="V54" i="2" s="1"/>
  <c r="U54" i="2" s="1"/>
  <c r="T54" i="2" s="1"/>
  <c r="S54" i="2" s="1"/>
  <c r="R54" i="2" s="1"/>
  <c r="Q54" i="2" s="1"/>
  <c r="P54" i="2" s="1"/>
  <c r="O54" i="2" s="1"/>
  <c r="N54" i="2" s="1"/>
  <c r="M54" i="2" s="1"/>
  <c r="L54" i="2" s="1"/>
  <c r="K54" i="2" s="1"/>
  <c r="J54" i="2" s="1"/>
  <c r="I54" i="2" s="1"/>
  <c r="H54" i="2" s="1"/>
  <c r="G54" i="2" s="1"/>
  <c r="F54" i="2" s="1"/>
  <c r="E54" i="2" s="1"/>
  <c r="D54" i="2" s="1"/>
  <c r="CA53" i="3"/>
  <c r="CD15" i="3"/>
  <c r="CC18" i="3"/>
  <c r="BZ25" i="2"/>
  <c r="BY25" i="2" s="1"/>
  <c r="BX25" i="2" s="1"/>
  <c r="BW25" i="2" s="1"/>
  <c r="BV25" i="2" s="1"/>
  <c r="BU25" i="2" s="1"/>
  <c r="BT25" i="2" s="1"/>
  <c r="BS25" i="2" s="1"/>
  <c r="BR25" i="2" s="1"/>
  <c r="BQ25" i="2" s="1"/>
  <c r="BP25" i="2" s="1"/>
  <c r="BO25" i="2" s="1"/>
  <c r="BN25" i="2" s="1"/>
  <c r="BM25" i="2" s="1"/>
  <c r="BL25" i="2" s="1"/>
  <c r="BK25" i="2" s="1"/>
  <c r="BJ25" i="2" s="1"/>
  <c r="BI25" i="2" s="1"/>
  <c r="BH25" i="2" s="1"/>
  <c r="BG25" i="2" s="1"/>
  <c r="BF25" i="2" s="1"/>
  <c r="BE25" i="2" s="1"/>
  <c r="BD25" i="2" s="1"/>
  <c r="BC25" i="2" s="1"/>
  <c r="BB25" i="2" s="1"/>
  <c r="BA25" i="2" s="1"/>
  <c r="AZ25" i="2" s="1"/>
  <c r="AY25" i="2" s="1"/>
  <c r="AX25" i="2" s="1"/>
  <c r="AW25" i="2" s="1"/>
  <c r="AV25" i="2" s="1"/>
  <c r="AU25" i="2" s="1"/>
  <c r="AT25" i="2" s="1"/>
  <c r="AS25" i="2" s="1"/>
  <c r="AR25" i="2" s="1"/>
  <c r="AQ25" i="2" s="1"/>
  <c r="AP25" i="2" s="1"/>
  <c r="AO25" i="2" s="1"/>
  <c r="AN25" i="2" s="1"/>
  <c r="AM25" i="2" s="1"/>
  <c r="AL25" i="2" s="1"/>
  <c r="AK25" i="2" s="1"/>
  <c r="AJ25" i="2" s="1"/>
  <c r="AI25" i="2" s="1"/>
  <c r="AH25" i="2" s="1"/>
  <c r="AG25" i="2" s="1"/>
  <c r="AF25" i="2" s="1"/>
  <c r="AE25" i="2" s="1"/>
  <c r="AD25" i="2" s="1"/>
  <c r="AC25" i="2" s="1"/>
  <c r="AB25" i="2" s="1"/>
  <c r="AA25" i="2" s="1"/>
  <c r="Z25" i="2" s="1"/>
  <c r="Y25" i="2" s="1"/>
  <c r="X25" i="2" s="1"/>
  <c r="W25" i="2" s="1"/>
  <c r="V25" i="2" s="1"/>
  <c r="U25" i="2" s="1"/>
  <c r="T25" i="2" s="1"/>
  <c r="S25" i="2" s="1"/>
  <c r="R25" i="2" s="1"/>
  <c r="Q25" i="2" s="1"/>
  <c r="P25" i="2" s="1"/>
  <c r="O25" i="2" s="1"/>
  <c r="N25" i="2" s="1"/>
  <c r="M25" i="2" s="1"/>
  <c r="L25" i="2" s="1"/>
  <c r="K25" i="2" s="1"/>
  <c r="J25" i="2" s="1"/>
  <c r="I25" i="2" s="1"/>
  <c r="H25" i="2" s="1"/>
  <c r="G25" i="2" s="1"/>
  <c r="F25" i="2" s="1"/>
  <c r="E25" i="2" s="1"/>
  <c r="D25" i="2" s="1"/>
  <c r="CD27" i="3"/>
  <c r="CB29" i="3"/>
  <c r="CC30" i="3"/>
  <c r="CA32" i="3"/>
  <c r="CC34" i="3"/>
  <c r="CB37" i="3"/>
  <c r="CC38" i="3"/>
  <c r="CD39" i="3"/>
  <c r="CC42" i="3"/>
  <c r="CD43" i="3"/>
  <c r="CB45" i="3"/>
  <c r="CC46" i="3"/>
  <c r="J50" i="2"/>
  <c r="I50" i="2" s="1"/>
  <c r="BO57" i="2"/>
  <c r="BN57" i="2" s="1"/>
  <c r="BM57" i="2" s="1"/>
  <c r="BL57" i="2" s="1"/>
  <c r="BK57" i="2" s="1"/>
  <c r="BJ57" i="2" s="1"/>
  <c r="BI57" i="2" s="1"/>
  <c r="BH57" i="2" s="1"/>
  <c r="BG57" i="2" s="1"/>
  <c r="BF57" i="2" s="1"/>
  <c r="BE57" i="2" s="1"/>
  <c r="BD57" i="2" s="1"/>
  <c r="BC57" i="2" s="1"/>
  <c r="BB57" i="2" s="1"/>
  <c r="BA57" i="2" s="1"/>
  <c r="AZ57" i="2" s="1"/>
  <c r="AY57" i="2" s="1"/>
  <c r="AX57" i="2" s="1"/>
  <c r="AW57" i="2" s="1"/>
  <c r="AV57" i="2" s="1"/>
  <c r="AU57" i="2" s="1"/>
  <c r="AT57" i="2" s="1"/>
  <c r="AS57" i="2" s="1"/>
  <c r="AR57" i="2" s="1"/>
  <c r="AQ57" i="2" s="1"/>
  <c r="AP57" i="2" s="1"/>
  <c r="AO57" i="2" s="1"/>
  <c r="AN57" i="2" s="1"/>
  <c r="AM57" i="2" s="1"/>
  <c r="AL57" i="2" s="1"/>
  <c r="AK57" i="2" s="1"/>
  <c r="AJ57" i="2" s="1"/>
  <c r="AI57" i="2" s="1"/>
  <c r="AH57" i="2" s="1"/>
  <c r="AG57" i="2" s="1"/>
  <c r="AF57" i="2" s="1"/>
  <c r="AE57" i="2" s="1"/>
  <c r="AD57" i="2" s="1"/>
  <c r="AC57" i="2" s="1"/>
  <c r="AB57" i="2" s="1"/>
  <c r="AA57" i="2" s="1"/>
  <c r="Z57" i="2" s="1"/>
  <c r="Y57" i="2" s="1"/>
  <c r="X57" i="2" s="1"/>
  <c r="W57" i="2" s="1"/>
  <c r="V57" i="2" s="1"/>
  <c r="U57" i="2" s="1"/>
  <c r="T57" i="2" s="1"/>
  <c r="S57" i="2" s="1"/>
  <c r="R57" i="2" s="1"/>
  <c r="Q57" i="2" s="1"/>
  <c r="P57" i="2" s="1"/>
  <c r="O57" i="2" s="1"/>
  <c r="N57" i="2" s="1"/>
  <c r="M57" i="2" s="1"/>
  <c r="L57" i="2" s="1"/>
  <c r="K57" i="2" s="1"/>
  <c r="J57" i="2" s="1"/>
  <c r="I57" i="2" s="1"/>
  <c r="H57" i="2" s="1"/>
  <c r="G57" i="2" s="1"/>
  <c r="F57" i="2" s="1"/>
  <c r="E57" i="2" s="1"/>
  <c r="D57" i="2" s="1"/>
  <c r="BZ18" i="2"/>
  <c r="CA17" i="3"/>
  <c r="U21" i="2"/>
  <c r="BZ26" i="2"/>
  <c r="BY26" i="2" s="1"/>
  <c r="BX26" i="2" s="1"/>
  <c r="BW26" i="2" s="1"/>
  <c r="BV26" i="2" s="1"/>
  <c r="BU26" i="2" s="1"/>
  <c r="BT26" i="2" s="1"/>
  <c r="BS26" i="2" s="1"/>
  <c r="BR26" i="2" s="1"/>
  <c r="BQ26" i="2" s="1"/>
  <c r="BP26" i="2" s="1"/>
  <c r="BO26" i="2" s="1"/>
  <c r="BN26" i="2" s="1"/>
  <c r="BM26" i="2" s="1"/>
  <c r="BL26" i="2" s="1"/>
  <c r="BK26" i="2" s="1"/>
  <c r="BJ26" i="2" s="1"/>
  <c r="BI26" i="2" s="1"/>
  <c r="BH26" i="2" s="1"/>
  <c r="BG26" i="2" s="1"/>
  <c r="BF26" i="2" s="1"/>
  <c r="BE26" i="2" s="1"/>
  <c r="BD26" i="2" s="1"/>
  <c r="BC26" i="2" s="1"/>
  <c r="BB26" i="2" s="1"/>
  <c r="BA26" i="2" s="1"/>
  <c r="AZ26" i="2" s="1"/>
  <c r="AY26" i="2" s="1"/>
  <c r="AX26" i="2" s="1"/>
  <c r="AW26" i="2" s="1"/>
  <c r="AV26" i="2" s="1"/>
  <c r="AU26" i="2" s="1"/>
  <c r="AT26" i="2" s="1"/>
  <c r="AS26" i="2" s="1"/>
  <c r="AR26" i="2" s="1"/>
  <c r="AQ26" i="2" s="1"/>
  <c r="AP26" i="2" s="1"/>
  <c r="AO26" i="2" s="1"/>
  <c r="AN26" i="2" s="1"/>
  <c r="AM26" i="2" s="1"/>
  <c r="AL26" i="2" s="1"/>
  <c r="AK26" i="2" s="1"/>
  <c r="AJ26" i="2" s="1"/>
  <c r="CA21" i="3"/>
  <c r="BZ30" i="2"/>
  <c r="CA29" i="3"/>
  <c r="CC31" i="3"/>
  <c r="CC33" i="2"/>
  <c r="CC32" i="3" s="1"/>
  <c r="BZ34" i="2"/>
  <c r="CA33" i="3"/>
  <c r="BZ38" i="2"/>
  <c r="CA37" i="3"/>
  <c r="BZ42" i="2"/>
  <c r="CA41" i="3"/>
  <c r="BZ46" i="2"/>
  <c r="CA45" i="3"/>
  <c r="BZ51" i="2"/>
  <c r="BX51" i="2" s="1"/>
  <c r="CA50" i="3"/>
  <c r="BZ22" i="2"/>
  <c r="BY22" i="2" s="1"/>
  <c r="BX22" i="2" s="1"/>
  <c r="BW22" i="2" s="1"/>
  <c r="BV22" i="2" s="1"/>
  <c r="BU22" i="2" s="1"/>
  <c r="BT22" i="2" s="1"/>
  <c r="BS22" i="2" s="1"/>
  <c r="BR22" i="2" s="1"/>
  <c r="BQ22" i="2" s="1"/>
  <c r="BP22" i="2" s="1"/>
  <c r="BO22" i="2" s="1"/>
  <c r="BN22" i="2" s="1"/>
  <c r="BM22" i="2" s="1"/>
  <c r="BL22" i="2" s="1"/>
  <c r="BK22" i="2" s="1"/>
  <c r="BJ22" i="2" s="1"/>
  <c r="BI22" i="2" s="1"/>
  <c r="BH22" i="2" s="1"/>
  <c r="BG22" i="2" s="1"/>
  <c r="BF22" i="2" s="1"/>
  <c r="BE22" i="2" s="1"/>
  <c r="BD22" i="2" s="1"/>
  <c r="BC22" i="2" s="1"/>
  <c r="BB22" i="2" s="1"/>
  <c r="BA22" i="2" s="1"/>
  <c r="AZ22" i="2" s="1"/>
  <c r="AY22" i="2" s="1"/>
  <c r="CB34" i="3"/>
  <c r="CD36" i="3"/>
  <c r="CB38" i="3"/>
  <c r="CC39" i="3"/>
  <c r="CD40" i="3"/>
  <c r="CC43" i="3"/>
  <c r="CD44" i="3"/>
  <c r="CB46" i="3"/>
  <c r="BJ50" i="2"/>
  <c r="BI50" i="2" s="1"/>
  <c r="BH50" i="2" s="1"/>
  <c r="BG50" i="2" s="1"/>
  <c r="BF50" i="2" s="1"/>
  <c r="BE50" i="2" s="1"/>
  <c r="BD50" i="2" s="1"/>
  <c r="BC50" i="2" s="1"/>
  <c r="BB50" i="2" s="1"/>
  <c r="BA50" i="2" s="1"/>
  <c r="AZ50" i="2" s="1"/>
  <c r="J51" i="2"/>
  <c r="I51" i="2" s="1"/>
  <c r="BZ55" i="2"/>
  <c r="BY55" i="2" s="1"/>
  <c r="BX55" i="2" s="1"/>
  <c r="BW55" i="2" s="1"/>
  <c r="BV55" i="2" s="1"/>
  <c r="BU55" i="2" s="1"/>
  <c r="BT55" i="2" s="1"/>
  <c r="BS55" i="2" s="1"/>
  <c r="BR55" i="2" s="1"/>
  <c r="BQ55" i="2" s="1"/>
  <c r="BP55" i="2" s="1"/>
  <c r="BO55" i="2" s="1"/>
  <c r="BN55" i="2" s="1"/>
  <c r="BM55" i="2" s="1"/>
  <c r="BL55" i="2" s="1"/>
  <c r="BK55" i="2" s="1"/>
  <c r="BJ55" i="2" s="1"/>
  <c r="BI55" i="2" s="1"/>
  <c r="BH55" i="2" s="1"/>
  <c r="BG55" i="2" s="1"/>
  <c r="BF55" i="2" s="1"/>
  <c r="BE55" i="2" s="1"/>
  <c r="BD55" i="2" s="1"/>
  <c r="BC55" i="2" s="1"/>
  <c r="BB55" i="2" s="1"/>
  <c r="BA55" i="2" s="1"/>
  <c r="AZ55" i="2" s="1"/>
  <c r="AY55" i="2" s="1"/>
  <c r="AX55" i="2" s="1"/>
  <c r="AW55" i="2" s="1"/>
  <c r="AV55" i="2" s="1"/>
  <c r="AU55" i="2" s="1"/>
  <c r="AT55" i="2" s="1"/>
  <c r="AS55" i="2" s="1"/>
  <c r="AR55" i="2" s="1"/>
  <c r="AQ55" i="2" s="1"/>
  <c r="AP55" i="2" s="1"/>
  <c r="AO55" i="2" s="1"/>
  <c r="AN55" i="2" s="1"/>
  <c r="AM55" i="2" s="1"/>
  <c r="AL55" i="2" s="1"/>
  <c r="AK55" i="2" s="1"/>
  <c r="AJ55" i="2" s="1"/>
  <c r="AI55" i="2" s="1"/>
  <c r="AH55" i="2" s="1"/>
  <c r="AG55" i="2" s="1"/>
  <c r="AF55" i="2" s="1"/>
  <c r="AE55" i="2" s="1"/>
  <c r="AD55" i="2" s="1"/>
  <c r="AC55" i="2" s="1"/>
  <c r="AB55" i="2" s="1"/>
  <c r="AA55" i="2" s="1"/>
  <c r="Z55" i="2" s="1"/>
  <c r="Y55" i="2" s="1"/>
  <c r="X55" i="2" s="1"/>
  <c r="W55" i="2" s="1"/>
  <c r="V55" i="2" s="1"/>
  <c r="U55" i="2" s="1"/>
  <c r="T55" i="2" s="1"/>
  <c r="S55" i="2" s="1"/>
  <c r="R55" i="2" s="1"/>
  <c r="Q55" i="2" s="1"/>
  <c r="P55" i="2" s="1"/>
  <c r="O55" i="2" s="1"/>
  <c r="N55" i="2" s="1"/>
  <c r="M55" i="2" s="1"/>
  <c r="L55" i="2" s="1"/>
  <c r="K55" i="2" s="1"/>
  <c r="J55" i="2" s="1"/>
  <c r="I55" i="2" s="1"/>
  <c r="H55" i="2" s="1"/>
  <c r="G55" i="2" s="1"/>
  <c r="F55" i="2" s="1"/>
  <c r="E55" i="2" s="1"/>
  <c r="D55" i="2" s="1"/>
  <c r="BZ15" i="2"/>
  <c r="BY15" i="2" s="1"/>
  <c r="BX15" i="2" s="1"/>
  <c r="BW15" i="2" s="1"/>
  <c r="BV15" i="2" s="1"/>
  <c r="BU15" i="2" s="1"/>
  <c r="BT15" i="2" s="1"/>
  <c r="BS15" i="2" s="1"/>
  <c r="BR15" i="2" s="1"/>
  <c r="BQ15" i="2" s="1"/>
  <c r="CA14" i="3"/>
  <c r="CA18" i="3"/>
  <c r="BZ31" i="2"/>
  <c r="CA30" i="3"/>
  <c r="CB31" i="3"/>
  <c r="CB33" i="2"/>
  <c r="CB32" i="3" s="1"/>
  <c r="BZ35" i="2"/>
  <c r="CA34" i="3"/>
  <c r="BZ39" i="2"/>
  <c r="CA38" i="3"/>
  <c r="BZ43" i="2"/>
  <c r="CA42" i="3"/>
  <c r="BZ47" i="2"/>
  <c r="CA46" i="3"/>
  <c r="AB50" i="2"/>
  <c r="AA50" i="2" s="1"/>
  <c r="Y50" i="2" s="1"/>
  <c r="AC49" i="3"/>
  <c r="AV50" i="2"/>
  <c r="AU50" i="2" s="1"/>
  <c r="AT50" i="2" s="1"/>
  <c r="AS50" i="2" s="1"/>
  <c r="AR50" i="2" s="1"/>
  <c r="AQ50" i="2" s="1"/>
  <c r="AP50" i="2" s="1"/>
  <c r="AO50" i="2" s="1"/>
  <c r="AN50" i="2" s="1"/>
  <c r="AM50" i="2" s="1"/>
  <c r="AL50" i="2" s="1"/>
  <c r="AK50" i="2" s="1"/>
  <c r="AJ50" i="2" s="1"/>
  <c r="AI50" i="2" s="1"/>
  <c r="AW49" i="3"/>
  <c r="AV49" i="3" s="1"/>
  <c r="AU49" i="3" s="1"/>
  <c r="AT49" i="3" s="1"/>
  <c r="AS49" i="3" s="1"/>
  <c r="AR49" i="3" s="1"/>
  <c r="AQ49" i="3" s="1"/>
  <c r="AP49" i="3" s="1"/>
  <c r="AO49" i="3" s="1"/>
  <c r="AN49" i="3" s="1"/>
  <c r="AM49" i="3" s="1"/>
  <c r="AL49" i="3" s="1"/>
  <c r="AK49" i="3" s="1"/>
  <c r="AJ49" i="3" s="1"/>
  <c r="AI49" i="3" s="1"/>
  <c r="AH49" i="3" s="1"/>
  <c r="AG49" i="3" s="1"/>
  <c r="E51" i="2"/>
  <c r="D51" i="2" s="1"/>
  <c r="F50" i="3"/>
  <c r="BM51" i="2"/>
  <c r="BL51" i="2" s="1"/>
  <c r="BK51" i="2" s="1"/>
  <c r="BJ51" i="2" s="1"/>
  <c r="BI51" i="2" s="1"/>
  <c r="BH51" i="2" s="1"/>
  <c r="BG51" i="2" s="1"/>
  <c r="BF51" i="2" s="1"/>
  <c r="BE51" i="2" s="1"/>
  <c r="BD51" i="2" s="1"/>
  <c r="BC51" i="2" s="1"/>
  <c r="BB51" i="2" s="1"/>
  <c r="BA51" i="2" s="1"/>
  <c r="AZ51" i="2" s="1"/>
  <c r="AW51" i="2" s="1"/>
  <c r="BN50" i="3"/>
  <c r="BM50" i="3" s="1"/>
  <c r="BL50" i="3" s="1"/>
  <c r="BK50" i="3" s="1"/>
  <c r="BJ50" i="3" s="1"/>
  <c r="BI50" i="3" s="1"/>
  <c r="BH50" i="3" s="1"/>
  <c r="BG50" i="3" s="1"/>
  <c r="BF50" i="3" s="1"/>
  <c r="BE50" i="3" s="1"/>
  <c r="BD50" i="3" s="1"/>
  <c r="BC50" i="3" s="1"/>
  <c r="BB50" i="3" s="1"/>
  <c r="BA50" i="3" s="1"/>
  <c r="AZ50" i="3" s="1"/>
  <c r="BZ52" i="2"/>
  <c r="BY52" i="2" s="1"/>
  <c r="BX52" i="2" s="1"/>
  <c r="BW52" i="2" s="1"/>
  <c r="BV52" i="2" s="1"/>
  <c r="BT52" i="2" s="1"/>
  <c r="CB15" i="3"/>
  <c r="CC16" i="3"/>
  <c r="CD17" i="3"/>
  <c r="BX23" i="2"/>
  <c r="BW23" i="2" s="1"/>
  <c r="BV23" i="2" s="1"/>
  <c r="BU23" i="2" s="1"/>
  <c r="BT23" i="2" s="1"/>
  <c r="BS23" i="2" s="1"/>
  <c r="BR23" i="2" s="1"/>
  <c r="BQ23" i="2" s="1"/>
  <c r="BP23" i="2" s="1"/>
  <c r="BO23" i="2" s="1"/>
  <c r="BN23" i="2" s="1"/>
  <c r="BM23" i="2" s="1"/>
  <c r="BL23" i="2" s="1"/>
  <c r="BK23" i="2" s="1"/>
  <c r="BJ23" i="2" s="1"/>
  <c r="BI23" i="2" s="1"/>
  <c r="BH23" i="2" s="1"/>
  <c r="BG23" i="2" s="1"/>
  <c r="BF23" i="2" s="1"/>
  <c r="BE23" i="2" s="1"/>
  <c r="BD23" i="2" s="1"/>
  <c r="BC23" i="2" s="1"/>
  <c r="BB23" i="2" s="1"/>
  <c r="BA23" i="2" s="1"/>
  <c r="AZ23" i="2" s="1"/>
  <c r="AY23" i="2" s="1"/>
  <c r="AX23" i="2" s="1"/>
  <c r="AW23" i="2" s="1"/>
  <c r="AV23" i="2" s="1"/>
  <c r="AU23" i="2" s="1"/>
  <c r="AT23" i="2" s="1"/>
  <c r="AS23" i="2" s="1"/>
  <c r="AR23" i="2" s="1"/>
  <c r="AQ23" i="2" s="1"/>
  <c r="AP23" i="2" s="1"/>
  <c r="AO23" i="2" s="1"/>
  <c r="AN23" i="2" s="1"/>
  <c r="AM23" i="2" s="1"/>
  <c r="AL23" i="2" s="1"/>
  <c r="AK23" i="2" s="1"/>
  <c r="AJ23" i="2" s="1"/>
  <c r="AI23" i="2" s="1"/>
  <c r="AH23" i="2" s="1"/>
  <c r="AG23" i="2" s="1"/>
  <c r="AF23" i="2" s="1"/>
  <c r="AE23" i="2" s="1"/>
  <c r="AD23" i="2" s="1"/>
  <c r="AC23" i="2" s="1"/>
  <c r="AB23" i="2" s="1"/>
  <c r="AA23" i="2" s="1"/>
  <c r="Z23" i="2" s="1"/>
  <c r="Y23" i="2" s="1"/>
  <c r="X23" i="2" s="1"/>
  <c r="W23" i="2" s="1"/>
  <c r="V23" i="2" s="1"/>
  <c r="U23" i="2" s="1"/>
  <c r="T23" i="2" s="1"/>
  <c r="S23" i="2" s="1"/>
  <c r="R23" i="2" s="1"/>
  <c r="Q23" i="2" s="1"/>
  <c r="P23" i="2" s="1"/>
  <c r="O23" i="2" s="1"/>
  <c r="N23" i="2" s="1"/>
  <c r="M23" i="2" s="1"/>
  <c r="L23" i="2" s="1"/>
  <c r="K23" i="2" s="1"/>
  <c r="J23" i="2" s="1"/>
  <c r="I23" i="2" s="1"/>
  <c r="H23" i="2" s="1"/>
  <c r="G23" i="2" s="1"/>
  <c r="F23" i="2" s="1"/>
  <c r="E23" i="2" s="1"/>
  <c r="D23" i="2" s="1"/>
  <c r="BX27" i="2"/>
  <c r="BW27" i="2" s="1"/>
  <c r="BV27" i="2" s="1"/>
  <c r="BU27" i="2" s="1"/>
  <c r="BT27" i="2" s="1"/>
  <c r="BS27" i="2" s="1"/>
  <c r="BR27" i="2" s="1"/>
  <c r="BQ27" i="2" s="1"/>
  <c r="BP27" i="2" s="1"/>
  <c r="BO27" i="2" s="1"/>
  <c r="CB27" i="3"/>
  <c r="CC28" i="3"/>
  <c r="CD29" i="3"/>
  <c r="Y37" i="2"/>
  <c r="CC36" i="3"/>
  <c r="CD37" i="3"/>
  <c r="CB39" i="3"/>
  <c r="CC40" i="3"/>
  <c r="CD41" i="3"/>
  <c r="CC44" i="3"/>
  <c r="CD45" i="3"/>
  <c r="BZ16" i="2"/>
  <c r="CA15" i="3"/>
  <c r="BZ28" i="2"/>
  <c r="CA27" i="3"/>
  <c r="BZ32" i="2"/>
  <c r="CA31" i="3"/>
  <c r="BZ40" i="2"/>
  <c r="CA39" i="3"/>
  <c r="BZ44" i="2"/>
  <c r="CA43" i="3"/>
  <c r="S50" i="2"/>
  <c r="Q50" i="2" s="1"/>
  <c r="T49" i="3"/>
  <c r="AB51" i="2"/>
  <c r="AA51" i="2" s="1"/>
  <c r="Y51" i="2" s="1"/>
  <c r="AC50" i="3"/>
  <c r="BZ53" i="2"/>
  <c r="BZ57" i="2"/>
  <c r="BY57" i="2" s="1"/>
  <c r="BX57" i="2" s="1"/>
  <c r="BW57" i="2" s="1"/>
  <c r="BV57" i="2" s="1"/>
  <c r="BU57" i="2" s="1"/>
  <c r="BT57" i="2" s="1"/>
  <c r="BS57" i="2" s="1"/>
  <c r="CA55" i="3"/>
  <c r="CB16" i="3"/>
  <c r="CC17" i="3"/>
  <c r="CC22" i="3" s="1"/>
  <c r="CD18" i="3"/>
  <c r="BY20" i="2"/>
  <c r="BX20" i="2" s="1"/>
  <c r="BW20" i="2" s="1"/>
  <c r="BV20" i="2" s="1"/>
  <c r="BU20" i="2" s="1"/>
  <c r="BT20" i="2" s="1"/>
  <c r="BS20" i="2" s="1"/>
  <c r="BR20" i="2" s="1"/>
  <c r="BQ20" i="2" s="1"/>
  <c r="BP20" i="2" s="1"/>
  <c r="BO20" i="2" s="1"/>
  <c r="BN20" i="2" s="1"/>
  <c r="BM20" i="2" s="1"/>
  <c r="BL20" i="2" s="1"/>
  <c r="BK20" i="2" s="1"/>
  <c r="BJ20" i="2" s="1"/>
  <c r="BI20" i="2" s="1"/>
  <c r="BH20" i="2" s="1"/>
  <c r="BG20" i="2" s="1"/>
  <c r="BF20" i="2" s="1"/>
  <c r="BE20" i="2" s="1"/>
  <c r="BD20" i="2" s="1"/>
  <c r="BC20" i="2" s="1"/>
  <c r="BB20" i="2" s="1"/>
  <c r="BA20" i="2" s="1"/>
  <c r="AZ20" i="2" s="1"/>
  <c r="AY20" i="2" s="1"/>
  <c r="AW20" i="2" s="1"/>
  <c r="AV20" i="2" s="1"/>
  <c r="AU20" i="2" s="1"/>
  <c r="AT20" i="2" s="1"/>
  <c r="AS20" i="2" s="1"/>
  <c r="AR20" i="2" s="1"/>
  <c r="AQ20" i="2" s="1"/>
  <c r="AP20" i="2" s="1"/>
  <c r="AO20" i="2" s="1"/>
  <c r="AN20" i="2" s="1"/>
  <c r="AM20" i="2" s="1"/>
  <c r="AL20" i="2" s="1"/>
  <c r="AK20" i="2" s="1"/>
  <c r="AJ20" i="2" s="1"/>
  <c r="AI20" i="2" s="1"/>
  <c r="AH20" i="2" s="1"/>
  <c r="AG20" i="2" s="1"/>
  <c r="AF20" i="2" s="1"/>
  <c r="AE20" i="2" s="1"/>
  <c r="AD20" i="2" s="1"/>
  <c r="AC20" i="2" s="1"/>
  <c r="AB20" i="2" s="1"/>
  <c r="AA20" i="2" s="1"/>
  <c r="Z20" i="2" s="1"/>
  <c r="Y20" i="2" s="1"/>
  <c r="X20" i="2" s="1"/>
  <c r="W20" i="2" s="1"/>
  <c r="V20" i="2" s="1"/>
  <c r="U20" i="2" s="1"/>
  <c r="T20" i="2" s="1"/>
  <c r="S20" i="2" s="1"/>
  <c r="R20" i="2" s="1"/>
  <c r="Q20" i="2" s="1"/>
  <c r="P20" i="2" s="1"/>
  <c r="O20" i="2" s="1"/>
  <c r="BY24" i="2"/>
  <c r="BX24" i="2" s="1"/>
  <c r="BW24" i="2" s="1"/>
  <c r="BV24" i="2" s="1"/>
  <c r="BU24" i="2" s="1"/>
  <c r="BT24" i="2" s="1"/>
  <c r="BS24" i="2" s="1"/>
  <c r="BR24" i="2" s="1"/>
  <c r="BQ24" i="2" s="1"/>
  <c r="BP24" i="2" s="1"/>
  <c r="BO24" i="2" s="1"/>
  <c r="BN24" i="2" s="1"/>
  <c r="BM24" i="2" s="1"/>
  <c r="BL24" i="2" s="1"/>
  <c r="BK24" i="2" s="1"/>
  <c r="BJ24" i="2" s="1"/>
  <c r="BI24" i="2" s="1"/>
  <c r="BH24" i="2" s="1"/>
  <c r="BG24" i="2" s="1"/>
  <c r="BF24" i="2" s="1"/>
  <c r="BE24" i="2" s="1"/>
  <c r="BD24" i="2" s="1"/>
  <c r="BC24" i="2" s="1"/>
  <c r="BB24" i="2" s="1"/>
  <c r="BA24" i="2" s="1"/>
  <c r="AZ24" i="2" s="1"/>
  <c r="AY24" i="2" s="1"/>
  <c r="AX24" i="2" s="1"/>
  <c r="AW24" i="2" s="1"/>
  <c r="AV24" i="2" s="1"/>
  <c r="AU24" i="2" s="1"/>
  <c r="AT24" i="2" s="1"/>
  <c r="AS24" i="2" s="1"/>
  <c r="AR24" i="2" s="1"/>
  <c r="AQ24" i="2" s="1"/>
  <c r="AP24" i="2" s="1"/>
  <c r="AO24" i="2" s="1"/>
  <c r="AN24" i="2" s="1"/>
  <c r="AM24" i="2" s="1"/>
  <c r="AL24" i="2" s="1"/>
  <c r="AK24" i="2" s="1"/>
  <c r="AJ24" i="2" s="1"/>
  <c r="AI24" i="2" s="1"/>
  <c r="AH24" i="2" s="1"/>
  <c r="AG24" i="2" s="1"/>
  <c r="AF24" i="2" s="1"/>
  <c r="AE24" i="2" s="1"/>
  <c r="AD24" i="2" s="1"/>
  <c r="AC24" i="2" s="1"/>
  <c r="AB24" i="2" s="1"/>
  <c r="AA24" i="2" s="1"/>
  <c r="Z24" i="2" s="1"/>
  <c r="Y24" i="2" s="1"/>
  <c r="X24" i="2" s="1"/>
  <c r="W24" i="2" s="1"/>
  <c r="V24" i="2" s="1"/>
  <c r="U24" i="2" s="1"/>
  <c r="T24" i="2" s="1"/>
  <c r="S24" i="2" s="1"/>
  <c r="R24" i="2" s="1"/>
  <c r="Q24" i="2" s="1"/>
  <c r="P24" i="2" s="1"/>
  <c r="O24" i="2" s="1"/>
  <c r="N24" i="2" s="1"/>
  <c r="M24" i="2" s="1"/>
  <c r="L24" i="2" s="1"/>
  <c r="K24" i="2" s="1"/>
  <c r="J24" i="2" s="1"/>
  <c r="I24" i="2" s="1"/>
  <c r="H24" i="2" s="1"/>
  <c r="G24" i="2" s="1"/>
  <c r="F24" i="2" s="1"/>
  <c r="E24" i="2" s="1"/>
  <c r="D24" i="2" s="1"/>
  <c r="CB28" i="3"/>
  <c r="CC29" i="3"/>
  <c r="CD30" i="3"/>
  <c r="CD34" i="3"/>
  <c r="BY36" i="2"/>
  <c r="BX36" i="2" s="1"/>
  <c r="BW36" i="2" s="1"/>
  <c r="BV36" i="2" s="1"/>
  <c r="BU36" i="2" s="1"/>
  <c r="BR36" i="2" s="1"/>
  <c r="BQ36" i="2" s="1"/>
  <c r="BP36" i="2" s="1"/>
  <c r="BO36" i="2" s="1"/>
  <c r="CB36" i="3"/>
  <c r="CC37" i="3"/>
  <c r="CD38" i="3"/>
  <c r="CB40" i="3"/>
  <c r="CC41" i="3"/>
  <c r="CD42" i="3"/>
  <c r="CB44" i="3"/>
  <c r="CC45" i="3"/>
  <c r="CD46" i="3"/>
  <c r="BZ48" i="2"/>
  <c r="BY48" i="2" s="1"/>
  <c r="BX48" i="2" s="1"/>
  <c r="BW48" i="2" s="1"/>
  <c r="BV48" i="2" s="1"/>
  <c r="BU48" i="2" s="1"/>
  <c r="BT48" i="2" s="1"/>
  <c r="AF51" i="2"/>
  <c r="CB22" i="3" l="1"/>
  <c r="CC5" i="23"/>
  <c r="CB7" i="24"/>
  <c r="BZ12" i="18"/>
  <c r="BZ13" i="18" s="1"/>
  <c r="BZ4" i="24"/>
  <c r="BZ8" i="24"/>
  <c r="CB8" i="24"/>
  <c r="CA7" i="24"/>
  <c r="CC8" i="24"/>
  <c r="CB6" i="22"/>
  <c r="CC6" i="24"/>
  <c r="CA8" i="24"/>
  <c r="CC12" i="18"/>
  <c r="CC13" i="18" s="1"/>
  <c r="CB12" i="18"/>
  <c r="CB13" i="18" s="1"/>
  <c r="BZ6" i="24"/>
  <c r="CB6" i="24"/>
  <c r="CB5" i="24" s="1"/>
  <c r="CA8" i="22"/>
  <c r="CB8" i="22"/>
  <c r="BS48" i="2"/>
  <c r="BZ8" i="22"/>
  <c r="BZ4" i="22"/>
  <c r="CC6" i="22"/>
  <c r="BZ5" i="23"/>
  <c r="BZ6" i="22"/>
  <c r="CB5" i="23"/>
  <c r="CB6" i="23"/>
  <c r="CB7" i="22"/>
  <c r="CB5" i="22" s="1"/>
  <c r="CA7" i="22"/>
  <c r="CA6" i="23"/>
  <c r="CC8" i="22"/>
  <c r="CA5" i="23"/>
  <c r="CD22" i="3"/>
  <c r="CC6" i="23" s="1"/>
  <c r="CC7" i="23" s="1"/>
  <c r="CB7" i="14"/>
  <c r="CB28" i="14" s="1"/>
  <c r="CB50" i="14" s="1"/>
  <c r="CB7" i="7"/>
  <c r="CB20" i="7" s="1"/>
  <c r="CB7" i="13"/>
  <c r="CB24" i="13" s="1"/>
  <c r="CB6" i="6"/>
  <c r="CA7" i="13"/>
  <c r="CA24" i="13" s="1"/>
  <c r="CA7" i="14"/>
  <c r="CA25" i="14" s="1"/>
  <c r="CA50" i="14" s="1"/>
  <c r="CA7" i="7"/>
  <c r="CA20" i="7" s="1"/>
  <c r="CA6" i="6"/>
  <c r="CB8" i="18"/>
  <c r="CB8" i="19"/>
  <c r="CB23" i="19" s="1"/>
  <c r="AF49" i="3"/>
  <c r="AE49" i="3" s="1"/>
  <c r="BZ8" i="19"/>
  <c r="BZ4" i="19"/>
  <c r="BZ8" i="18"/>
  <c r="BZ4" i="18"/>
  <c r="CB43" i="3"/>
  <c r="CA6" i="18" s="1"/>
  <c r="CC6" i="13"/>
  <c r="CC23" i="13" s="1"/>
  <c r="CB8" i="6"/>
  <c r="CA22" i="3"/>
  <c r="BZ7" i="19" s="1"/>
  <c r="BY53" i="2"/>
  <c r="BZ52" i="3"/>
  <c r="BZ51" i="3" s="1"/>
  <c r="CA8" i="18"/>
  <c r="CA8" i="19"/>
  <c r="CA23" i="19" s="1"/>
  <c r="S49" i="3"/>
  <c r="AI26" i="2"/>
  <c r="AH26" i="2" s="1"/>
  <c r="AG26" i="2" s="1"/>
  <c r="AF26" i="2" s="1"/>
  <c r="AE26" i="2" s="1"/>
  <c r="AD26" i="2" s="1"/>
  <c r="AJ21" i="3"/>
  <c r="CB7" i="19"/>
  <c r="CB20" i="19" s="1"/>
  <c r="CB7" i="18"/>
  <c r="CA7" i="19"/>
  <c r="CA20" i="19" s="1"/>
  <c r="CA7" i="18"/>
  <c r="CC8" i="19"/>
  <c r="CC23" i="19" s="1"/>
  <c r="CC8" i="18"/>
  <c r="CB6" i="18"/>
  <c r="CB6" i="19"/>
  <c r="CC6" i="18"/>
  <c r="CC6" i="19"/>
  <c r="BZ6" i="19"/>
  <c r="BZ16" i="19" s="1"/>
  <c r="BZ6" i="18"/>
  <c r="CC6" i="7"/>
  <c r="CB6" i="7"/>
  <c r="BZ55" i="3"/>
  <c r="BY55" i="3" s="1"/>
  <c r="BX55" i="3" s="1"/>
  <c r="BW55" i="3" s="1"/>
  <c r="BV55" i="3" s="1"/>
  <c r="BU55" i="3" s="1"/>
  <c r="BT55" i="3" s="1"/>
  <c r="BS55" i="3" s="1"/>
  <c r="BR55" i="3" s="1"/>
  <c r="BQ55" i="3" s="1"/>
  <c r="BP55" i="3" s="1"/>
  <c r="BO55" i="3" s="1"/>
  <c r="BN55" i="3" s="1"/>
  <c r="BM55" i="3" s="1"/>
  <c r="BL55" i="3" s="1"/>
  <c r="BK55" i="3" s="1"/>
  <c r="BJ55" i="3" s="1"/>
  <c r="BI55" i="3" s="1"/>
  <c r="BH55" i="3" s="1"/>
  <c r="BG55" i="3" s="1"/>
  <c r="BF55" i="3" s="1"/>
  <c r="BE55" i="3" s="1"/>
  <c r="BD55" i="3" s="1"/>
  <c r="BC55" i="3" s="1"/>
  <c r="BB55" i="3" s="1"/>
  <c r="BA55" i="3" s="1"/>
  <c r="AZ55" i="3" s="1"/>
  <c r="AY55" i="3" s="1"/>
  <c r="AX55" i="3" s="1"/>
  <c r="AW55" i="3" s="1"/>
  <c r="AV55" i="3" s="1"/>
  <c r="AU55" i="3" s="1"/>
  <c r="AT55" i="3" s="1"/>
  <c r="AS55" i="3" s="1"/>
  <c r="AR55" i="3" s="1"/>
  <c r="AQ55" i="3" s="1"/>
  <c r="AP55" i="3" s="1"/>
  <c r="AO55" i="3" s="1"/>
  <c r="AN55" i="3" s="1"/>
  <c r="AM55" i="3" s="1"/>
  <c r="AL55" i="3" s="1"/>
  <c r="AK55" i="3" s="1"/>
  <c r="AJ55" i="3" s="1"/>
  <c r="AI55" i="3" s="1"/>
  <c r="AH55" i="3" s="1"/>
  <c r="AG55" i="3" s="1"/>
  <c r="AF55" i="3" s="1"/>
  <c r="AE55" i="3" s="1"/>
  <c r="AD55" i="3" s="1"/>
  <c r="AC55" i="3" s="1"/>
  <c r="AB55" i="3" s="1"/>
  <c r="AA55" i="3" s="1"/>
  <c r="Z55" i="3" s="1"/>
  <c r="Y55" i="3" s="1"/>
  <c r="X55" i="3" s="1"/>
  <c r="W55" i="3" s="1"/>
  <c r="V55" i="3" s="1"/>
  <c r="U55" i="3" s="1"/>
  <c r="T55" i="3" s="1"/>
  <c r="S55" i="3" s="1"/>
  <c r="R55" i="3" s="1"/>
  <c r="Q55" i="3" s="1"/>
  <c r="P55" i="3" s="1"/>
  <c r="O55" i="3" s="1"/>
  <c r="N55" i="3" s="1"/>
  <c r="M55" i="3" s="1"/>
  <c r="L55" i="3" s="1"/>
  <c r="K55" i="3" s="1"/>
  <c r="J55" i="3" s="1"/>
  <c r="I55" i="3" s="1"/>
  <c r="H55" i="3" s="1"/>
  <c r="G55" i="3" s="1"/>
  <c r="F55" i="3" s="1"/>
  <c r="E55" i="3" s="1"/>
  <c r="D55" i="3" s="1"/>
  <c r="AB50" i="3"/>
  <c r="AA50" i="3" s="1"/>
  <c r="E50" i="3"/>
  <c r="D50" i="3" s="1"/>
  <c r="AB49" i="3"/>
  <c r="AA49" i="3" s="1"/>
  <c r="CC6" i="14"/>
  <c r="CC27" i="14" s="1"/>
  <c r="CD33" i="3"/>
  <c r="CC4" i="18" s="1"/>
  <c r="BZ50" i="3"/>
  <c r="X37" i="2"/>
  <c r="X36" i="2" s="1"/>
  <c r="Y38" i="2"/>
  <c r="T21" i="2"/>
  <c r="O51" i="2"/>
  <c r="N51" i="2" s="1"/>
  <c r="M51" i="2" s="1"/>
  <c r="Q50" i="3"/>
  <c r="BY45" i="2"/>
  <c r="BZ44" i="3"/>
  <c r="BY41" i="2"/>
  <c r="BZ40" i="3"/>
  <c r="BY21" i="2"/>
  <c r="BZ20" i="3"/>
  <c r="BY17" i="2"/>
  <c r="BZ16" i="3"/>
  <c r="BZ8" i="6"/>
  <c r="CC5" i="6"/>
  <c r="CA8" i="6"/>
  <c r="CC8" i="14"/>
  <c r="CC33" i="14" s="1"/>
  <c r="CB5" i="6"/>
  <c r="BZ14" i="3"/>
  <c r="BZ5" i="6"/>
  <c r="BZ6" i="14"/>
  <c r="BZ6" i="7"/>
  <c r="BZ6" i="13"/>
  <c r="BZ23" i="13" s="1"/>
  <c r="CA8" i="13"/>
  <c r="CA28" i="13" s="1"/>
  <c r="CA8" i="14"/>
  <c r="CA32" i="14" s="1"/>
  <c r="CA8" i="7"/>
  <c r="CA23" i="7" s="1"/>
  <c r="BN36" i="2"/>
  <c r="BM36" i="2" s="1"/>
  <c r="BO37" i="2"/>
  <c r="X51" i="2"/>
  <c r="Y50" i="3"/>
  <c r="BY44" i="2"/>
  <c r="BZ43" i="3"/>
  <c r="BY32" i="2"/>
  <c r="BZ31" i="3"/>
  <c r="BZ33" i="2"/>
  <c r="BY33" i="2" s="1"/>
  <c r="BY16" i="2"/>
  <c r="BZ15" i="3"/>
  <c r="CB8" i="14"/>
  <c r="CB8" i="13"/>
  <c r="CB28" i="13" s="1"/>
  <c r="CB8" i="7"/>
  <c r="CB23" i="7" s="1"/>
  <c r="BS52" i="2"/>
  <c r="BR52" i="2" s="1"/>
  <c r="BQ52" i="2" s="1"/>
  <c r="BO52" i="2" s="1"/>
  <c r="BN52" i="2" s="1"/>
  <c r="BM52" i="2" s="1"/>
  <c r="BL52" i="2" s="1"/>
  <c r="BK52" i="2" s="1"/>
  <c r="BJ52" i="2" s="1"/>
  <c r="BI52" i="2" s="1"/>
  <c r="BH52" i="2" s="1"/>
  <c r="BG52" i="2" s="1"/>
  <c r="BF52" i="2" s="1"/>
  <c r="BE52" i="2" s="1"/>
  <c r="BD52" i="2" s="1"/>
  <c r="BC52" i="2" s="1"/>
  <c r="BB52" i="2" s="1"/>
  <c r="BA52" i="2" s="1"/>
  <c r="AZ52" i="2" s="1"/>
  <c r="AY52" i="2" s="1"/>
  <c r="AX52" i="2" s="1"/>
  <c r="AW52" i="2" s="1"/>
  <c r="AV52" i="2" s="1"/>
  <c r="AU52" i="2" s="1"/>
  <c r="AT52" i="2" s="1"/>
  <c r="X50" i="2"/>
  <c r="Y49" i="3"/>
  <c r="BY43" i="2"/>
  <c r="BZ42" i="3"/>
  <c r="BY35" i="2"/>
  <c r="BZ34" i="3"/>
  <c r="BY31" i="2"/>
  <c r="BZ30" i="3"/>
  <c r="BP15" i="2"/>
  <c r="BO15" i="2" s="1"/>
  <c r="BQ14" i="3"/>
  <c r="BQ16" i="2"/>
  <c r="AX22" i="2"/>
  <c r="AW22" i="2" s="1"/>
  <c r="AV22" i="2" s="1"/>
  <c r="AU22" i="2" s="1"/>
  <c r="AT22" i="2" s="1"/>
  <c r="AS22" i="2" s="1"/>
  <c r="AR22" i="2" s="1"/>
  <c r="AQ22" i="2" s="1"/>
  <c r="AP22" i="2" s="1"/>
  <c r="AO22" i="2" s="1"/>
  <c r="AN22" i="2" s="1"/>
  <c r="AM22" i="2" s="1"/>
  <c r="AL22" i="2" s="1"/>
  <c r="AK22" i="2" s="1"/>
  <c r="AJ22" i="2" s="1"/>
  <c r="AI22" i="2" s="1"/>
  <c r="AH22" i="2" s="1"/>
  <c r="AG22" i="2" s="1"/>
  <c r="AF22" i="2" s="1"/>
  <c r="AE22" i="2" s="1"/>
  <c r="AD22" i="2" s="1"/>
  <c r="AC22" i="2" s="1"/>
  <c r="AB22" i="2" s="1"/>
  <c r="AA22" i="2" s="1"/>
  <c r="Z22" i="2" s="1"/>
  <c r="Y22" i="2" s="1"/>
  <c r="X22" i="2" s="1"/>
  <c r="W22" i="2" s="1"/>
  <c r="AY20" i="3"/>
  <c r="BY46" i="2"/>
  <c r="BZ45" i="3"/>
  <c r="BY38" i="2"/>
  <c r="BZ37" i="3"/>
  <c r="CC8" i="13"/>
  <c r="CC28" i="13" s="1"/>
  <c r="CC33" i="3"/>
  <c r="CB4" i="7" s="1"/>
  <c r="CC8" i="7"/>
  <c r="CC23" i="7" s="1"/>
  <c r="S50" i="3"/>
  <c r="CB6" i="14"/>
  <c r="BY18" i="2"/>
  <c r="BY19" i="2" s="1"/>
  <c r="BY18" i="3" s="1"/>
  <c r="BZ17" i="3"/>
  <c r="BW50" i="2"/>
  <c r="BV50" i="2" s="1"/>
  <c r="BU50" i="2" s="1"/>
  <c r="BT50" i="2" s="1"/>
  <c r="BS50" i="2" s="1"/>
  <c r="BR50" i="2" s="1"/>
  <c r="BX49" i="3"/>
  <c r="BY37" i="2"/>
  <c r="BZ36" i="3"/>
  <c r="BY29" i="2"/>
  <c r="BZ28" i="3"/>
  <c r="CB6" i="13"/>
  <c r="CB23" i="13" s="1"/>
  <c r="CB22" i="13" s="1"/>
  <c r="O50" i="2"/>
  <c r="N50" i="2" s="1"/>
  <c r="M50" i="2" s="1"/>
  <c r="Q49" i="3"/>
  <c r="BY40" i="2"/>
  <c r="BZ39" i="3"/>
  <c r="BY28" i="2"/>
  <c r="BZ27" i="3"/>
  <c r="BN27" i="2"/>
  <c r="BM27" i="2" s="1"/>
  <c r="BL27" i="2" s="1"/>
  <c r="BK27" i="2" s="1"/>
  <c r="BJ27" i="2" s="1"/>
  <c r="BI27" i="2" s="1"/>
  <c r="BH27" i="2" s="1"/>
  <c r="BG27" i="2" s="1"/>
  <c r="BF27" i="2" s="1"/>
  <c r="BE27" i="2" s="1"/>
  <c r="BD27" i="2" s="1"/>
  <c r="BC27" i="2" s="1"/>
  <c r="BB27" i="2" s="1"/>
  <c r="BA27" i="2" s="1"/>
  <c r="AZ27" i="2" s="1"/>
  <c r="AY27" i="2" s="1"/>
  <c r="AX27" i="2" s="1"/>
  <c r="AW27" i="2" s="1"/>
  <c r="AV27" i="2" s="1"/>
  <c r="AU27" i="2" s="1"/>
  <c r="AT27" i="2" s="1"/>
  <c r="AS27" i="2" s="1"/>
  <c r="AR27" i="2" s="1"/>
  <c r="AQ27" i="2" s="1"/>
  <c r="AP27" i="2" s="1"/>
  <c r="AO27" i="2" s="1"/>
  <c r="AN27" i="2" s="1"/>
  <c r="AM27" i="2" s="1"/>
  <c r="AL27" i="2" s="1"/>
  <c r="AK27" i="2" s="1"/>
  <c r="AJ27" i="2" s="1"/>
  <c r="AI27" i="2" s="1"/>
  <c r="AH27" i="2" s="1"/>
  <c r="AG27" i="2" s="1"/>
  <c r="AF27" i="2" s="1"/>
  <c r="AE27" i="2" s="1"/>
  <c r="BO28" i="2"/>
  <c r="AV51" i="2"/>
  <c r="AU51" i="2" s="1"/>
  <c r="AT51" i="2" s="1"/>
  <c r="AS51" i="2" s="1"/>
  <c r="AR51" i="2" s="1"/>
  <c r="AQ51" i="2" s="1"/>
  <c r="AP51" i="2" s="1"/>
  <c r="AO51" i="2" s="1"/>
  <c r="AN51" i="2" s="1"/>
  <c r="AM51" i="2" s="1"/>
  <c r="AL51" i="2" s="1"/>
  <c r="AK51" i="2" s="1"/>
  <c r="AJ51" i="2" s="1"/>
  <c r="AI51" i="2" s="1"/>
  <c r="AW50" i="3"/>
  <c r="BY47" i="2"/>
  <c r="BZ46" i="3"/>
  <c r="BY39" i="2"/>
  <c r="BZ38" i="3"/>
  <c r="BZ18" i="3"/>
  <c r="BW51" i="2"/>
  <c r="BV51" i="2" s="1"/>
  <c r="BU51" i="2" s="1"/>
  <c r="BT51" i="2" s="1"/>
  <c r="BS51" i="2" s="1"/>
  <c r="BR51" i="2" s="1"/>
  <c r="BX50" i="3"/>
  <c r="BY42" i="2"/>
  <c r="BZ41" i="3"/>
  <c r="BY34" i="2"/>
  <c r="BY30" i="2"/>
  <c r="BZ29" i="3"/>
  <c r="BZ7" i="6"/>
  <c r="BZ4" i="7"/>
  <c r="BZ4" i="13"/>
  <c r="BZ12" i="13" s="1"/>
  <c r="BZ8" i="14"/>
  <c r="BZ30" i="14" s="1"/>
  <c r="BZ4" i="14"/>
  <c r="BZ10" i="14" s="1"/>
  <c r="BZ8" i="13"/>
  <c r="BZ28" i="13" s="1"/>
  <c r="BZ8" i="7"/>
  <c r="BZ22" i="7" s="1"/>
  <c r="BZ21" i="3"/>
  <c r="CB33" i="3"/>
  <c r="CA4" i="13" s="1"/>
  <c r="CA12" i="13" s="1"/>
  <c r="CC8" i="6"/>
  <c r="BZ53" i="3"/>
  <c r="BY53" i="3" s="1"/>
  <c r="BX53" i="3" s="1"/>
  <c r="BW53" i="3" s="1"/>
  <c r="BV53" i="3" s="1"/>
  <c r="BU53" i="3" s="1"/>
  <c r="BT53" i="3" s="1"/>
  <c r="BS53" i="3" s="1"/>
  <c r="BR53" i="3" s="1"/>
  <c r="BQ53" i="3" s="1"/>
  <c r="BP53" i="3" s="1"/>
  <c r="BO53" i="3" s="1"/>
  <c r="BN53" i="3" s="1"/>
  <c r="BM53" i="3" s="1"/>
  <c r="BL53" i="3" s="1"/>
  <c r="BK53" i="3" s="1"/>
  <c r="BJ53" i="3" s="1"/>
  <c r="BI53" i="3" s="1"/>
  <c r="BH53" i="3" s="1"/>
  <c r="BG53" i="3" s="1"/>
  <c r="BF53" i="3" s="1"/>
  <c r="BE53" i="3" s="1"/>
  <c r="BD53" i="3" s="1"/>
  <c r="BC53" i="3" s="1"/>
  <c r="BB53" i="3" s="1"/>
  <c r="BA53" i="3" s="1"/>
  <c r="AZ53" i="3" s="1"/>
  <c r="AY53" i="3" s="1"/>
  <c r="AX53" i="3" s="1"/>
  <c r="AW53" i="3" s="1"/>
  <c r="AV53" i="3" s="1"/>
  <c r="AU53" i="3" s="1"/>
  <c r="AT53" i="3" s="1"/>
  <c r="AS53" i="3" s="1"/>
  <c r="AR53" i="3" s="1"/>
  <c r="AQ53" i="3" s="1"/>
  <c r="AP53" i="3" s="1"/>
  <c r="AO53" i="3" s="1"/>
  <c r="AN53" i="3" s="1"/>
  <c r="AM53" i="3" s="1"/>
  <c r="AL53" i="3" s="1"/>
  <c r="AK53" i="3" s="1"/>
  <c r="AJ53" i="3" s="1"/>
  <c r="AI53" i="3" s="1"/>
  <c r="AH53" i="3" s="1"/>
  <c r="AG53" i="3" s="1"/>
  <c r="AF53" i="3" s="1"/>
  <c r="AE53" i="3" s="1"/>
  <c r="AD53" i="3" s="1"/>
  <c r="AC53" i="3" s="1"/>
  <c r="AB53" i="3" s="1"/>
  <c r="AA53" i="3" s="1"/>
  <c r="Z53" i="3" s="1"/>
  <c r="Y53" i="3" s="1"/>
  <c r="X53" i="3" s="1"/>
  <c r="W53" i="3" s="1"/>
  <c r="V53" i="3" s="1"/>
  <c r="U53" i="3" s="1"/>
  <c r="T53" i="3" s="1"/>
  <c r="S53" i="3" s="1"/>
  <c r="R53" i="3" s="1"/>
  <c r="Q53" i="3" s="1"/>
  <c r="P53" i="3" s="1"/>
  <c r="O53" i="3" s="1"/>
  <c r="N53" i="3" s="1"/>
  <c r="M53" i="3" s="1"/>
  <c r="L53" i="3" s="1"/>
  <c r="K53" i="3" s="1"/>
  <c r="J53" i="3" s="1"/>
  <c r="I53" i="3" s="1"/>
  <c r="H53" i="3" s="1"/>
  <c r="G53" i="3" s="1"/>
  <c r="F53" i="3" s="1"/>
  <c r="E53" i="3" s="1"/>
  <c r="D53" i="3" s="1"/>
  <c r="BZ49" i="3"/>
  <c r="CC7" i="18" l="1"/>
  <c r="CC5" i="18" s="1"/>
  <c r="CC10" i="18" s="1"/>
  <c r="CC7" i="19"/>
  <c r="CC20" i="19" s="1"/>
  <c r="CC7" i="14"/>
  <c r="CC28" i="14" s="1"/>
  <c r="CC50" i="14" s="1"/>
  <c r="CC6" i="6"/>
  <c r="BZ7" i="13"/>
  <c r="BZ24" i="13" s="1"/>
  <c r="CC7" i="7"/>
  <c r="CC20" i="7" s="1"/>
  <c r="CC4" i="14"/>
  <c r="CC13" i="14" s="1"/>
  <c r="CC7" i="13"/>
  <c r="CC24" i="13" s="1"/>
  <c r="BZ9" i="19"/>
  <c r="BZ10" i="19"/>
  <c r="CA6" i="24"/>
  <c r="CA5" i="24" s="1"/>
  <c r="CA12" i="18"/>
  <c r="CA13" i="18" s="1"/>
  <c r="BY8" i="24"/>
  <c r="CB7" i="23"/>
  <c r="CC7" i="24"/>
  <c r="CC5" i="24" s="1"/>
  <c r="BZ14" i="19"/>
  <c r="BZ17" i="19"/>
  <c r="BZ15" i="19" s="1"/>
  <c r="BZ34" i="19" s="1"/>
  <c r="CA7" i="23"/>
  <c r="CC7" i="22"/>
  <c r="CB4" i="24"/>
  <c r="BY12" i="18"/>
  <c r="BY13" i="18" s="1"/>
  <c r="BY6" i="24"/>
  <c r="BZ7" i="22"/>
  <c r="BZ7" i="24"/>
  <c r="BZ5" i="24" s="1"/>
  <c r="CA4" i="24"/>
  <c r="CC4" i="24"/>
  <c r="BZ21" i="19"/>
  <c r="BZ22" i="19"/>
  <c r="CC4" i="7"/>
  <c r="CC4" i="21" s="1"/>
  <c r="BZ6" i="23"/>
  <c r="BZ7" i="23" s="1"/>
  <c r="CA4" i="22"/>
  <c r="CC4" i="13"/>
  <c r="CC12" i="13" s="1"/>
  <c r="CC7" i="6"/>
  <c r="CC11" i="6" s="1"/>
  <c r="CA6" i="22"/>
  <c r="CA5" i="22" s="1"/>
  <c r="BZ5" i="22"/>
  <c r="CC5" i="22"/>
  <c r="CC4" i="22"/>
  <c r="BY8" i="22"/>
  <c r="BZ7" i="14"/>
  <c r="BZ19" i="14" s="1"/>
  <c r="BY6" i="22"/>
  <c r="BY5" i="23"/>
  <c r="CA6" i="14"/>
  <c r="CA5" i="14" s="1"/>
  <c r="CA6" i="13"/>
  <c r="CA23" i="13" s="1"/>
  <c r="CA22" i="13" s="1"/>
  <c r="CA6" i="19"/>
  <c r="CB4" i="22"/>
  <c r="CB5" i="18"/>
  <c r="CB10" i="18" s="1"/>
  <c r="CA5" i="18"/>
  <c r="CA10" i="18" s="1"/>
  <c r="CB4" i="21"/>
  <c r="CB6" i="20"/>
  <c r="BZ7" i="7"/>
  <c r="BZ17" i="7" s="1"/>
  <c r="CA6" i="7"/>
  <c r="BZ10" i="7"/>
  <c r="BZ4" i="21"/>
  <c r="BZ6" i="20"/>
  <c r="CC6" i="20"/>
  <c r="BZ16" i="7"/>
  <c r="BZ15" i="7" s="1"/>
  <c r="BZ6" i="21"/>
  <c r="BZ8" i="20"/>
  <c r="CC19" i="7"/>
  <c r="CC18" i="7" s="1"/>
  <c r="CC35" i="7" s="1"/>
  <c r="CC6" i="21"/>
  <c r="CC8" i="20"/>
  <c r="BZ6" i="6"/>
  <c r="BZ4" i="6" s="1"/>
  <c r="BZ12" i="6" s="1"/>
  <c r="CA5" i="6"/>
  <c r="CA4" i="6" s="1"/>
  <c r="CB19" i="7"/>
  <c r="CB18" i="7" s="1"/>
  <c r="CB35" i="7" s="1"/>
  <c r="CB6" i="21"/>
  <c r="CB8" i="20"/>
  <c r="BZ7" i="18"/>
  <c r="BZ5" i="18" s="1"/>
  <c r="BZ10" i="18" s="1"/>
  <c r="CB4" i="19"/>
  <c r="CB11" i="19" s="1"/>
  <c r="X49" i="3"/>
  <c r="W49" i="3" s="1"/>
  <c r="BY21" i="3"/>
  <c r="BZ22" i="3"/>
  <c r="BY7" i="7" s="1"/>
  <c r="BY17" i="7" s="1"/>
  <c r="CA4" i="19"/>
  <c r="CA11" i="19" s="1"/>
  <c r="BZ33" i="3"/>
  <c r="BY8" i="18"/>
  <c r="BY8" i="19"/>
  <c r="BY22" i="19" s="1"/>
  <c r="AS52" i="2"/>
  <c r="AT51" i="3"/>
  <c r="CC9" i="6"/>
  <c r="CA4" i="18"/>
  <c r="CB4" i="18"/>
  <c r="CC4" i="19"/>
  <c r="CC11" i="19" s="1"/>
  <c r="BX53" i="2"/>
  <c r="BY52" i="3"/>
  <c r="BY51" i="3" s="1"/>
  <c r="AC26" i="2"/>
  <c r="AD21" i="3"/>
  <c r="BZ32" i="3"/>
  <c r="BY4" i="18" s="1"/>
  <c r="CC22" i="13"/>
  <c r="CC5" i="14"/>
  <c r="CC5" i="19"/>
  <c r="CC19" i="19"/>
  <c r="CC18" i="19" s="1"/>
  <c r="CA19" i="19"/>
  <c r="CA18" i="19" s="1"/>
  <c r="CA5" i="19"/>
  <c r="BZ5" i="19"/>
  <c r="BZ13" i="19"/>
  <c r="BZ12" i="19" s="1"/>
  <c r="BY6" i="18"/>
  <c r="BY6" i="19"/>
  <c r="CB5" i="19"/>
  <c r="CB19" i="19"/>
  <c r="CB18" i="19" s="1"/>
  <c r="BW50" i="3"/>
  <c r="BV50" i="3" s="1"/>
  <c r="BU50" i="3" s="1"/>
  <c r="BT50" i="3" s="1"/>
  <c r="BS50" i="3" s="1"/>
  <c r="BR50" i="3" s="1"/>
  <c r="BQ50" i="3" s="1"/>
  <c r="BP50" i="3" s="1"/>
  <c r="AV50" i="3"/>
  <c r="AU50" i="3" s="1"/>
  <c r="AT50" i="3" s="1"/>
  <c r="AS50" i="3" s="1"/>
  <c r="AR50" i="3" s="1"/>
  <c r="AQ50" i="3" s="1"/>
  <c r="AP50" i="3" s="1"/>
  <c r="AO50" i="3" s="1"/>
  <c r="AN50" i="3" s="1"/>
  <c r="AM50" i="3" s="1"/>
  <c r="AL50" i="3" s="1"/>
  <c r="AK50" i="3" s="1"/>
  <c r="AJ50" i="3" s="1"/>
  <c r="AI50" i="3" s="1"/>
  <c r="AH50" i="3" s="1"/>
  <c r="AG50" i="3" s="1"/>
  <c r="AF50" i="3" s="1"/>
  <c r="BY8" i="6"/>
  <c r="P49" i="3"/>
  <c r="BW49" i="3"/>
  <c r="BV49" i="3" s="1"/>
  <c r="BU49" i="3" s="1"/>
  <c r="BT49" i="3" s="1"/>
  <c r="BS49" i="3" s="1"/>
  <c r="BR49" i="3" s="1"/>
  <c r="BQ49" i="3" s="1"/>
  <c r="BP49" i="3" s="1"/>
  <c r="BO49" i="3" s="1"/>
  <c r="BN49" i="3" s="1"/>
  <c r="BM49" i="3" s="1"/>
  <c r="BL49" i="3" s="1"/>
  <c r="BK49" i="3" s="1"/>
  <c r="BJ49" i="3" s="1"/>
  <c r="BI49" i="3" s="1"/>
  <c r="BH49" i="3" s="1"/>
  <c r="BG49" i="3" s="1"/>
  <c r="BF49" i="3" s="1"/>
  <c r="BE49" i="3" s="1"/>
  <c r="BD49" i="3" s="1"/>
  <c r="BC49" i="3" s="1"/>
  <c r="BB49" i="3" s="1"/>
  <c r="BA49" i="3" s="1"/>
  <c r="AZ49" i="3" s="1"/>
  <c r="P50" i="3"/>
  <c r="BN28" i="2"/>
  <c r="BO27" i="3"/>
  <c r="BO29" i="2"/>
  <c r="CB11" i="7"/>
  <c r="BX46" i="2"/>
  <c r="BY45" i="3"/>
  <c r="BP14" i="3"/>
  <c r="BX16" i="2"/>
  <c r="BY15" i="3"/>
  <c r="BN37" i="2"/>
  <c r="BO36" i="3"/>
  <c r="BO38" i="2"/>
  <c r="X38" i="2"/>
  <c r="X37" i="3" s="1"/>
  <c r="Y37" i="3"/>
  <c r="Y39" i="2"/>
  <c r="CC26" i="14"/>
  <c r="CC48" i="14" s="1"/>
  <c r="CC49" i="14"/>
  <c r="CB7" i="6"/>
  <c r="CA7" i="6"/>
  <c r="CB33" i="14"/>
  <c r="BZ10" i="6"/>
  <c r="BZ9" i="6"/>
  <c r="BX34" i="2"/>
  <c r="BY33" i="3"/>
  <c r="BX39" i="2"/>
  <c r="BY38" i="3"/>
  <c r="BX28" i="2"/>
  <c r="BY27" i="3"/>
  <c r="BX29" i="2"/>
  <c r="BY28" i="3"/>
  <c r="CC47" i="14"/>
  <c r="BP16" i="2"/>
  <c r="BP15" i="3" s="1"/>
  <c r="BQ15" i="3"/>
  <c r="BQ17" i="2"/>
  <c r="BX31" i="2"/>
  <c r="BY30" i="3"/>
  <c r="BX43" i="2"/>
  <c r="BY42" i="3"/>
  <c r="S52" i="2"/>
  <c r="R52" i="2" s="1"/>
  <c r="Q52" i="2" s="1"/>
  <c r="P52" i="2" s="1"/>
  <c r="O52" i="2" s="1"/>
  <c r="N52" i="2" s="1"/>
  <c r="M52" i="2" s="1"/>
  <c r="L52" i="2" s="1"/>
  <c r="K52" i="2" s="1"/>
  <c r="J52" i="2" s="1"/>
  <c r="I52" i="2" s="1"/>
  <c r="H52" i="2" s="1"/>
  <c r="G52" i="2" s="1"/>
  <c r="F52" i="2" s="1"/>
  <c r="E52" i="2" s="1"/>
  <c r="D52" i="2" s="1"/>
  <c r="BX32" i="2"/>
  <c r="BY31" i="3"/>
  <c r="BZ18" i="14"/>
  <c r="BX21" i="2"/>
  <c r="BY20" i="3"/>
  <c r="BX45" i="2"/>
  <c r="BY44" i="3"/>
  <c r="S21" i="2"/>
  <c r="CB4" i="13"/>
  <c r="CB12" i="13" s="1"/>
  <c r="CB38" i="13" s="1"/>
  <c r="CA4" i="14"/>
  <c r="CA12" i="14" s="1"/>
  <c r="BY7" i="6"/>
  <c r="BY8" i="7"/>
  <c r="BY22" i="7" s="1"/>
  <c r="BY8" i="13"/>
  <c r="BY28" i="13" s="1"/>
  <c r="BY8" i="14"/>
  <c r="BY32" i="14" s="1"/>
  <c r="CB27" i="14"/>
  <c r="CB5" i="14"/>
  <c r="BX38" i="2"/>
  <c r="BY37" i="3"/>
  <c r="V22" i="2"/>
  <c r="W20" i="3"/>
  <c r="BY7" i="13"/>
  <c r="BY24" i="13" s="1"/>
  <c r="W37" i="2"/>
  <c r="CB4" i="14"/>
  <c r="CB13" i="14" s="1"/>
  <c r="CB47" i="14" s="1"/>
  <c r="X50" i="3"/>
  <c r="W50" i="3" s="1"/>
  <c r="CA4" i="7"/>
  <c r="BX30" i="2"/>
  <c r="BY29" i="3"/>
  <c r="BX42" i="2"/>
  <c r="BY41" i="3"/>
  <c r="BX47" i="2"/>
  <c r="BY46" i="3"/>
  <c r="AD27" i="2"/>
  <c r="AC27" i="2" s="1"/>
  <c r="AB27" i="2" s="1"/>
  <c r="AA27" i="2" s="1"/>
  <c r="Z27" i="2" s="1"/>
  <c r="Y27" i="2" s="1"/>
  <c r="X27" i="2" s="1"/>
  <c r="W27" i="2" s="1"/>
  <c r="V27" i="2" s="1"/>
  <c r="U27" i="2" s="1"/>
  <c r="T27" i="2" s="1"/>
  <c r="S27" i="2" s="1"/>
  <c r="R27" i="2" s="1"/>
  <c r="Q27" i="2" s="1"/>
  <c r="P27" i="2" s="1"/>
  <c r="O27" i="2" s="1"/>
  <c r="N27" i="2" s="1"/>
  <c r="M27" i="2" s="1"/>
  <c r="L27" i="2" s="1"/>
  <c r="K27" i="2" s="1"/>
  <c r="J27" i="2" s="1"/>
  <c r="I27" i="2" s="1"/>
  <c r="H27" i="2" s="1"/>
  <c r="G27" i="2" s="1"/>
  <c r="F27" i="2" s="1"/>
  <c r="E27" i="2" s="1"/>
  <c r="D27" i="2" s="1"/>
  <c r="AE28" i="2"/>
  <c r="BX40" i="2"/>
  <c r="BY39" i="3"/>
  <c r="BX37" i="2"/>
  <c r="BY36" i="3"/>
  <c r="BX18" i="2"/>
  <c r="BX19" i="2" s="1"/>
  <c r="BY17" i="3"/>
  <c r="BN15" i="2"/>
  <c r="BO14" i="3"/>
  <c r="BO16" i="2"/>
  <c r="BX35" i="2"/>
  <c r="BY34" i="3"/>
  <c r="BX33" i="2"/>
  <c r="BY32" i="3"/>
  <c r="BX44" i="2"/>
  <c r="BY43" i="3"/>
  <c r="BL36" i="2"/>
  <c r="BM37" i="2"/>
  <c r="BY14" i="3"/>
  <c r="BY6" i="14"/>
  <c r="BY6" i="13"/>
  <c r="BY6" i="7"/>
  <c r="BY5" i="6"/>
  <c r="BX17" i="2"/>
  <c r="BY16" i="3"/>
  <c r="BX41" i="2"/>
  <c r="BY40" i="3"/>
  <c r="CC11" i="7" l="1"/>
  <c r="CC27" i="7" s="1"/>
  <c r="BY4" i="7"/>
  <c r="BZ22" i="13"/>
  <c r="BY4" i="13"/>
  <c r="BY12" i="13" s="1"/>
  <c r="CC10" i="6"/>
  <c r="CA24" i="14"/>
  <c r="BZ17" i="14"/>
  <c r="BY17" i="14" s="1"/>
  <c r="BZ5" i="14"/>
  <c r="CC38" i="13"/>
  <c r="BZ38" i="13"/>
  <c r="BZ33" i="13"/>
  <c r="BZ11" i="6"/>
  <c r="BX6" i="24"/>
  <c r="CB33" i="13"/>
  <c r="BX12" i="18"/>
  <c r="BX13" i="18" s="1"/>
  <c r="BY4" i="14"/>
  <c r="BY12" i="14" s="1"/>
  <c r="BY47" i="14" s="1"/>
  <c r="CB8" i="21"/>
  <c r="BZ26" i="19"/>
  <c r="BZ30" i="19"/>
  <c r="BX8" i="24"/>
  <c r="BX4" i="24"/>
  <c r="BY4" i="19"/>
  <c r="BY10" i="19" s="1"/>
  <c r="BY7" i="24"/>
  <c r="BY5" i="24" s="1"/>
  <c r="BY4" i="24"/>
  <c r="BZ30" i="7"/>
  <c r="O50" i="3"/>
  <c r="N50" i="3" s="1"/>
  <c r="M50" i="3" s="1"/>
  <c r="L50" i="3" s="1"/>
  <c r="K50" i="3" s="1"/>
  <c r="J50" i="3" s="1"/>
  <c r="I50" i="3" s="1"/>
  <c r="H50" i="3" s="1"/>
  <c r="O49" i="3"/>
  <c r="N49" i="3" s="1"/>
  <c r="M49" i="3" s="1"/>
  <c r="L49" i="3" s="1"/>
  <c r="K49" i="3" s="1"/>
  <c r="J49" i="3" s="1"/>
  <c r="I49" i="3" s="1"/>
  <c r="H49" i="3" s="1"/>
  <c r="CA12" i="6"/>
  <c r="CA33" i="13"/>
  <c r="BY7" i="22"/>
  <c r="BY5" i="22" s="1"/>
  <c r="BZ8" i="21"/>
  <c r="BY4" i="22"/>
  <c r="BY6" i="23"/>
  <c r="BY7" i="23" s="1"/>
  <c r="BX5" i="23"/>
  <c r="BX6" i="22"/>
  <c r="BX8" i="22"/>
  <c r="BX4" i="22"/>
  <c r="BY7" i="18"/>
  <c r="CC8" i="21"/>
  <c r="CB10" i="20"/>
  <c r="CC10" i="20"/>
  <c r="BY5" i="18"/>
  <c r="BY10" i="18" s="1"/>
  <c r="CC33" i="13"/>
  <c r="CB31" i="7"/>
  <c r="CA11" i="7"/>
  <c r="CA6" i="20"/>
  <c r="CA4" i="21"/>
  <c r="BZ10" i="20"/>
  <c r="BY10" i="7"/>
  <c r="BY6" i="20"/>
  <c r="BY4" i="21"/>
  <c r="BY6" i="21"/>
  <c r="BY8" i="20"/>
  <c r="CA19" i="7"/>
  <c r="CA18" i="7" s="1"/>
  <c r="CA35" i="7" s="1"/>
  <c r="CA8" i="20"/>
  <c r="CA6" i="21"/>
  <c r="BX6" i="19"/>
  <c r="BX19" i="19" s="1"/>
  <c r="BZ26" i="7"/>
  <c r="BX6" i="18"/>
  <c r="BY5" i="13"/>
  <c r="BX32" i="3"/>
  <c r="BY6" i="6"/>
  <c r="BY11" i="6" s="1"/>
  <c r="AB26" i="2"/>
  <c r="AA26" i="2" s="1"/>
  <c r="Z26" i="2" s="1"/>
  <c r="Y26" i="2" s="1"/>
  <c r="X26" i="2" s="1"/>
  <c r="W26" i="2" s="1"/>
  <c r="V26" i="2" s="1"/>
  <c r="U26" i="2" s="1"/>
  <c r="T26" i="2" s="1"/>
  <c r="S26" i="2" s="1"/>
  <c r="R26" i="2" s="1"/>
  <c r="Q26" i="2" s="1"/>
  <c r="P26" i="2" s="1"/>
  <c r="O26" i="2" s="1"/>
  <c r="N26" i="2" s="1"/>
  <c r="M26" i="2" s="1"/>
  <c r="L26" i="2" s="1"/>
  <c r="K26" i="2" s="1"/>
  <c r="J26" i="2" s="1"/>
  <c r="I26" i="2" s="1"/>
  <c r="H26" i="2" s="1"/>
  <c r="G26" i="2" s="1"/>
  <c r="F26" i="2" s="1"/>
  <c r="E26" i="2" s="1"/>
  <c r="D26" i="2" s="1"/>
  <c r="AC21" i="3"/>
  <c r="BY7" i="19"/>
  <c r="BY17" i="19" s="1"/>
  <c r="AR52" i="2"/>
  <c r="AS51" i="3"/>
  <c r="BX21" i="3"/>
  <c r="BY22" i="3"/>
  <c r="BX7" i="19" s="1"/>
  <c r="BX20" i="19" s="1"/>
  <c r="BY7" i="14"/>
  <c r="BY25" i="14" s="1"/>
  <c r="BY50" i="14" s="1"/>
  <c r="BX50" i="14" s="1"/>
  <c r="BW50" i="14" s="1"/>
  <c r="BV50" i="14" s="1"/>
  <c r="BX8" i="18"/>
  <c r="BX4" i="19"/>
  <c r="BX8" i="19"/>
  <c r="BX4" i="18"/>
  <c r="BW53" i="2"/>
  <c r="BX52" i="3"/>
  <c r="BX51" i="3" s="1"/>
  <c r="CC53" i="14"/>
  <c r="BY16" i="19"/>
  <c r="BX16" i="19"/>
  <c r="CC35" i="19"/>
  <c r="CC31" i="19"/>
  <c r="CC27" i="19"/>
  <c r="CA35" i="19"/>
  <c r="CA27" i="19"/>
  <c r="CA31" i="19"/>
  <c r="CB31" i="19"/>
  <c r="CB35" i="19"/>
  <c r="CB27" i="19"/>
  <c r="BZ33" i="19"/>
  <c r="BZ29" i="19"/>
  <c r="BZ25" i="19"/>
  <c r="BZ42" i="14"/>
  <c r="CC45" i="14"/>
  <c r="CA38" i="13"/>
  <c r="CB27" i="7"/>
  <c r="BW41" i="2"/>
  <c r="BX40" i="3"/>
  <c r="CA23" i="14"/>
  <c r="CA44" i="14" s="1"/>
  <c r="BZ44" i="14" s="1"/>
  <c r="CA49" i="14"/>
  <c r="BY24" i="14"/>
  <c r="BM15" i="2"/>
  <c r="BN14" i="3"/>
  <c r="BN16" i="2"/>
  <c r="BW37" i="2"/>
  <c r="BX36" i="3"/>
  <c r="BW42" i="2"/>
  <c r="BX41" i="3"/>
  <c r="U22" i="2"/>
  <c r="V20" i="3"/>
  <c r="CB26" i="14"/>
  <c r="CB45" i="14" s="1"/>
  <c r="CA45" i="14" s="1"/>
  <c r="BZ45" i="14" s="1"/>
  <c r="BY45" i="14" s="1"/>
  <c r="BX45" i="14" s="1"/>
  <c r="BW45" i="14" s="1"/>
  <c r="BV45" i="14" s="1"/>
  <c r="CB49" i="14"/>
  <c r="R21" i="2"/>
  <c r="BW21" i="2"/>
  <c r="BV21" i="2" s="1"/>
  <c r="BX20" i="3"/>
  <c r="BW32" i="2"/>
  <c r="BX31" i="3"/>
  <c r="BW43" i="2"/>
  <c r="BX42" i="3"/>
  <c r="BX4" i="14"/>
  <c r="BX9" i="14" s="1"/>
  <c r="BX4" i="7"/>
  <c r="BX7" i="6"/>
  <c r="BX4" i="13"/>
  <c r="BX9" i="13" s="1"/>
  <c r="BX40" i="13" s="1"/>
  <c r="BX8" i="14"/>
  <c r="BX29" i="14" s="1"/>
  <c r="BX8" i="13"/>
  <c r="BX25" i="13" s="1"/>
  <c r="BX8" i="7"/>
  <c r="BW46" i="2"/>
  <c r="BX45" i="3"/>
  <c r="AD28" i="2"/>
  <c r="AE27" i="3"/>
  <c r="AE29" i="2"/>
  <c r="BX7" i="13"/>
  <c r="BX15" i="13" s="1"/>
  <c r="BX43" i="13" s="1"/>
  <c r="BP17" i="2"/>
  <c r="BP16" i="3" s="1"/>
  <c r="BQ16" i="3"/>
  <c r="BQ18" i="2"/>
  <c r="BQ19" i="2" s="1"/>
  <c r="BW28" i="2"/>
  <c r="BX27" i="3"/>
  <c r="BW34" i="2"/>
  <c r="BX33" i="3"/>
  <c r="CA10" i="6"/>
  <c r="CA9" i="6"/>
  <c r="BN36" i="3"/>
  <c r="BN38" i="2"/>
  <c r="BO28" i="3"/>
  <c r="BO30" i="2"/>
  <c r="BY23" i="13"/>
  <c r="BY22" i="13" s="1"/>
  <c r="BY38" i="13" s="1"/>
  <c r="BZ36" i="14"/>
  <c r="BK36" i="2"/>
  <c r="BJ36" i="2" s="1"/>
  <c r="BL37" i="2"/>
  <c r="BW17" i="2"/>
  <c r="BX16" i="3"/>
  <c r="BY5" i="7"/>
  <c r="BY16" i="7"/>
  <c r="BY15" i="7" s="1"/>
  <c r="BM36" i="3"/>
  <c r="BM38" i="2"/>
  <c r="BO15" i="3"/>
  <c r="BO17" i="2"/>
  <c r="BW18" i="2"/>
  <c r="BW19" i="2" s="1"/>
  <c r="BX17" i="3"/>
  <c r="BX18" i="3"/>
  <c r="BW40" i="2"/>
  <c r="BX39" i="3"/>
  <c r="BW47" i="2"/>
  <c r="BX46" i="3"/>
  <c r="BW30" i="2"/>
  <c r="BX29" i="3"/>
  <c r="BZ34" i="7"/>
  <c r="BW38" i="2"/>
  <c r="BX37" i="3"/>
  <c r="BY10" i="6"/>
  <c r="BY9" i="6"/>
  <c r="BW45" i="2"/>
  <c r="BX44" i="3"/>
  <c r="BW31" i="2"/>
  <c r="BX30" i="3"/>
  <c r="X39" i="2"/>
  <c r="X38" i="3" s="1"/>
  <c r="Y38" i="3"/>
  <c r="Y40" i="2"/>
  <c r="BX8" i="6"/>
  <c r="BX14" i="3"/>
  <c r="BX6" i="14"/>
  <c r="BX6" i="13"/>
  <c r="BX6" i="7"/>
  <c r="BX5" i="6"/>
  <c r="BW44" i="2"/>
  <c r="BX43" i="3"/>
  <c r="BW35" i="2"/>
  <c r="BX34" i="3"/>
  <c r="W38" i="2"/>
  <c r="CA47" i="14"/>
  <c r="BY36" i="14"/>
  <c r="BY42" i="14"/>
  <c r="BW29" i="2"/>
  <c r="BX28" i="3"/>
  <c r="BW39" i="2"/>
  <c r="BX38" i="3"/>
  <c r="CB11" i="6"/>
  <c r="CA11" i="6" s="1"/>
  <c r="CB10" i="6"/>
  <c r="CB9" i="6"/>
  <c r="BO37" i="3"/>
  <c r="BO39" i="2"/>
  <c r="BW16" i="2"/>
  <c r="BX15" i="3"/>
  <c r="BM28" i="2"/>
  <c r="BN27" i="3"/>
  <c r="BN29" i="2"/>
  <c r="CC31" i="7" l="1"/>
  <c r="BX7" i="14"/>
  <c r="BX16" i="14" s="1"/>
  <c r="BW6" i="24"/>
  <c r="E29" i="12"/>
  <c r="F29" i="12"/>
  <c r="BX7" i="24"/>
  <c r="BX5" i="24" s="1"/>
  <c r="BW12" i="18"/>
  <c r="BW13" i="18" s="1"/>
  <c r="G29" i="12"/>
  <c r="D29" i="12"/>
  <c r="CA27" i="7"/>
  <c r="BW8" i="24"/>
  <c r="BW4" i="24"/>
  <c r="BY33" i="13"/>
  <c r="BX33" i="13" s="1"/>
  <c r="G49" i="3"/>
  <c r="BX22" i="7"/>
  <c r="BX23" i="7"/>
  <c r="BX27" i="7" s="1"/>
  <c r="BX7" i="22"/>
  <c r="BX5" i="22" s="1"/>
  <c r="BW5" i="23"/>
  <c r="BW6" i="22"/>
  <c r="BX18" i="19"/>
  <c r="BX35" i="19" s="1"/>
  <c r="BX6" i="23"/>
  <c r="BX7" i="23" s="1"/>
  <c r="BW8" i="22"/>
  <c r="BW4" i="22"/>
  <c r="BX10" i="19"/>
  <c r="BX11" i="19"/>
  <c r="CA8" i="21"/>
  <c r="BY8" i="21"/>
  <c r="BY10" i="20"/>
  <c r="BX22" i="19"/>
  <c r="BX23" i="19"/>
  <c r="BY15" i="19"/>
  <c r="BY34" i="19" s="1"/>
  <c r="CA31" i="7"/>
  <c r="BZ31" i="7" s="1"/>
  <c r="BX10" i="7"/>
  <c r="BX4" i="21"/>
  <c r="BX6" i="20"/>
  <c r="CA10" i="20"/>
  <c r="BX6" i="21"/>
  <c r="BX8" i="20"/>
  <c r="BX17" i="19"/>
  <c r="BX15" i="19" s="1"/>
  <c r="BX5" i="19"/>
  <c r="BY4" i="6"/>
  <c r="BY12" i="6" s="1"/>
  <c r="BY5" i="14"/>
  <c r="BY5" i="19"/>
  <c r="BX7" i="18"/>
  <c r="BX5" i="18" s="1"/>
  <c r="BX10" i="18" s="1"/>
  <c r="BW21" i="3"/>
  <c r="BX22" i="3"/>
  <c r="BW7" i="13" s="1"/>
  <c r="BW24" i="13" s="1"/>
  <c r="AQ52" i="2"/>
  <c r="AP52" i="2" s="1"/>
  <c r="AR51" i="3"/>
  <c r="BV53" i="2"/>
  <c r="BW52" i="3"/>
  <c r="BW51" i="3" s="1"/>
  <c r="BW8" i="19"/>
  <c r="BW8" i="18"/>
  <c r="BW4" i="19"/>
  <c r="BW4" i="18"/>
  <c r="BX6" i="6"/>
  <c r="BX4" i="6" s="1"/>
  <c r="BX12" i="6" s="1"/>
  <c r="BX7" i="7"/>
  <c r="BX17" i="7" s="1"/>
  <c r="BW6" i="18"/>
  <c r="BW6" i="19"/>
  <c r="BW19" i="19" s="1"/>
  <c r="BY26" i="19"/>
  <c r="CB48" i="14"/>
  <c r="CB53" i="14" s="1"/>
  <c r="BY34" i="7"/>
  <c r="BY30" i="7"/>
  <c r="BY26" i="7"/>
  <c r="BL28" i="2"/>
  <c r="BM27" i="3"/>
  <c r="BM29" i="2"/>
  <c r="U37" i="2"/>
  <c r="BV44" i="2"/>
  <c r="BW43" i="3"/>
  <c r="BX15" i="14"/>
  <c r="BX14" i="14" s="1"/>
  <c r="BX41" i="14" s="1"/>
  <c r="BX5" i="14"/>
  <c r="BV45" i="2"/>
  <c r="BW44" i="3"/>
  <c r="BV34" i="2"/>
  <c r="AC28" i="2"/>
  <c r="AD27" i="3"/>
  <c r="BV46" i="2"/>
  <c r="BW45" i="3"/>
  <c r="BW20" i="3"/>
  <c r="BW7" i="14"/>
  <c r="BW19" i="14" s="1"/>
  <c r="BN15" i="3"/>
  <c r="BN17" i="2"/>
  <c r="BY23" i="14"/>
  <c r="BY49" i="14"/>
  <c r="BX49" i="14" s="1"/>
  <c r="BW49" i="14" s="1"/>
  <c r="BV49" i="14" s="1"/>
  <c r="BV41" i="2"/>
  <c r="BW40" i="3"/>
  <c r="BX14" i="13"/>
  <c r="BX5" i="13"/>
  <c r="BV30" i="2"/>
  <c r="BW29" i="3"/>
  <c r="BV40" i="2"/>
  <c r="BW39" i="3"/>
  <c r="BO16" i="3"/>
  <c r="BO18" i="2"/>
  <c r="BO19" i="2" s="1"/>
  <c r="BK37" i="2"/>
  <c r="BL36" i="3"/>
  <c r="BL38" i="2"/>
  <c r="BN37" i="3"/>
  <c r="BN39" i="2"/>
  <c r="BP18" i="2"/>
  <c r="BQ17" i="3"/>
  <c r="BV32" i="2"/>
  <c r="BW31" i="3"/>
  <c r="BW33" i="2"/>
  <c r="BW32" i="3" s="1"/>
  <c r="Q21" i="2"/>
  <c r="T22" i="2"/>
  <c r="U20" i="3"/>
  <c r="BV37" i="2"/>
  <c r="BW36" i="3"/>
  <c r="BN28" i="3"/>
  <c r="BN30" i="2"/>
  <c r="BV16" i="2"/>
  <c r="BW15" i="3"/>
  <c r="BW4" i="14"/>
  <c r="BW10" i="14" s="1"/>
  <c r="BW4" i="7"/>
  <c r="BW4" i="13"/>
  <c r="BW12" i="13" s="1"/>
  <c r="BW7" i="6"/>
  <c r="BW8" i="13"/>
  <c r="BW28" i="13" s="1"/>
  <c r="BW8" i="14"/>
  <c r="BW30" i="14" s="1"/>
  <c r="BW8" i="7"/>
  <c r="BW23" i="7" s="1"/>
  <c r="V38" i="2"/>
  <c r="W37" i="3"/>
  <c r="W39" i="2"/>
  <c r="BV35" i="2"/>
  <c r="BW34" i="3"/>
  <c r="BX16" i="7"/>
  <c r="X40" i="2"/>
  <c r="X39" i="3" s="1"/>
  <c r="Y39" i="3"/>
  <c r="Y41" i="2"/>
  <c r="BV31" i="2"/>
  <c r="BW30" i="3"/>
  <c r="BW17" i="3"/>
  <c r="BW18" i="3"/>
  <c r="BV17" i="2"/>
  <c r="BW16" i="3"/>
  <c r="BV28" i="2"/>
  <c r="BW27" i="3"/>
  <c r="AD29" i="2"/>
  <c r="AE28" i="3"/>
  <c r="AE30" i="2"/>
  <c r="BL15" i="2"/>
  <c r="BM14" i="3"/>
  <c r="BM16" i="2"/>
  <c r="CA48" i="14"/>
  <c r="CA53" i="14" s="1"/>
  <c r="CA38" i="14"/>
  <c r="BO38" i="3"/>
  <c r="BO40" i="2"/>
  <c r="BV29" i="2"/>
  <c r="BW28" i="3"/>
  <c r="BV39" i="2"/>
  <c r="BW38" i="3"/>
  <c r="BW14" i="3"/>
  <c r="BW6" i="13"/>
  <c r="BW6" i="14"/>
  <c r="BW6" i="7"/>
  <c r="BW5" i="6"/>
  <c r="BV38" i="2"/>
  <c r="BW37" i="3"/>
  <c r="BV47" i="2"/>
  <c r="BW46" i="3"/>
  <c r="BM37" i="3"/>
  <c r="BM39" i="2"/>
  <c r="BO29" i="3"/>
  <c r="BO31" i="2"/>
  <c r="BX10" i="6"/>
  <c r="BX9" i="6"/>
  <c r="BV43" i="2"/>
  <c r="BW42" i="3"/>
  <c r="BU21" i="2"/>
  <c r="BV20" i="3"/>
  <c r="BV42" i="2"/>
  <c r="BW41" i="3"/>
  <c r="BW8" i="6"/>
  <c r="BX5" i="7" l="1"/>
  <c r="BY30" i="19"/>
  <c r="BX35" i="14"/>
  <c r="BW35" i="14" s="1"/>
  <c r="BV6" i="24"/>
  <c r="F49" i="3"/>
  <c r="E49" i="3" s="1"/>
  <c r="F28" i="12"/>
  <c r="BV8" i="24"/>
  <c r="BV12" i="18"/>
  <c r="BV13" i="18" s="1"/>
  <c r="BW6" i="23"/>
  <c r="BW7" i="23" s="1"/>
  <c r="BW7" i="24"/>
  <c r="BW5" i="24" s="1"/>
  <c r="BX15" i="7"/>
  <c r="BX34" i="7" s="1"/>
  <c r="BV8" i="22"/>
  <c r="BV6" i="22"/>
  <c r="BV5" i="23"/>
  <c r="BX27" i="19"/>
  <c r="BW10" i="19"/>
  <c r="BW11" i="19"/>
  <c r="BX8" i="21"/>
  <c r="BX31" i="19"/>
  <c r="BW7" i="22"/>
  <c r="BW5" i="22" s="1"/>
  <c r="BW22" i="19"/>
  <c r="BW23" i="19"/>
  <c r="BW11" i="7"/>
  <c r="BW6" i="20"/>
  <c r="BW4" i="21"/>
  <c r="BW8" i="20"/>
  <c r="BW6" i="21"/>
  <c r="BX10" i="20"/>
  <c r="BX26" i="19"/>
  <c r="BX30" i="19"/>
  <c r="BX34" i="19"/>
  <c r="BP17" i="3"/>
  <c r="BP19" i="2"/>
  <c r="BP18" i="3" s="1"/>
  <c r="BX11" i="6"/>
  <c r="BW6" i="6"/>
  <c r="BW11" i="6" s="1"/>
  <c r="BW7" i="19"/>
  <c r="BV21" i="3"/>
  <c r="BW22" i="3"/>
  <c r="BV6" i="23" s="1"/>
  <c r="BV8" i="19"/>
  <c r="BV8" i="18"/>
  <c r="BW7" i="7"/>
  <c r="BW20" i="7" s="1"/>
  <c r="BU53" i="2"/>
  <c r="BV52" i="3"/>
  <c r="BV51" i="3" s="1"/>
  <c r="BW7" i="18"/>
  <c r="BW5" i="18" s="1"/>
  <c r="BW10" i="18" s="1"/>
  <c r="BV8" i="6"/>
  <c r="AO52" i="2"/>
  <c r="AN52" i="2" s="1"/>
  <c r="AM52" i="2" s="1"/>
  <c r="AL52" i="2" s="1"/>
  <c r="AP51" i="3"/>
  <c r="BW16" i="19"/>
  <c r="BV6" i="19"/>
  <c r="BV19" i="19" s="1"/>
  <c r="BV6" i="18"/>
  <c r="BX13" i="13"/>
  <c r="BX42" i="13"/>
  <c r="BX41" i="13" s="1"/>
  <c r="BX45" i="13" s="1"/>
  <c r="BV8" i="7"/>
  <c r="BV23" i="7" s="1"/>
  <c r="BV8" i="14"/>
  <c r="BV30" i="14" s="1"/>
  <c r="BV8" i="13"/>
  <c r="BV28" i="13" s="1"/>
  <c r="AD30" i="2"/>
  <c r="AE29" i="3"/>
  <c r="AE31" i="2"/>
  <c r="BU28" i="2"/>
  <c r="BV27" i="3"/>
  <c r="BU17" i="2"/>
  <c r="BV16" i="3"/>
  <c r="BV18" i="2"/>
  <c r="BV19" i="2" s="1"/>
  <c r="BU31" i="2"/>
  <c r="BV30" i="3"/>
  <c r="V39" i="2"/>
  <c r="W38" i="3"/>
  <c r="W40" i="2"/>
  <c r="BN29" i="3"/>
  <c r="BN31" i="2"/>
  <c r="S22" i="2"/>
  <c r="T20" i="3"/>
  <c r="BV6" i="6"/>
  <c r="BV7" i="14"/>
  <c r="BV19" i="14" s="1"/>
  <c r="AB28" i="2"/>
  <c r="AC27" i="3"/>
  <c r="BU45" i="2"/>
  <c r="BV44" i="3"/>
  <c r="BU44" i="2"/>
  <c r="BV43" i="3"/>
  <c r="BW19" i="7"/>
  <c r="BU42" i="2"/>
  <c r="BV41" i="3"/>
  <c r="BU43" i="2"/>
  <c r="BV42" i="3"/>
  <c r="BO30" i="3"/>
  <c r="BO32" i="2"/>
  <c r="BV14" i="3"/>
  <c r="BV6" i="14"/>
  <c r="BV6" i="7"/>
  <c r="BV6" i="13"/>
  <c r="BV5" i="6"/>
  <c r="BU39" i="2"/>
  <c r="BV38" i="3"/>
  <c r="BK15" i="2"/>
  <c r="BJ15" i="2" s="1"/>
  <c r="BI15" i="2" s="1"/>
  <c r="BL14" i="3"/>
  <c r="BL16" i="2"/>
  <c r="BU35" i="2"/>
  <c r="BV34" i="3"/>
  <c r="BU16" i="2"/>
  <c r="BV15" i="3"/>
  <c r="BK38" i="2"/>
  <c r="BL37" i="3"/>
  <c r="BL39" i="2"/>
  <c r="BU30" i="2"/>
  <c r="BV29" i="3"/>
  <c r="BU41" i="2"/>
  <c r="BV40" i="3"/>
  <c r="BM28" i="3"/>
  <c r="BM30" i="2"/>
  <c r="BU38" i="2"/>
  <c r="BV37" i="3"/>
  <c r="BW5" i="13"/>
  <c r="BW23" i="13"/>
  <c r="BW22" i="13" s="1"/>
  <c r="BO39" i="3"/>
  <c r="BO41" i="2"/>
  <c r="AC29" i="2"/>
  <c r="AD28" i="3"/>
  <c r="U38" i="2"/>
  <c r="V37" i="3"/>
  <c r="BW9" i="6"/>
  <c r="BU37" i="2"/>
  <c r="BV36" i="3"/>
  <c r="BO17" i="3"/>
  <c r="BN16" i="3"/>
  <c r="BN18" i="2"/>
  <c r="BN19" i="2" s="1"/>
  <c r="BU46" i="2"/>
  <c r="BV45" i="3"/>
  <c r="BU34" i="2"/>
  <c r="T37" i="2"/>
  <c r="BO18" i="3"/>
  <c r="BU47" i="2"/>
  <c r="BV46" i="3"/>
  <c r="BT21" i="2"/>
  <c r="BU20" i="3"/>
  <c r="BM38" i="3"/>
  <c r="BM40" i="2"/>
  <c r="BW5" i="14"/>
  <c r="BW18" i="14"/>
  <c r="BW17" i="14" s="1"/>
  <c r="BW36" i="14" s="1"/>
  <c r="BU29" i="2"/>
  <c r="BV28" i="3"/>
  <c r="BM15" i="3"/>
  <c r="BM17" i="2"/>
  <c r="X41" i="2"/>
  <c r="X40" i="3" s="1"/>
  <c r="Y40" i="3"/>
  <c r="Y42" i="2"/>
  <c r="BU32" i="2"/>
  <c r="BV31" i="3"/>
  <c r="BV33" i="2"/>
  <c r="BU33" i="2" s="1"/>
  <c r="BN38" i="3"/>
  <c r="BN40" i="2"/>
  <c r="BJ37" i="2"/>
  <c r="BK36" i="3"/>
  <c r="BU40" i="2"/>
  <c r="BV39" i="3"/>
  <c r="BY48" i="14"/>
  <c r="BY53" i="14" s="1"/>
  <c r="BY44" i="14"/>
  <c r="BX44" i="14" s="1"/>
  <c r="BW44" i="14" s="1"/>
  <c r="BY38" i="14"/>
  <c r="BK28" i="2"/>
  <c r="BL27" i="3"/>
  <c r="BL29" i="2"/>
  <c r="BW10" i="6"/>
  <c r="BW33" i="3"/>
  <c r="BV4" i="7" s="1"/>
  <c r="BX30" i="7" l="1"/>
  <c r="BX26" i="7"/>
  <c r="BU8" i="24"/>
  <c r="D49" i="3"/>
  <c r="G28" i="12"/>
  <c r="BW5" i="7"/>
  <c r="BV4" i="24"/>
  <c r="BU12" i="18"/>
  <c r="BU13" i="18" s="1"/>
  <c r="BV7" i="23"/>
  <c r="BV7" i="24"/>
  <c r="BV5" i="24" s="1"/>
  <c r="BW4" i="6"/>
  <c r="BW12" i="6" s="1"/>
  <c r="BU8" i="22"/>
  <c r="BV4" i="22"/>
  <c r="BW17" i="19"/>
  <c r="BW20" i="19"/>
  <c r="BW18" i="19" s="1"/>
  <c r="BW35" i="19" s="1"/>
  <c r="BO5" i="23"/>
  <c r="BW8" i="21"/>
  <c r="BW18" i="7"/>
  <c r="BW27" i="7" s="1"/>
  <c r="BW27" i="19"/>
  <c r="BV7" i="19"/>
  <c r="BV5" i="19" s="1"/>
  <c r="BV7" i="22"/>
  <c r="BV5" i="22" s="1"/>
  <c r="BV7" i="7"/>
  <c r="BV20" i="7" s="1"/>
  <c r="BV7" i="13"/>
  <c r="BV24" i="13" s="1"/>
  <c r="BV22" i="19"/>
  <c r="BV23" i="19"/>
  <c r="BW15" i="19"/>
  <c r="BW34" i="19" s="1"/>
  <c r="BV11" i="7"/>
  <c r="BV4" i="21"/>
  <c r="BV6" i="20"/>
  <c r="BV6" i="21"/>
  <c r="BV8" i="20"/>
  <c r="BV7" i="18"/>
  <c r="BV5" i="18" s="1"/>
  <c r="BV10" i="18" s="1"/>
  <c r="BW10" i="20"/>
  <c r="AK52" i="2"/>
  <c r="AJ52" i="2" s="1"/>
  <c r="AI52" i="2" s="1"/>
  <c r="AL51" i="3"/>
  <c r="BU21" i="3"/>
  <c r="BT53" i="2"/>
  <c r="BU52" i="3"/>
  <c r="BU51" i="3" s="1"/>
  <c r="BV4" i="19"/>
  <c r="BU32" i="3"/>
  <c r="BU8" i="18"/>
  <c r="BU8" i="19"/>
  <c r="BW5" i="19"/>
  <c r="BV4" i="18"/>
  <c r="BV16" i="19"/>
  <c r="BX35" i="13"/>
  <c r="BW35" i="13" s="1"/>
  <c r="BV35" i="13" s="1"/>
  <c r="BX30" i="13"/>
  <c r="BM39" i="3"/>
  <c r="BM41" i="2"/>
  <c r="BT34" i="2"/>
  <c r="BU33" i="3"/>
  <c r="O21" i="2"/>
  <c r="AB29" i="2"/>
  <c r="AC28" i="3"/>
  <c r="BM29" i="3"/>
  <c r="BM31" i="2"/>
  <c r="BK39" i="2"/>
  <c r="BL38" i="3"/>
  <c r="BL40" i="2"/>
  <c r="BK14" i="3"/>
  <c r="BU14" i="3"/>
  <c r="BT43" i="2"/>
  <c r="BU42" i="3"/>
  <c r="BT44" i="2"/>
  <c r="BU43" i="3"/>
  <c r="AA28" i="2"/>
  <c r="AB27" i="3"/>
  <c r="BU18" i="2"/>
  <c r="BU19" i="2" s="1"/>
  <c r="BV17" i="3"/>
  <c r="BT28" i="2"/>
  <c r="BU27" i="3"/>
  <c r="BV4" i="14"/>
  <c r="BV10" i="14" s="1"/>
  <c r="BM16" i="3"/>
  <c r="BM18" i="2"/>
  <c r="BM19" i="2" s="1"/>
  <c r="BK29" i="2"/>
  <c r="BL28" i="3"/>
  <c r="BL30" i="2"/>
  <c r="X42" i="2"/>
  <c r="X41" i="3" s="1"/>
  <c r="Y41" i="3"/>
  <c r="Y43" i="2"/>
  <c r="BT29" i="2"/>
  <c r="BU28" i="3"/>
  <c r="BS21" i="2"/>
  <c r="BT20" i="3"/>
  <c r="BN17" i="3"/>
  <c r="BW33" i="13"/>
  <c r="BT41" i="2"/>
  <c r="BU40" i="3"/>
  <c r="BK16" i="2"/>
  <c r="BL15" i="3"/>
  <c r="BL17" i="2"/>
  <c r="BT39" i="2"/>
  <c r="BU38" i="3"/>
  <c r="BV5" i="14"/>
  <c r="BV18" i="14"/>
  <c r="BV17" i="14" s="1"/>
  <c r="BN30" i="3"/>
  <c r="BN32" i="2"/>
  <c r="V40" i="2"/>
  <c r="W39" i="3"/>
  <c r="W41" i="2"/>
  <c r="BT31" i="2"/>
  <c r="BU30" i="3"/>
  <c r="AC30" i="2"/>
  <c r="AD29" i="3"/>
  <c r="BN18" i="3"/>
  <c r="BV33" i="3"/>
  <c r="BW38" i="13"/>
  <c r="BU8" i="6"/>
  <c r="BV4" i="13"/>
  <c r="BV12" i="13" s="1"/>
  <c r="BJ36" i="3"/>
  <c r="BT40" i="2"/>
  <c r="BU39" i="3"/>
  <c r="BU8" i="14"/>
  <c r="BU33" i="14" s="1"/>
  <c r="BU8" i="7"/>
  <c r="BU23" i="7" s="1"/>
  <c r="BU27" i="7" s="1"/>
  <c r="BU8" i="13"/>
  <c r="BU28" i="13" s="1"/>
  <c r="S37" i="2"/>
  <c r="BT46" i="2"/>
  <c r="BU45" i="3"/>
  <c r="BT37" i="2"/>
  <c r="BT36" i="2" s="1"/>
  <c r="BU36" i="3"/>
  <c r="T38" i="2"/>
  <c r="U37" i="3"/>
  <c r="BT38" i="2"/>
  <c r="BU37" i="3"/>
  <c r="BJ38" i="2"/>
  <c r="BJ37" i="3" s="1"/>
  <c r="BK37" i="3"/>
  <c r="BT16" i="2"/>
  <c r="BU15" i="3"/>
  <c r="BT35" i="2"/>
  <c r="BU34" i="3"/>
  <c r="BV5" i="7"/>
  <c r="BV19" i="7"/>
  <c r="BT42" i="2"/>
  <c r="BU41" i="3"/>
  <c r="BT45" i="2"/>
  <c r="BU44" i="3"/>
  <c r="R22" i="2"/>
  <c r="S20" i="3"/>
  <c r="BT17" i="2"/>
  <c r="BU16" i="3"/>
  <c r="BV32" i="3"/>
  <c r="BU7" i="6" s="1"/>
  <c r="BV4" i="6"/>
  <c r="BV7" i="6"/>
  <c r="BJ28" i="2"/>
  <c r="BK27" i="3"/>
  <c r="BN39" i="3"/>
  <c r="BN41" i="2"/>
  <c r="BT32" i="2"/>
  <c r="BU31" i="3"/>
  <c r="BT47" i="2"/>
  <c r="BT47" i="3" s="1"/>
  <c r="BU46" i="3"/>
  <c r="BO40" i="3"/>
  <c r="BO42" i="2"/>
  <c r="BT30" i="2"/>
  <c r="BU29" i="3"/>
  <c r="BH15" i="2"/>
  <c r="BG15" i="2" s="1"/>
  <c r="BF15" i="2" s="1"/>
  <c r="BE15" i="2" s="1"/>
  <c r="BD15" i="2" s="1"/>
  <c r="BC15" i="2" s="1"/>
  <c r="BB15" i="2" s="1"/>
  <c r="BA15" i="2" s="1"/>
  <c r="AZ15" i="2" s="1"/>
  <c r="AY15" i="2" s="1"/>
  <c r="AX15" i="2" s="1"/>
  <c r="AW15" i="2" s="1"/>
  <c r="AV15" i="2" s="1"/>
  <c r="AU15" i="2" s="1"/>
  <c r="AT15" i="2" s="1"/>
  <c r="BI14" i="3"/>
  <c r="BI16" i="2"/>
  <c r="BV23" i="13"/>
  <c r="BV22" i="13" s="1"/>
  <c r="BO31" i="3"/>
  <c r="BO33" i="2"/>
  <c r="U39" i="2"/>
  <c r="V38" i="3"/>
  <c r="AD31" i="2"/>
  <c r="AE30" i="3"/>
  <c r="AE32" i="2"/>
  <c r="BW42" i="14"/>
  <c r="BV5" i="13" l="1"/>
  <c r="BM5" i="23"/>
  <c r="BW30" i="19"/>
  <c r="BW26" i="19"/>
  <c r="BT12" i="18"/>
  <c r="BT13" i="18" s="1"/>
  <c r="BV10" i="20"/>
  <c r="E28" i="12"/>
  <c r="D28" i="12"/>
  <c r="BU4" i="24"/>
  <c r="BT8" i="24"/>
  <c r="BT4" i="24"/>
  <c r="BW35" i="7"/>
  <c r="BW31" i="7"/>
  <c r="BW31" i="19"/>
  <c r="BT4" i="22"/>
  <c r="BT8" i="22"/>
  <c r="BV8" i="21"/>
  <c r="BU4" i="22"/>
  <c r="BV12" i="6"/>
  <c r="BV17" i="19"/>
  <c r="BV15" i="19" s="1"/>
  <c r="BV20" i="19"/>
  <c r="BV18" i="19" s="1"/>
  <c r="BV35" i="19" s="1"/>
  <c r="BV18" i="7"/>
  <c r="BV27" i="7" s="1"/>
  <c r="BV10" i="19"/>
  <c r="BV11" i="19"/>
  <c r="BU22" i="19"/>
  <c r="BU23" i="19"/>
  <c r="BT21" i="3"/>
  <c r="BT8" i="19"/>
  <c r="BT8" i="18"/>
  <c r="BT4" i="19"/>
  <c r="BT4" i="18"/>
  <c r="BU4" i="18"/>
  <c r="BS53" i="2"/>
  <c r="BT52" i="3"/>
  <c r="BT51" i="3" s="1"/>
  <c r="AH52" i="2"/>
  <c r="AG52" i="2" s="1"/>
  <c r="AF52" i="2" s="1"/>
  <c r="AE52" i="2" s="1"/>
  <c r="AD52" i="2" s="1"/>
  <c r="AC52" i="2" s="1"/>
  <c r="AB52" i="2" s="1"/>
  <c r="AA52" i="2" s="1"/>
  <c r="Z52" i="2" s="1"/>
  <c r="Y52" i="2" s="1"/>
  <c r="AI51" i="3"/>
  <c r="BU4" i="19"/>
  <c r="BU17" i="14"/>
  <c r="BU36" i="14" s="1"/>
  <c r="BV36" i="14"/>
  <c r="BV33" i="13"/>
  <c r="BS32" i="2"/>
  <c r="BT31" i="3"/>
  <c r="BT33" i="2"/>
  <c r="BT32" i="3" s="1"/>
  <c r="BI28" i="2"/>
  <c r="BJ27" i="3"/>
  <c r="Q22" i="2"/>
  <c r="R20" i="3"/>
  <c r="BS42" i="2"/>
  <c r="BT41" i="3"/>
  <c r="BS16" i="2"/>
  <c r="BT15" i="3"/>
  <c r="BS38" i="2"/>
  <c r="BT37" i="3"/>
  <c r="BS37" i="2"/>
  <c r="BS36" i="2" s="1"/>
  <c r="BT36" i="3"/>
  <c r="R37" i="2"/>
  <c r="BV38" i="13"/>
  <c r="BS31" i="2"/>
  <c r="BT30" i="3"/>
  <c r="BN31" i="3"/>
  <c r="BN33" i="2"/>
  <c r="BK17" i="2"/>
  <c r="BL16" i="3"/>
  <c r="BL18" i="2"/>
  <c r="BL19" i="2" s="1"/>
  <c r="BS41" i="2"/>
  <c r="BT40" i="3"/>
  <c r="X43" i="2"/>
  <c r="X42" i="3" s="1"/>
  <c r="Y42" i="3"/>
  <c r="Y44" i="2"/>
  <c r="BS28" i="2"/>
  <c r="BT27" i="3"/>
  <c r="BK40" i="2"/>
  <c r="BL39" i="3"/>
  <c r="BL41" i="2"/>
  <c r="N21" i="2"/>
  <c r="BU4" i="13"/>
  <c r="BU12" i="13" s="1"/>
  <c r="BV42" i="14"/>
  <c r="BN40" i="3"/>
  <c r="BN42" i="2"/>
  <c r="AC31" i="2"/>
  <c r="AD30" i="3"/>
  <c r="BH14" i="3"/>
  <c r="BO32" i="3"/>
  <c r="BO34" i="2"/>
  <c r="BH16" i="2"/>
  <c r="BI15" i="3"/>
  <c r="BI17" i="2"/>
  <c r="BS30" i="2"/>
  <c r="BT29" i="3"/>
  <c r="BO41" i="3"/>
  <c r="BO43" i="2"/>
  <c r="U40" i="2"/>
  <c r="V39" i="3"/>
  <c r="BS39" i="2"/>
  <c r="BT38" i="3"/>
  <c r="BS29" i="2"/>
  <c r="BT28" i="3"/>
  <c r="BK30" i="2"/>
  <c r="BL29" i="3"/>
  <c r="BL31" i="2"/>
  <c r="BT18" i="2"/>
  <c r="BU17" i="3"/>
  <c r="BS44" i="2"/>
  <c r="BT43" i="3"/>
  <c r="BJ14" i="3"/>
  <c r="BM30" i="3"/>
  <c r="BM32" i="2"/>
  <c r="BM40" i="3"/>
  <c r="BM42" i="2"/>
  <c r="BU4" i="7"/>
  <c r="BU4" i="14"/>
  <c r="BU13" i="14" s="1"/>
  <c r="BT8" i="6"/>
  <c r="AD32" i="2"/>
  <c r="AE31" i="3"/>
  <c r="AE33" i="2"/>
  <c r="T39" i="2"/>
  <c r="U38" i="3"/>
  <c r="BS47" i="2"/>
  <c r="BT46" i="3"/>
  <c r="BS17" i="2"/>
  <c r="BT16" i="3"/>
  <c r="BS45" i="2"/>
  <c r="BT44" i="3"/>
  <c r="BS35" i="2"/>
  <c r="BT34" i="3"/>
  <c r="S38" i="2"/>
  <c r="T37" i="3"/>
  <c r="BS46" i="2"/>
  <c r="BT45" i="3"/>
  <c r="BT8" i="7"/>
  <c r="BU22" i="7"/>
  <c r="AB30" i="2"/>
  <c r="AC29" i="3"/>
  <c r="BJ16" i="2"/>
  <c r="BJ15" i="3" s="1"/>
  <c r="BK15" i="3"/>
  <c r="BT4" i="7"/>
  <c r="BT7" i="6"/>
  <c r="BT4" i="13"/>
  <c r="BT4" i="14"/>
  <c r="BT10" i="14" s="1"/>
  <c r="BT8" i="13"/>
  <c r="BT28" i="13" s="1"/>
  <c r="BT8" i="14"/>
  <c r="BT30" i="14" s="1"/>
  <c r="BM17" i="3"/>
  <c r="BM18" i="3"/>
  <c r="BT14" i="3"/>
  <c r="BJ39" i="2"/>
  <c r="BJ38" i="3" s="1"/>
  <c r="BK38" i="3"/>
  <c r="AA29" i="2"/>
  <c r="AB28" i="3"/>
  <c r="BS34" i="2"/>
  <c r="BV31" i="7"/>
  <c r="AS15" i="2"/>
  <c r="AR15" i="2" s="1"/>
  <c r="AT14" i="3"/>
  <c r="AT16" i="2"/>
  <c r="BV11" i="6"/>
  <c r="BV10" i="6"/>
  <c r="BS40" i="2"/>
  <c r="BT39" i="3"/>
  <c r="V41" i="2"/>
  <c r="W40" i="3"/>
  <c r="W42" i="2"/>
  <c r="BR21" i="2"/>
  <c r="BS20" i="3"/>
  <c r="BJ29" i="2"/>
  <c r="BJ28" i="3" s="1"/>
  <c r="BK28" i="3"/>
  <c r="BV18" i="3"/>
  <c r="BV22" i="3" s="1"/>
  <c r="BU7" i="24" s="1"/>
  <c r="Z28" i="2"/>
  <c r="AA27" i="3"/>
  <c r="BS43" i="2"/>
  <c r="BT42" i="3"/>
  <c r="BV9" i="6"/>
  <c r="BS8" i="22" l="1"/>
  <c r="BS8" i="24"/>
  <c r="BS12" i="18"/>
  <c r="BS13" i="18" s="1"/>
  <c r="BU6" i="24"/>
  <c r="BU5" i="24" s="1"/>
  <c r="BV35" i="7"/>
  <c r="BT22" i="7"/>
  <c r="BT23" i="7"/>
  <c r="BT27" i="7" s="1"/>
  <c r="BV31" i="19"/>
  <c r="BT10" i="19"/>
  <c r="BT11" i="19"/>
  <c r="BU6" i="22"/>
  <c r="BU6" i="23"/>
  <c r="BU7" i="22"/>
  <c r="BU10" i="19"/>
  <c r="BU11" i="19"/>
  <c r="BU5" i="23"/>
  <c r="BV34" i="19"/>
  <c r="BV30" i="19"/>
  <c r="BV26" i="19"/>
  <c r="BV27" i="19"/>
  <c r="BT22" i="19"/>
  <c r="BT23" i="19"/>
  <c r="BT4" i="21"/>
  <c r="BT6" i="20"/>
  <c r="BU10" i="7"/>
  <c r="BU6" i="20"/>
  <c r="BU4" i="21"/>
  <c r="BU7" i="13"/>
  <c r="BU24" i="13" s="1"/>
  <c r="BU7" i="19"/>
  <c r="BU7" i="18"/>
  <c r="BU6" i="6"/>
  <c r="BU11" i="6" s="1"/>
  <c r="BU7" i="7"/>
  <c r="BU17" i="7" s="1"/>
  <c r="BU7" i="14"/>
  <c r="BU28" i="14" s="1"/>
  <c r="BU50" i="14" s="1"/>
  <c r="BT50" i="14" s="1"/>
  <c r="BS50" i="14" s="1"/>
  <c r="BR50" i="14" s="1"/>
  <c r="BQ50" i="14" s="1"/>
  <c r="BP50" i="14" s="1"/>
  <c r="BO50" i="14" s="1"/>
  <c r="BN50" i="14" s="1"/>
  <c r="X52" i="2"/>
  <c r="W52" i="2" s="1"/>
  <c r="T52" i="2" s="1"/>
  <c r="Y51" i="3"/>
  <c r="BS21" i="3"/>
  <c r="BR21" i="3" s="1"/>
  <c r="BS8" i="19"/>
  <c r="BS22" i="19" s="1"/>
  <c r="BS8" i="18"/>
  <c r="BS45" i="3"/>
  <c r="BR53" i="2"/>
  <c r="BS52" i="3"/>
  <c r="BS51" i="3" s="1"/>
  <c r="BU42" i="14"/>
  <c r="BU6" i="7"/>
  <c r="BU6" i="18"/>
  <c r="BU6" i="19"/>
  <c r="BU19" i="19" s="1"/>
  <c r="BT33" i="3"/>
  <c r="BS4" i="19" s="1"/>
  <c r="BS10" i="19" s="1"/>
  <c r="BS44" i="3"/>
  <c r="BT12" i="13"/>
  <c r="Y28" i="2"/>
  <c r="Z27" i="3"/>
  <c r="BS14" i="3"/>
  <c r="AA30" i="2"/>
  <c r="AB29" i="3"/>
  <c r="BR35" i="2"/>
  <c r="BS34" i="3"/>
  <c r="BR17" i="2"/>
  <c r="BS16" i="3"/>
  <c r="S39" i="2"/>
  <c r="T38" i="3"/>
  <c r="BJ30" i="2"/>
  <c r="BJ29" i="3" s="1"/>
  <c r="BK29" i="3"/>
  <c r="BR39" i="2"/>
  <c r="BS38" i="3"/>
  <c r="AB31" i="2"/>
  <c r="AC30" i="3"/>
  <c r="M21" i="2"/>
  <c r="X44" i="2"/>
  <c r="X43" i="3" s="1"/>
  <c r="Y43" i="3"/>
  <c r="Y45" i="2"/>
  <c r="BR41" i="2"/>
  <c r="BS40" i="3"/>
  <c r="BN32" i="3"/>
  <c r="BN34" i="2"/>
  <c r="BS8" i="6"/>
  <c r="AQ15" i="2"/>
  <c r="AP15" i="2" s="1"/>
  <c r="AR14" i="3"/>
  <c r="AR16" i="2"/>
  <c r="BR34" i="2"/>
  <c r="BS7" i="6"/>
  <c r="AC32" i="2"/>
  <c r="AD31" i="3"/>
  <c r="BT10" i="7"/>
  <c r="BM31" i="3"/>
  <c r="BM33" i="2"/>
  <c r="BR44" i="2"/>
  <c r="BS43" i="3"/>
  <c r="BO42" i="3"/>
  <c r="BO44" i="2"/>
  <c r="BH17" i="2"/>
  <c r="BI16" i="3"/>
  <c r="BI18" i="2"/>
  <c r="BI19" i="2" s="1"/>
  <c r="BJ40" i="2"/>
  <c r="BJ39" i="3" s="1"/>
  <c r="BK39" i="3"/>
  <c r="BJ17" i="2"/>
  <c r="BK16" i="3"/>
  <c r="BK18" i="2"/>
  <c r="BK19" i="2" s="1"/>
  <c r="BR31" i="2"/>
  <c r="BS30" i="3"/>
  <c r="Q37" i="2"/>
  <c r="BR38" i="2"/>
  <c r="BS37" i="3"/>
  <c r="BR42" i="2"/>
  <c r="BR41" i="3" s="1"/>
  <c r="BS41" i="3"/>
  <c r="U41" i="2"/>
  <c r="V40" i="3"/>
  <c r="BR43" i="2"/>
  <c r="BR42" i="3" s="1"/>
  <c r="BS42" i="3"/>
  <c r="BU18" i="3"/>
  <c r="BU22" i="3" s="1"/>
  <c r="BT7" i="24" s="1"/>
  <c r="BQ21" i="2"/>
  <c r="BR20" i="3"/>
  <c r="V42" i="2"/>
  <c r="W41" i="3"/>
  <c r="W43" i="2"/>
  <c r="BR40" i="2"/>
  <c r="BR39" i="3" s="1"/>
  <c r="BS39" i="3"/>
  <c r="AS14" i="3"/>
  <c r="R38" i="2"/>
  <c r="S37" i="3"/>
  <c r="BU47" i="14"/>
  <c r="BK31" i="2"/>
  <c r="BL30" i="3"/>
  <c r="BL32" i="2"/>
  <c r="BR29" i="2"/>
  <c r="BS28" i="3"/>
  <c r="T40" i="2"/>
  <c r="U39" i="3"/>
  <c r="BR30" i="2"/>
  <c r="BR29" i="3" s="1"/>
  <c r="BS29" i="3"/>
  <c r="BO33" i="3"/>
  <c r="BO35" i="2"/>
  <c r="BG14" i="3"/>
  <c r="BH28" i="2"/>
  <c r="BI27" i="3"/>
  <c r="BI29" i="2"/>
  <c r="BS46" i="3"/>
  <c r="BU6" i="14"/>
  <c r="BU6" i="13"/>
  <c r="AS16" i="2"/>
  <c r="AS15" i="3" s="1"/>
  <c r="AT15" i="3"/>
  <c r="AT17" i="2"/>
  <c r="Z29" i="2"/>
  <c r="AA28" i="3"/>
  <c r="AD33" i="2"/>
  <c r="AE32" i="3"/>
  <c r="AE34" i="2"/>
  <c r="BM41" i="3"/>
  <c r="BM43" i="2"/>
  <c r="BS18" i="2"/>
  <c r="BT17" i="3"/>
  <c r="BS4" i="13"/>
  <c r="BS10" i="13" s="1"/>
  <c r="BS40" i="13" s="1"/>
  <c r="BS4" i="7"/>
  <c r="BS4" i="14"/>
  <c r="BS8" i="7"/>
  <c r="BS21" i="7" s="1"/>
  <c r="BS8" i="14"/>
  <c r="BS29" i="14" s="1"/>
  <c r="BS8" i="13"/>
  <c r="BS26" i="13" s="1"/>
  <c r="BG16" i="2"/>
  <c r="BH15" i="3"/>
  <c r="BN41" i="3"/>
  <c r="BN43" i="2"/>
  <c r="BK41" i="2"/>
  <c r="BL40" i="3"/>
  <c r="BL42" i="2"/>
  <c r="BR28" i="2"/>
  <c r="BS27" i="3"/>
  <c r="BR8" i="6" s="1"/>
  <c r="BL17" i="3"/>
  <c r="BL18" i="3"/>
  <c r="BR37" i="2"/>
  <c r="BS36" i="3"/>
  <c r="BR16" i="2"/>
  <c r="BR15" i="3" s="1"/>
  <c r="BS15" i="3"/>
  <c r="P22" i="2"/>
  <c r="Q20" i="3"/>
  <c r="BR32" i="2"/>
  <c r="BS31" i="3"/>
  <c r="BS33" i="2"/>
  <c r="BS33" i="3" s="1"/>
  <c r="BU5" i="6"/>
  <c r="BU5" i="22" l="1"/>
  <c r="BR12" i="18"/>
  <c r="BR13" i="18" s="1"/>
  <c r="BR8" i="24"/>
  <c r="BU7" i="23"/>
  <c r="BS4" i="24"/>
  <c r="BT6" i="24"/>
  <c r="BT5" i="24" s="1"/>
  <c r="BS4" i="22"/>
  <c r="BT5" i="23"/>
  <c r="BR8" i="22"/>
  <c r="BT6" i="23"/>
  <c r="BT7" i="22"/>
  <c r="BU17" i="19"/>
  <c r="BU20" i="19"/>
  <c r="BU18" i="19" s="1"/>
  <c r="BT6" i="22"/>
  <c r="BU5" i="18"/>
  <c r="BU10" i="18" s="1"/>
  <c r="BU16" i="7"/>
  <c r="BU15" i="7" s="1"/>
  <c r="BU34" i="7" s="1"/>
  <c r="BU6" i="21"/>
  <c r="BU8" i="21" s="1"/>
  <c r="BU8" i="20"/>
  <c r="BU10" i="20" s="1"/>
  <c r="BS9" i="7"/>
  <c r="BS6" i="20"/>
  <c r="BS4" i="21"/>
  <c r="BS4" i="18"/>
  <c r="BT6" i="6"/>
  <c r="BT11" i="6" s="1"/>
  <c r="BT7" i="19"/>
  <c r="BT7" i="14"/>
  <c r="BT19" i="14" s="1"/>
  <c r="BT7" i="7"/>
  <c r="BT17" i="7" s="1"/>
  <c r="BT7" i="18"/>
  <c r="BT7" i="13"/>
  <c r="BT24" i="13" s="1"/>
  <c r="BQ21" i="3"/>
  <c r="BR8" i="18"/>
  <c r="BR8" i="19"/>
  <c r="BR22" i="19" s="1"/>
  <c r="BQ53" i="2"/>
  <c r="BR52" i="3"/>
  <c r="BR51" i="3" s="1"/>
  <c r="BN4" i="14"/>
  <c r="BN10" i="14" s="1"/>
  <c r="BN4" i="19"/>
  <c r="BU5" i="7"/>
  <c r="BT6" i="18"/>
  <c r="BT6" i="19"/>
  <c r="BT19" i="19" s="1"/>
  <c r="BU5" i="19"/>
  <c r="BU16" i="19"/>
  <c r="BU15" i="19" s="1"/>
  <c r="O22" i="2"/>
  <c r="P20" i="3"/>
  <c r="BQ37" i="2"/>
  <c r="BR36" i="3"/>
  <c r="BQ28" i="2"/>
  <c r="BR27" i="3"/>
  <c r="BN42" i="3"/>
  <c r="BN44" i="2"/>
  <c r="AD34" i="2"/>
  <c r="AD33" i="3" s="1"/>
  <c r="AE33" i="3"/>
  <c r="AD4" i="7" s="1"/>
  <c r="AE35" i="2"/>
  <c r="AD35" i="2" s="1"/>
  <c r="Y29" i="2"/>
  <c r="Z28" i="3"/>
  <c r="BU23" i="13"/>
  <c r="BU22" i="13" s="1"/>
  <c r="BU5" i="13"/>
  <c r="BF14" i="3"/>
  <c r="BJ16" i="3"/>
  <c r="BJ18" i="2"/>
  <c r="BJ19" i="2" s="1"/>
  <c r="BG17" i="2"/>
  <c r="BH16" i="3"/>
  <c r="BR43" i="3"/>
  <c r="BR45" i="2"/>
  <c r="R39" i="2"/>
  <c r="S38" i="3"/>
  <c r="X28" i="2"/>
  <c r="Y27" i="3"/>
  <c r="BR28" i="3"/>
  <c r="BS32" i="3"/>
  <c r="BR4" i="18" s="1"/>
  <c r="BR40" i="3"/>
  <c r="BR34" i="3"/>
  <c r="BU4" i="6"/>
  <c r="BU12" i="6" s="1"/>
  <c r="BU9" i="6"/>
  <c r="BU10" i="6"/>
  <c r="BR31" i="3"/>
  <c r="BR33" i="2"/>
  <c r="BR33" i="3" s="1"/>
  <c r="BK42" i="2"/>
  <c r="BL41" i="3"/>
  <c r="BL43" i="2"/>
  <c r="BG28" i="2"/>
  <c r="BH27" i="3"/>
  <c r="BR8" i="14"/>
  <c r="BR30" i="14" s="1"/>
  <c r="BR8" i="7"/>
  <c r="BR21" i="7" s="1"/>
  <c r="BR8" i="13"/>
  <c r="BR27" i="13" s="1"/>
  <c r="BJ31" i="2"/>
  <c r="BJ30" i="3" s="1"/>
  <c r="BK30" i="3"/>
  <c r="Q38" i="2"/>
  <c r="R37" i="3"/>
  <c r="U42" i="2"/>
  <c r="V41" i="3"/>
  <c r="BS18" i="3"/>
  <c r="BT18" i="3"/>
  <c r="BT22" i="3" s="1"/>
  <c r="BS7" i="24" s="1"/>
  <c r="T41" i="2"/>
  <c r="U40" i="3"/>
  <c r="P37" i="2"/>
  <c r="AO15" i="2"/>
  <c r="AN15" i="2" s="1"/>
  <c r="AM15" i="2" s="1"/>
  <c r="AL15" i="2" s="1"/>
  <c r="AK15" i="2" s="1"/>
  <c r="AJ15" i="2" s="1"/>
  <c r="AI15" i="2" s="1"/>
  <c r="AH15" i="2" s="1"/>
  <c r="AG15" i="2" s="1"/>
  <c r="AF15" i="2" s="1"/>
  <c r="AE15" i="2" s="1"/>
  <c r="AP14" i="3"/>
  <c r="AP16" i="2"/>
  <c r="AA31" i="2"/>
  <c r="AB30" i="3"/>
  <c r="BR14" i="3"/>
  <c r="BM42" i="3"/>
  <c r="BM44" i="2"/>
  <c r="AC33" i="2"/>
  <c r="AD32" i="3"/>
  <c r="S40" i="2"/>
  <c r="T39" i="3"/>
  <c r="BT6" i="14"/>
  <c r="BT5" i="6"/>
  <c r="BT6" i="7"/>
  <c r="BT6" i="13"/>
  <c r="BT23" i="13" s="1"/>
  <c r="BK17" i="3"/>
  <c r="BK18" i="3"/>
  <c r="BH18" i="2"/>
  <c r="BH19" i="2" s="1"/>
  <c r="BI17" i="3"/>
  <c r="AB32" i="2"/>
  <c r="AC31" i="3"/>
  <c r="AQ14" i="3"/>
  <c r="Z30" i="2"/>
  <c r="AA29" i="3"/>
  <c r="BR16" i="3"/>
  <c r="BJ41" i="2"/>
  <c r="BJ40" i="3" s="1"/>
  <c r="BK40" i="3"/>
  <c r="BF16" i="2"/>
  <c r="BG15" i="3"/>
  <c r="BS9" i="14"/>
  <c r="BR18" i="2"/>
  <c r="BR19" i="2" s="1"/>
  <c r="BS17" i="3"/>
  <c r="AS17" i="2"/>
  <c r="AS16" i="3" s="1"/>
  <c r="AT16" i="3"/>
  <c r="AT18" i="2"/>
  <c r="AT19" i="2" s="1"/>
  <c r="BU27" i="14"/>
  <c r="BU5" i="14"/>
  <c r="BH29" i="2"/>
  <c r="BI28" i="3"/>
  <c r="BI30" i="2"/>
  <c r="BK32" i="2"/>
  <c r="BL31" i="3"/>
  <c r="BL33" i="2"/>
  <c r="V43" i="2"/>
  <c r="W42" i="3"/>
  <c r="W44" i="2"/>
  <c r="BP21" i="2"/>
  <c r="BQ20" i="3"/>
  <c r="BO43" i="3"/>
  <c r="BO45" i="2"/>
  <c r="BM32" i="3"/>
  <c r="BM34" i="2"/>
  <c r="AQ16" i="2"/>
  <c r="AQ15" i="3" s="1"/>
  <c r="AR15" i="3"/>
  <c r="AR17" i="2"/>
  <c r="BN33" i="3"/>
  <c r="BM4" i="14" s="1"/>
  <c r="BN35" i="2"/>
  <c r="X45" i="2"/>
  <c r="X44" i="3" s="1"/>
  <c r="Y44" i="3"/>
  <c r="Y46" i="2"/>
  <c r="L21" i="2"/>
  <c r="BR37" i="3"/>
  <c r="BR30" i="3"/>
  <c r="BR38" i="3"/>
  <c r="BR4" i="7" l="1"/>
  <c r="BR6" i="20" s="1"/>
  <c r="BR4" i="14"/>
  <c r="BR10" i="14" s="1"/>
  <c r="BT7" i="23"/>
  <c r="BT5" i="22"/>
  <c r="BS22" i="3"/>
  <c r="BR7" i="24" s="1"/>
  <c r="BT5" i="18"/>
  <c r="BT10" i="18" s="1"/>
  <c r="BR6" i="24"/>
  <c r="BR4" i="24"/>
  <c r="BS6" i="24"/>
  <c r="BS5" i="24" s="1"/>
  <c r="BU30" i="7"/>
  <c r="BU26" i="7"/>
  <c r="BU35" i="19"/>
  <c r="BU27" i="19"/>
  <c r="BU31" i="19"/>
  <c r="BN10" i="19"/>
  <c r="BN11" i="19"/>
  <c r="BR4" i="22"/>
  <c r="BM11" i="14"/>
  <c r="BM47" i="14" s="1"/>
  <c r="BM10" i="14"/>
  <c r="BR5" i="23"/>
  <c r="BS5" i="23"/>
  <c r="BS6" i="22"/>
  <c r="BS6" i="23"/>
  <c r="BS7" i="22"/>
  <c r="BR6" i="22"/>
  <c r="BT17" i="19"/>
  <c r="BT20" i="19"/>
  <c r="BT18" i="19" s="1"/>
  <c r="BT6" i="21"/>
  <c r="BT8" i="21" s="1"/>
  <c r="BT8" i="20"/>
  <c r="BT10" i="20" s="1"/>
  <c r="AD4" i="21"/>
  <c r="AD6" i="20"/>
  <c r="BR7" i="14"/>
  <c r="BR19" i="14" s="1"/>
  <c r="BR7" i="18"/>
  <c r="BR4" i="13"/>
  <c r="BR11" i="13" s="1"/>
  <c r="BS7" i="13"/>
  <c r="BS18" i="13" s="1"/>
  <c r="BS43" i="13" s="1"/>
  <c r="BS6" i="6"/>
  <c r="BS11" i="6" s="1"/>
  <c r="BS7" i="18"/>
  <c r="BS7" i="7"/>
  <c r="BS14" i="7" s="1"/>
  <c r="BS7" i="19"/>
  <c r="BS17" i="19" s="1"/>
  <c r="BS7" i="14"/>
  <c r="BS16" i="14" s="1"/>
  <c r="BP21" i="3"/>
  <c r="BR4" i="19"/>
  <c r="BR10" i="19" s="1"/>
  <c r="AC4" i="18"/>
  <c r="BR7" i="6"/>
  <c r="BP53" i="2"/>
  <c r="BQ52" i="3"/>
  <c r="BR6" i="14"/>
  <c r="BR18" i="14" s="1"/>
  <c r="BR6" i="19"/>
  <c r="BR6" i="18"/>
  <c r="BS6" i="14"/>
  <c r="BS15" i="14" s="1"/>
  <c r="BS6" i="18"/>
  <c r="BS5" i="18" s="1"/>
  <c r="BS10" i="18" s="1"/>
  <c r="BS6" i="19"/>
  <c r="BT16" i="19"/>
  <c r="BT5" i="19"/>
  <c r="BU34" i="19"/>
  <c r="BU26" i="19"/>
  <c r="BU30" i="19"/>
  <c r="BS6" i="13"/>
  <c r="BS17" i="13" s="1"/>
  <c r="BS5" i="6"/>
  <c r="Y30" i="2"/>
  <c r="Z29" i="3"/>
  <c r="BG18" i="2"/>
  <c r="BG19" i="2" s="1"/>
  <c r="BH17" i="3"/>
  <c r="BT5" i="7"/>
  <c r="BT16" i="7"/>
  <c r="BT15" i="7" s="1"/>
  <c r="AB33" i="2"/>
  <c r="AB32" i="3" s="1"/>
  <c r="AC32" i="3"/>
  <c r="AC34" i="2"/>
  <c r="AB34" i="2" s="1"/>
  <c r="AO16" i="2"/>
  <c r="AP15" i="3"/>
  <c r="AP17" i="2"/>
  <c r="O37" i="2"/>
  <c r="P38" i="2"/>
  <c r="Q37" i="3"/>
  <c r="BE14" i="3"/>
  <c r="X29" i="2"/>
  <c r="X28" i="3" s="1"/>
  <c r="Y28" i="3"/>
  <c r="BN43" i="3"/>
  <c r="BN45" i="2"/>
  <c r="BM4" i="13"/>
  <c r="BR6" i="7"/>
  <c r="BS6" i="7"/>
  <c r="BM33" i="3"/>
  <c r="BM35" i="2"/>
  <c r="BU26" i="14"/>
  <c r="BU49" i="14"/>
  <c r="BT49" i="14" s="1"/>
  <c r="BS49" i="14" s="1"/>
  <c r="BR49" i="14" s="1"/>
  <c r="BQ49" i="14" s="1"/>
  <c r="BP49" i="14" s="1"/>
  <c r="BO49" i="14" s="1"/>
  <c r="BN49" i="14" s="1"/>
  <c r="AC4" i="14"/>
  <c r="AC9" i="14" s="1"/>
  <c r="AC4" i="7"/>
  <c r="AC7" i="6"/>
  <c r="AC4" i="13"/>
  <c r="AC10" i="13" s="1"/>
  <c r="Z31" i="2"/>
  <c r="AA30" i="3"/>
  <c r="BJ42" i="2"/>
  <c r="BJ41" i="3" s="1"/>
  <c r="BK41" i="3"/>
  <c r="W28" i="2"/>
  <c r="X27" i="3"/>
  <c r="BP28" i="2"/>
  <c r="BP27" i="3" s="1"/>
  <c r="BQ27" i="3"/>
  <c r="BQ29" i="2"/>
  <c r="N22" i="2"/>
  <c r="O20" i="3"/>
  <c r="BM7" i="6"/>
  <c r="BR6" i="13"/>
  <c r="X46" i="2"/>
  <c r="X45" i="3" s="1"/>
  <c r="Y45" i="3"/>
  <c r="Y47" i="2"/>
  <c r="X47" i="2" s="1"/>
  <c r="BH30" i="2"/>
  <c r="BI29" i="3"/>
  <c r="BI31" i="2"/>
  <c r="BH18" i="3"/>
  <c r="BT18" i="14"/>
  <c r="BT17" i="14" s="1"/>
  <c r="BT5" i="14"/>
  <c r="R40" i="2"/>
  <c r="S39" i="3"/>
  <c r="AD15" i="2"/>
  <c r="AC15" i="2" s="1"/>
  <c r="AB15" i="2" s="1"/>
  <c r="AA15" i="2" s="1"/>
  <c r="Z15" i="2" s="1"/>
  <c r="Y15" i="2" s="1"/>
  <c r="X15" i="2" s="1"/>
  <c r="W15" i="2" s="1"/>
  <c r="AE14" i="3"/>
  <c r="AE16" i="2"/>
  <c r="S41" i="2"/>
  <c r="T40" i="3"/>
  <c r="T42" i="2"/>
  <c r="U41" i="3"/>
  <c r="BF28" i="2"/>
  <c r="BG27" i="3"/>
  <c r="BR44" i="3"/>
  <c r="BR46" i="2"/>
  <c r="BJ17" i="3"/>
  <c r="BJ18" i="3"/>
  <c r="BT22" i="13"/>
  <c r="BU33" i="13"/>
  <c r="BU38" i="13"/>
  <c r="BM4" i="7"/>
  <c r="BR5" i="6"/>
  <c r="BR32" i="3"/>
  <c r="BQ4" i="13" s="1"/>
  <c r="BQ9" i="13" s="1"/>
  <c r="BQ40" i="13" s="1"/>
  <c r="AQ17" i="2"/>
  <c r="AQ16" i="3" s="1"/>
  <c r="AR16" i="3"/>
  <c r="AR18" i="2"/>
  <c r="AR19" i="2" s="1"/>
  <c r="BO21" i="2"/>
  <c r="BN21" i="2" s="1"/>
  <c r="BP20" i="3"/>
  <c r="BL32" i="3"/>
  <c r="BL34" i="2"/>
  <c r="AS18" i="2"/>
  <c r="AS19" i="2" s="1"/>
  <c r="AT17" i="3"/>
  <c r="BR17" i="3"/>
  <c r="BR18" i="3"/>
  <c r="BE16" i="2"/>
  <c r="BF15" i="3"/>
  <c r="U43" i="2"/>
  <c r="V42" i="3"/>
  <c r="K21" i="2"/>
  <c r="BJ32" i="2"/>
  <c r="BK31" i="3"/>
  <c r="BK33" i="2"/>
  <c r="BO44" i="3"/>
  <c r="BO46" i="2"/>
  <c r="V44" i="2"/>
  <c r="W43" i="3"/>
  <c r="W45" i="2"/>
  <c r="BG29" i="2"/>
  <c r="BH28" i="3"/>
  <c r="AA32" i="2"/>
  <c r="AB31" i="3"/>
  <c r="BT4" i="6"/>
  <c r="BT12" i="6" s="1"/>
  <c r="BT10" i="6"/>
  <c r="BT9" i="6"/>
  <c r="BM43" i="3"/>
  <c r="BM45" i="2"/>
  <c r="AO14" i="3"/>
  <c r="BK43" i="2"/>
  <c r="BL42" i="3"/>
  <c r="BL44" i="2"/>
  <c r="Q39" i="2"/>
  <c r="R38" i="3"/>
  <c r="BF17" i="2"/>
  <c r="BG16" i="3"/>
  <c r="AC35" i="2"/>
  <c r="AD34" i="3"/>
  <c r="BP37" i="2"/>
  <c r="BP36" i="3" s="1"/>
  <c r="BQ36" i="3"/>
  <c r="BQ38" i="2"/>
  <c r="BL4" i="14"/>
  <c r="BL11" i="14" s="1"/>
  <c r="BT5" i="13"/>
  <c r="D2" i="1"/>
  <c r="BR4" i="21" l="1"/>
  <c r="BR17" i="14"/>
  <c r="BR7" i="13"/>
  <c r="BR21" i="13" s="1"/>
  <c r="BR9" i="7"/>
  <c r="BR6" i="23"/>
  <c r="BR7" i="23" s="1"/>
  <c r="BI5" i="23"/>
  <c r="BR7" i="19"/>
  <c r="BR17" i="19" s="1"/>
  <c r="BR7" i="22"/>
  <c r="BR5" i="22" s="1"/>
  <c r="BQ5" i="23"/>
  <c r="BR7" i="7"/>
  <c r="BR14" i="7" s="1"/>
  <c r="BR6" i="6"/>
  <c r="AC40" i="13"/>
  <c r="BR5" i="24"/>
  <c r="BR4" i="6"/>
  <c r="BR12" i="6" s="1"/>
  <c r="BR11" i="6"/>
  <c r="BT15" i="19"/>
  <c r="BT34" i="19" s="1"/>
  <c r="BG5" i="23"/>
  <c r="BS7" i="23"/>
  <c r="BQ4" i="24"/>
  <c r="BT35" i="19"/>
  <c r="BT27" i="19"/>
  <c r="BT31" i="19"/>
  <c r="BQ51" i="3"/>
  <c r="BQ4" i="22"/>
  <c r="BS5" i="22"/>
  <c r="BR5" i="18"/>
  <c r="BR10" i="18" s="1"/>
  <c r="BS5" i="13"/>
  <c r="BS8" i="20"/>
  <c r="BS10" i="20" s="1"/>
  <c r="BS6" i="21"/>
  <c r="BS8" i="21" s="1"/>
  <c r="BM6" i="20"/>
  <c r="BM4" i="21"/>
  <c r="AC9" i="7"/>
  <c r="AC4" i="21"/>
  <c r="AC6" i="20"/>
  <c r="BR6" i="21"/>
  <c r="BR8" i="20"/>
  <c r="BR10" i="20" s="1"/>
  <c r="BQ4" i="18"/>
  <c r="BR22" i="3"/>
  <c r="BQ7" i="14" s="1"/>
  <c r="BQ19" i="14" s="1"/>
  <c r="BQ7" i="7"/>
  <c r="BQ14" i="7" s="1"/>
  <c r="X46" i="3"/>
  <c r="AC33" i="3"/>
  <c r="AB4" i="13" s="1"/>
  <c r="AB11" i="13" s="1"/>
  <c r="BO53" i="2"/>
  <c r="BP52" i="3"/>
  <c r="BS14" i="14"/>
  <c r="BS35" i="14" s="1"/>
  <c r="BO21" i="3"/>
  <c r="BP22" i="3"/>
  <c r="BQ4" i="19"/>
  <c r="BQ9" i="19" s="1"/>
  <c r="BS5" i="14"/>
  <c r="BR36" i="14"/>
  <c r="BR42" i="14"/>
  <c r="BR5" i="14"/>
  <c r="BI18" i="3"/>
  <c r="BT30" i="19"/>
  <c r="BS16" i="19"/>
  <c r="BS15" i="19" s="1"/>
  <c r="BS5" i="19"/>
  <c r="BR5" i="19"/>
  <c r="BR16" i="19"/>
  <c r="BR15" i="19" s="1"/>
  <c r="BS16" i="13"/>
  <c r="BS31" i="13" s="1"/>
  <c r="BR31" i="13" s="1"/>
  <c r="BS42" i="13"/>
  <c r="BS41" i="13" s="1"/>
  <c r="BS45" i="13" s="1"/>
  <c r="BS4" i="6"/>
  <c r="BS12" i="6" s="1"/>
  <c r="BS10" i="6"/>
  <c r="BS9" i="6"/>
  <c r="BL47" i="14"/>
  <c r="BQ18" i="3"/>
  <c r="BP38" i="2"/>
  <c r="BP37" i="3" s="1"/>
  <c r="BQ37" i="3"/>
  <c r="BQ39" i="2"/>
  <c r="AB35" i="2"/>
  <c r="AC34" i="3"/>
  <c r="P39" i="2"/>
  <c r="Q38" i="3"/>
  <c r="V45" i="2"/>
  <c r="W44" i="3"/>
  <c r="W46" i="2"/>
  <c r="BM21" i="2"/>
  <c r="BN20" i="3"/>
  <c r="BT33" i="13"/>
  <c r="BT38" i="13"/>
  <c r="R41" i="2"/>
  <c r="S40" i="3"/>
  <c r="Q40" i="2"/>
  <c r="R39" i="3"/>
  <c r="BP29" i="2"/>
  <c r="BP28" i="3" s="1"/>
  <c r="BQ28" i="3"/>
  <c r="BQ30" i="2"/>
  <c r="BU48" i="14"/>
  <c r="BU53" i="14" s="1"/>
  <c r="BU45" i="14"/>
  <c r="BT45" i="14" s="1"/>
  <c r="BS45" i="14" s="1"/>
  <c r="BR45" i="14" s="1"/>
  <c r="BQ45" i="14" s="1"/>
  <c r="BP45" i="14" s="1"/>
  <c r="BO45" i="14" s="1"/>
  <c r="BN45" i="14" s="1"/>
  <c r="BM45" i="14" s="1"/>
  <c r="BL45" i="14" s="1"/>
  <c r="BK45" i="14" s="1"/>
  <c r="BJ45" i="14" s="1"/>
  <c r="BI45" i="14" s="1"/>
  <c r="BH45" i="14" s="1"/>
  <c r="BS5" i="7"/>
  <c r="BS13" i="7"/>
  <c r="BS12" i="7" s="1"/>
  <c r="BN44" i="3"/>
  <c r="BN46" i="2"/>
  <c r="BD14" i="3"/>
  <c r="AN16" i="2"/>
  <c r="AO15" i="3"/>
  <c r="BT34" i="7"/>
  <c r="BT26" i="7"/>
  <c r="BT30" i="7"/>
  <c r="BQ4" i="7"/>
  <c r="BQ9" i="7" s="1"/>
  <c r="BR10" i="6"/>
  <c r="BJ43" i="2"/>
  <c r="BJ42" i="3" s="1"/>
  <c r="BK42" i="3"/>
  <c r="BM44" i="3"/>
  <c r="BM46" i="2"/>
  <c r="BF29" i="2"/>
  <c r="BG28" i="3"/>
  <c r="BO45" i="3"/>
  <c r="BO47" i="2"/>
  <c r="BJ31" i="3"/>
  <c r="BJ33" i="2"/>
  <c r="T43" i="2"/>
  <c r="U42" i="3"/>
  <c r="BO20" i="3"/>
  <c r="BR45" i="3"/>
  <c r="BQ8" i="6" s="1"/>
  <c r="BR47" i="2"/>
  <c r="V15" i="2"/>
  <c r="U15" i="2" s="1"/>
  <c r="T15" i="2" s="1"/>
  <c r="S15" i="2" s="1"/>
  <c r="R15" i="2" s="1"/>
  <c r="Q15" i="2" s="1"/>
  <c r="P15" i="2" s="1"/>
  <c r="O15" i="2" s="1"/>
  <c r="N15" i="2" s="1"/>
  <c r="M15" i="2" s="1"/>
  <c r="L15" i="2" s="1"/>
  <c r="K15" i="2" s="1"/>
  <c r="J15" i="2" s="1"/>
  <c r="I15" i="2" s="1"/>
  <c r="H15" i="2" s="1"/>
  <c r="G15" i="2" s="1"/>
  <c r="W14" i="3"/>
  <c r="W16" i="2"/>
  <c r="BG30" i="2"/>
  <c r="BH29" i="3"/>
  <c r="BR5" i="13"/>
  <c r="BR20" i="13"/>
  <c r="BR19" i="13" s="1"/>
  <c r="M22" i="2"/>
  <c r="N20" i="3"/>
  <c r="V28" i="2"/>
  <c r="W27" i="3"/>
  <c r="W29" i="2"/>
  <c r="Y31" i="2"/>
  <c r="Z30" i="3"/>
  <c r="BR5" i="7"/>
  <c r="BR13" i="7"/>
  <c r="O38" i="2"/>
  <c r="P37" i="3"/>
  <c r="BF18" i="2"/>
  <c r="BF19" i="2" s="1"/>
  <c r="BG17" i="3"/>
  <c r="BQ7" i="6"/>
  <c r="BR9" i="6"/>
  <c r="BE17" i="2"/>
  <c r="BF16" i="3"/>
  <c r="AN14" i="3"/>
  <c r="U44" i="2"/>
  <c r="V43" i="3"/>
  <c r="AS17" i="3"/>
  <c r="S42" i="2"/>
  <c r="T41" i="3"/>
  <c r="AC14" i="3"/>
  <c r="BT36" i="14"/>
  <c r="BT42" i="14"/>
  <c r="BG18" i="3"/>
  <c r="AO17" i="2"/>
  <c r="AP16" i="3"/>
  <c r="AP18" i="2"/>
  <c r="AP19" i="2" s="1"/>
  <c r="AB4" i="7"/>
  <c r="AB4" i="14"/>
  <c r="AB9" i="14" s="1"/>
  <c r="BK32" i="3"/>
  <c r="BQ4" i="14"/>
  <c r="BQ10" i="14" s="1"/>
  <c r="BK44" i="2"/>
  <c r="BL43" i="3"/>
  <c r="BL45" i="2"/>
  <c r="Z32" i="2"/>
  <c r="AA31" i="3"/>
  <c r="AA33" i="2"/>
  <c r="Z33" i="2" s="1"/>
  <c r="J21" i="2"/>
  <c r="BD16" i="2"/>
  <c r="BE15" i="3"/>
  <c r="BK34" i="2"/>
  <c r="BL33" i="3"/>
  <c r="BL35" i="2"/>
  <c r="AQ18" i="2"/>
  <c r="AR17" i="3"/>
  <c r="BE28" i="2"/>
  <c r="BF27" i="3"/>
  <c r="AD16" i="2"/>
  <c r="AC16" i="2" s="1"/>
  <c r="AE15" i="3"/>
  <c r="AE17" i="2"/>
  <c r="BH31" i="2"/>
  <c r="BI30" i="3"/>
  <c r="BI32" i="2"/>
  <c r="N37" i="2"/>
  <c r="AA34" i="2"/>
  <c r="AB33" i="3"/>
  <c r="AA4" i="14" s="1"/>
  <c r="AA10" i="14" s="1"/>
  <c r="X30" i="2"/>
  <c r="X29" i="3" s="1"/>
  <c r="Y29" i="3"/>
  <c r="BK4" i="13"/>
  <c r="BT26" i="19" l="1"/>
  <c r="BR8" i="21"/>
  <c r="BQ7" i="13"/>
  <c r="BQ15" i="13" s="1"/>
  <c r="BQ43" i="13" s="1"/>
  <c r="BQ7" i="19"/>
  <c r="BQ14" i="19" s="1"/>
  <c r="BQ6" i="6"/>
  <c r="BQ11" i="6" s="1"/>
  <c r="BQ7" i="24"/>
  <c r="BQ7" i="18"/>
  <c r="BO6" i="23"/>
  <c r="BO7" i="23" s="1"/>
  <c r="BQ6" i="23"/>
  <c r="BQ7" i="23" s="1"/>
  <c r="BQ7" i="22"/>
  <c r="BQ22" i="3"/>
  <c r="BP7" i="24" s="1"/>
  <c r="BP5" i="23"/>
  <c r="BP51" i="3"/>
  <c r="BO7" i="18" s="1"/>
  <c r="BS36" i="13"/>
  <c r="BS41" i="14"/>
  <c r="BR41" i="14" s="1"/>
  <c r="AB9" i="7"/>
  <c r="AB6" i="20"/>
  <c r="AB4" i="21"/>
  <c r="BQ6" i="20"/>
  <c r="BQ4" i="21"/>
  <c r="AB4" i="19"/>
  <c r="BK4" i="14"/>
  <c r="BK11" i="14" s="1"/>
  <c r="BK47" i="14" s="1"/>
  <c r="BK4" i="18"/>
  <c r="BP7" i="18"/>
  <c r="AA4" i="19"/>
  <c r="AA9" i="19" s="1"/>
  <c r="BN21" i="3"/>
  <c r="BO22" i="3"/>
  <c r="BN5" i="23" s="1"/>
  <c r="BK7" i="6"/>
  <c r="AQ17" i="3"/>
  <c r="AQ19" i="2"/>
  <c r="AQ18" i="3" s="1"/>
  <c r="BN53" i="2"/>
  <c r="BO52" i="3"/>
  <c r="BR34" i="19"/>
  <c r="BR26" i="19"/>
  <c r="BR30" i="19"/>
  <c r="BS34" i="19"/>
  <c r="BS26" i="19"/>
  <c r="BS30" i="19"/>
  <c r="BJ34" i="2"/>
  <c r="BJ33" i="3" s="1"/>
  <c r="BK33" i="3"/>
  <c r="BJ4" i="13" s="1"/>
  <c r="BJ11" i="13" s="1"/>
  <c r="BK35" i="2"/>
  <c r="BJ35" i="2" s="1"/>
  <c r="I21" i="2"/>
  <c r="BK45" i="2"/>
  <c r="BL44" i="3"/>
  <c r="BL46" i="2"/>
  <c r="AO18" i="2"/>
  <c r="AO19" i="2" s="1"/>
  <c r="AP17" i="3"/>
  <c r="BF18" i="3"/>
  <c r="BE18" i="2"/>
  <c r="BE19" i="2" s="1"/>
  <c r="BE18" i="3" s="1"/>
  <c r="BF17" i="3"/>
  <c r="V29" i="2"/>
  <c r="W28" i="3"/>
  <c r="W30" i="2"/>
  <c r="L22" i="2"/>
  <c r="M20" i="3"/>
  <c r="BF30" i="2"/>
  <c r="BG29" i="3"/>
  <c r="BR46" i="3"/>
  <c r="BR48" i="2"/>
  <c r="S43" i="2"/>
  <c r="T42" i="3"/>
  <c r="Q41" i="2"/>
  <c r="R40" i="3"/>
  <c r="BL21" i="2"/>
  <c r="BM20" i="3"/>
  <c r="BP39" i="2"/>
  <c r="BP38" i="3" s="1"/>
  <c r="BQ38" i="3"/>
  <c r="BQ40" i="2"/>
  <c r="AA4" i="13"/>
  <c r="AA11" i="13" s="1"/>
  <c r="M37" i="2"/>
  <c r="AB14" i="3"/>
  <c r="T44" i="2"/>
  <c r="U43" i="3"/>
  <c r="X31" i="2"/>
  <c r="X30" i="3" s="1"/>
  <c r="Y30" i="3"/>
  <c r="F15" i="2"/>
  <c r="E15" i="2" s="1"/>
  <c r="D15" i="2" s="1"/>
  <c r="G14" i="3"/>
  <c r="G16" i="2"/>
  <c r="BO46" i="3"/>
  <c r="BO48" i="2"/>
  <c r="BN48" i="2" s="1"/>
  <c r="BM48" i="2" s="1"/>
  <c r="BL48" i="2" s="1"/>
  <c r="BK48" i="2" s="1"/>
  <c r="BJ48" i="2" s="1"/>
  <c r="BI48" i="2" s="1"/>
  <c r="BH48" i="2" s="1"/>
  <c r="BM45" i="3"/>
  <c r="BM47" i="2"/>
  <c r="BN45" i="3"/>
  <c r="BN47" i="2"/>
  <c r="U45" i="2"/>
  <c r="V44" i="3"/>
  <c r="AA35" i="2"/>
  <c r="AB34" i="3"/>
  <c r="AB16" i="2"/>
  <c r="AC15" i="3"/>
  <c r="BH32" i="2"/>
  <c r="BI31" i="3"/>
  <c r="BI33" i="2"/>
  <c r="Y32" i="2"/>
  <c r="Z31" i="3"/>
  <c r="AD17" i="2"/>
  <c r="AC17" i="2" s="1"/>
  <c r="AE16" i="3"/>
  <c r="AE18" i="2"/>
  <c r="AE19" i="2" s="1"/>
  <c r="BD28" i="2"/>
  <c r="BE27" i="3"/>
  <c r="BC16" i="2"/>
  <c r="BD15" i="3"/>
  <c r="BJ44" i="2"/>
  <c r="BJ43" i="3" s="1"/>
  <c r="BK43" i="3"/>
  <c r="BJ32" i="3"/>
  <c r="AN17" i="2"/>
  <c r="AO16" i="3"/>
  <c r="AM14" i="3"/>
  <c r="BD17" i="2"/>
  <c r="BE16" i="3"/>
  <c r="N38" i="2"/>
  <c r="O37" i="3"/>
  <c r="U28" i="2"/>
  <c r="V27" i="3"/>
  <c r="V14" i="3"/>
  <c r="BE29" i="2"/>
  <c r="BF28" i="3"/>
  <c r="BC14" i="3"/>
  <c r="P40" i="2"/>
  <c r="Q39" i="3"/>
  <c r="AP18" i="3"/>
  <c r="AA7" i="6"/>
  <c r="AA32" i="3"/>
  <c r="Z34" i="2"/>
  <c r="AA33" i="3"/>
  <c r="BG31" i="2"/>
  <c r="BH30" i="3"/>
  <c r="R42" i="2"/>
  <c r="S41" i="3"/>
  <c r="BR32" i="13"/>
  <c r="BR37" i="13"/>
  <c r="BQ37" i="13" s="1"/>
  <c r="V16" i="2"/>
  <c r="W15" i="3"/>
  <c r="W17" i="2"/>
  <c r="AM16" i="2"/>
  <c r="AN15" i="3"/>
  <c r="BR12" i="7"/>
  <c r="BS33" i="7"/>
  <c r="BS25" i="7"/>
  <c r="BS29" i="7"/>
  <c r="BP30" i="2"/>
  <c r="BP29" i="3" s="1"/>
  <c r="BQ29" i="3"/>
  <c r="BQ31" i="2"/>
  <c r="V46" i="2"/>
  <c r="W45" i="3"/>
  <c r="W47" i="2"/>
  <c r="O39" i="2"/>
  <c r="P38" i="3"/>
  <c r="Z32" i="3"/>
  <c r="BJ4" i="14" l="1"/>
  <c r="BJ11" i="14" s="1"/>
  <c r="BJ47" i="14" s="1"/>
  <c r="BO7" i="22"/>
  <c r="BI4" i="7"/>
  <c r="BI7" i="6"/>
  <c r="BP7" i="14"/>
  <c r="BP19" i="14" s="1"/>
  <c r="BP7" i="13"/>
  <c r="BP24" i="13" s="1"/>
  <c r="BP6" i="6"/>
  <c r="AB10" i="19"/>
  <c r="AB9" i="19"/>
  <c r="BI4" i="18"/>
  <c r="BP7" i="7"/>
  <c r="BP20" i="7" s="1"/>
  <c r="BP7" i="19"/>
  <c r="BN8" i="22"/>
  <c r="BN12" i="18"/>
  <c r="BN13" i="18" s="1"/>
  <c r="BN8" i="24"/>
  <c r="W8" i="24"/>
  <c r="BN6" i="24"/>
  <c r="BN4" i="24"/>
  <c r="BQ12" i="18"/>
  <c r="BQ13" i="18" s="1"/>
  <c r="BQ8" i="24"/>
  <c r="BQ6" i="24"/>
  <c r="BQ5" i="24" s="1"/>
  <c r="BO7" i="19"/>
  <c r="BO20" i="19" s="1"/>
  <c r="BO7" i="24"/>
  <c r="BO17" i="19"/>
  <c r="W8" i="22"/>
  <c r="BQ8" i="22"/>
  <c r="BQ6" i="22"/>
  <c r="BQ5" i="22" s="1"/>
  <c r="BP17" i="19"/>
  <c r="BP20" i="19"/>
  <c r="BP7" i="22"/>
  <c r="BP6" i="23"/>
  <c r="BP7" i="23" s="1"/>
  <c r="AP5" i="23"/>
  <c r="BO7" i="7"/>
  <c r="BO20" i="7" s="1"/>
  <c r="BO6" i="6"/>
  <c r="BO7" i="14"/>
  <c r="BO16" i="14" s="1"/>
  <c r="BO7" i="13"/>
  <c r="BO21" i="13" s="1"/>
  <c r="BN6" i="23"/>
  <c r="BN7" i="23" s="1"/>
  <c r="BN6" i="22"/>
  <c r="BN4" i="22"/>
  <c r="BI6" i="20"/>
  <c r="BI4" i="21"/>
  <c r="BI4" i="14"/>
  <c r="BJ34" i="3"/>
  <c r="BI4" i="13"/>
  <c r="BI4" i="19"/>
  <c r="BI10" i="19" s="1"/>
  <c r="Z4" i="7"/>
  <c r="BJ4" i="7"/>
  <c r="BJ7" i="6"/>
  <c r="W8" i="19"/>
  <c r="W8" i="18"/>
  <c r="BQ8" i="18"/>
  <c r="BQ8" i="19"/>
  <c r="BQ21" i="19" s="1"/>
  <c r="BQ6" i="18"/>
  <c r="BQ5" i="18" s="1"/>
  <c r="BQ10" i="18" s="1"/>
  <c r="BQ6" i="19"/>
  <c r="BO51" i="3"/>
  <c r="BN7" i="13" s="1"/>
  <c r="BN24" i="13" s="1"/>
  <c r="BN4" i="18"/>
  <c r="BN6" i="19"/>
  <c r="BN19" i="19" s="1"/>
  <c r="BM21" i="3"/>
  <c r="BN22" i="3"/>
  <c r="BM53" i="2"/>
  <c r="BN52" i="3"/>
  <c r="Z4" i="18"/>
  <c r="BN8" i="19"/>
  <c r="BN8" i="18"/>
  <c r="BN6" i="18"/>
  <c r="Z4" i="13"/>
  <c r="Z11" i="13" s="1"/>
  <c r="BI11" i="14"/>
  <c r="O40" i="2"/>
  <c r="P39" i="3"/>
  <c r="Z35" i="2"/>
  <c r="AA34" i="3"/>
  <c r="V47" i="2"/>
  <c r="W46" i="3"/>
  <c r="W48" i="2"/>
  <c r="V48" i="2" s="1"/>
  <c r="V17" i="2"/>
  <c r="W16" i="3"/>
  <c r="W18" i="2"/>
  <c r="W19" i="2" s="1"/>
  <c r="U14" i="3"/>
  <c r="AM17" i="2"/>
  <c r="AN16" i="3"/>
  <c r="BB16" i="2"/>
  <c r="BC15" i="3"/>
  <c r="BI32" i="3"/>
  <c r="BI34" i="2"/>
  <c r="AA16" i="2"/>
  <c r="AB15" i="3"/>
  <c r="F16" i="2"/>
  <c r="G15" i="3"/>
  <c r="G17" i="2"/>
  <c r="W8" i="14"/>
  <c r="W31" i="14" s="1"/>
  <c r="W8" i="13"/>
  <c r="W28" i="13" s="1"/>
  <c r="W8" i="7"/>
  <c r="P41" i="2"/>
  <c r="Q40" i="3"/>
  <c r="BQ8" i="7"/>
  <c r="BQ8" i="13"/>
  <c r="BQ25" i="13" s="1"/>
  <c r="BQ8" i="14"/>
  <c r="BQ30" i="14" s="1"/>
  <c r="BQ6" i="7"/>
  <c r="BQ13" i="7" s="1"/>
  <c r="BQ6" i="14"/>
  <c r="BQ6" i="13"/>
  <c r="BQ5" i="6"/>
  <c r="K22" i="2"/>
  <c r="L20" i="3"/>
  <c r="AO18" i="3"/>
  <c r="Z7" i="6"/>
  <c r="BI11" i="13"/>
  <c r="AB17" i="2"/>
  <c r="AC16" i="3"/>
  <c r="F14" i="3"/>
  <c r="N39" i="2"/>
  <c r="O38" i="3"/>
  <c r="BP31" i="2"/>
  <c r="BP30" i="3" s="1"/>
  <c r="BQ30" i="3"/>
  <c r="BQ32" i="2"/>
  <c r="AL16" i="2"/>
  <c r="AM15" i="3"/>
  <c r="BF31" i="2"/>
  <c r="BG30" i="3"/>
  <c r="BD29" i="2"/>
  <c r="BE28" i="3"/>
  <c r="M38" i="2"/>
  <c r="N37" i="3"/>
  <c r="BI10" i="7"/>
  <c r="AD18" i="2"/>
  <c r="AC18" i="2" s="1"/>
  <c r="AC19" i="2" s="1"/>
  <c r="AE17" i="3"/>
  <c r="X32" i="2"/>
  <c r="X31" i="3" s="1"/>
  <c r="Y31" i="3"/>
  <c r="Y33" i="2"/>
  <c r="X33" i="2" s="1"/>
  <c r="T45" i="2"/>
  <c r="U44" i="3"/>
  <c r="BN46" i="3"/>
  <c r="BN6" i="13"/>
  <c r="BN6" i="14"/>
  <c r="BN8" i="13"/>
  <c r="BN28" i="13" s="1"/>
  <c r="BN8" i="7"/>
  <c r="BN8" i="14"/>
  <c r="BN30" i="14" s="1"/>
  <c r="BN5" i="6"/>
  <c r="BN4" i="7"/>
  <c r="BN6" i="20" s="1"/>
  <c r="BN7" i="6"/>
  <c r="BN6" i="7"/>
  <c r="BN8" i="20" s="1"/>
  <c r="AA14" i="3"/>
  <c r="U29" i="2"/>
  <c r="V28" i="3"/>
  <c r="BJ45" i="2"/>
  <c r="BJ44" i="3" s="1"/>
  <c r="BK44" i="3"/>
  <c r="Q42" i="2"/>
  <c r="R41" i="3"/>
  <c r="BB14" i="3"/>
  <c r="BC17" i="2"/>
  <c r="BD16" i="3"/>
  <c r="U46" i="2"/>
  <c r="V45" i="3"/>
  <c r="U16" i="2"/>
  <c r="V15" i="3"/>
  <c r="T28" i="2"/>
  <c r="U27" i="3"/>
  <c r="AL14" i="3"/>
  <c r="BC28" i="2"/>
  <c r="BD27" i="3"/>
  <c r="BG32" i="2"/>
  <c r="BH31" i="3"/>
  <c r="BH33" i="2"/>
  <c r="BG48" i="2"/>
  <c r="S44" i="2"/>
  <c r="T43" i="3"/>
  <c r="BP40" i="2"/>
  <c r="BP39" i="3" s="1"/>
  <c r="BQ39" i="3"/>
  <c r="BQ41" i="2"/>
  <c r="BK21" i="2"/>
  <c r="BJ21" i="2" s="1"/>
  <c r="BL20" i="3"/>
  <c r="R43" i="2"/>
  <c r="R42" i="3" s="1"/>
  <c r="S42" i="3"/>
  <c r="BE30" i="2"/>
  <c r="BF29" i="3"/>
  <c r="AN18" i="2"/>
  <c r="AN19" i="2" s="1"/>
  <c r="AO17" i="3"/>
  <c r="AN5" i="23" s="1"/>
  <c r="BR29" i="7"/>
  <c r="BQ12" i="7"/>
  <c r="BR33" i="7"/>
  <c r="BR25" i="7"/>
  <c r="Y34" i="2"/>
  <c r="Z33" i="3"/>
  <c r="Y4" i="7" s="1"/>
  <c r="L37" i="2"/>
  <c r="V30" i="2"/>
  <c r="W29" i="3"/>
  <c r="W31" i="2"/>
  <c r="BD18" i="2"/>
  <c r="BD19" i="2" s="1"/>
  <c r="BE17" i="3"/>
  <c r="BD5" i="23" s="1"/>
  <c r="BK46" i="2"/>
  <c r="BL45" i="3"/>
  <c r="BL47" i="2"/>
  <c r="BK47" i="2" s="1"/>
  <c r="H21" i="2"/>
  <c r="BN6" i="6" l="1"/>
  <c r="BN4" i="6" s="1"/>
  <c r="BN12" i="6" s="1"/>
  <c r="BM6" i="24"/>
  <c r="BM4" i="24"/>
  <c r="BM8" i="22"/>
  <c r="BM12" i="18"/>
  <c r="BM13" i="18" s="1"/>
  <c r="BM8" i="24"/>
  <c r="BN7" i="24"/>
  <c r="BN5" i="24" s="1"/>
  <c r="BQ22" i="7"/>
  <c r="BQ26" i="7" s="1"/>
  <c r="BP26" i="7" s="1"/>
  <c r="BQ21" i="7"/>
  <c r="BQ25" i="7" s="1"/>
  <c r="W22" i="7"/>
  <c r="W23" i="7"/>
  <c r="W27" i="7" s="1"/>
  <c r="BM6" i="23"/>
  <c r="BM7" i="23" s="1"/>
  <c r="BN7" i="22"/>
  <c r="BN5" i="22" s="1"/>
  <c r="BM6" i="22"/>
  <c r="BM4" i="22"/>
  <c r="BN10" i="20"/>
  <c r="W22" i="19"/>
  <c r="W23" i="19"/>
  <c r="BN22" i="19"/>
  <c r="BN23" i="19"/>
  <c r="BQ5" i="7"/>
  <c r="BQ6" i="21"/>
  <c r="BQ8" i="21" s="1"/>
  <c r="BQ8" i="20"/>
  <c r="BQ10" i="20" s="1"/>
  <c r="Z10" i="7"/>
  <c r="Z4" i="21"/>
  <c r="Z6" i="20"/>
  <c r="Y9" i="7"/>
  <c r="Y4" i="21"/>
  <c r="Y6" i="20"/>
  <c r="BJ10" i="7"/>
  <c r="BJ4" i="21"/>
  <c r="BJ6" i="20"/>
  <c r="Y4" i="18"/>
  <c r="BL53" i="2"/>
  <c r="BM52" i="3"/>
  <c r="BN7" i="19"/>
  <c r="BQ5" i="19"/>
  <c r="BQ13" i="19"/>
  <c r="BQ12" i="19" s="1"/>
  <c r="BM8" i="18"/>
  <c r="BM8" i="19"/>
  <c r="Y4" i="19"/>
  <c r="BN16" i="19"/>
  <c r="BN7" i="7"/>
  <c r="BN20" i="7" s="1"/>
  <c r="BN51" i="3"/>
  <c r="BM7" i="13" s="1"/>
  <c r="BM24" i="13" s="1"/>
  <c r="BM4" i="19"/>
  <c r="BM4" i="18"/>
  <c r="BM6" i="18"/>
  <c r="BM6" i="19"/>
  <c r="BM19" i="19" s="1"/>
  <c r="BN7" i="18"/>
  <c r="BN5" i="18" s="1"/>
  <c r="BN10" i="18" s="1"/>
  <c r="BL21" i="3"/>
  <c r="BM22" i="3"/>
  <c r="BN7" i="14"/>
  <c r="BN19" i="14" s="1"/>
  <c r="Y32" i="3"/>
  <c r="Y4" i="14"/>
  <c r="S28" i="2"/>
  <c r="T27" i="3"/>
  <c r="P42" i="2"/>
  <c r="Q41" i="3"/>
  <c r="Q43" i="2"/>
  <c r="P43" i="2" s="1"/>
  <c r="BN19" i="7"/>
  <c r="S45" i="2"/>
  <c r="T44" i="3"/>
  <c r="BE31" i="2"/>
  <c r="BF30" i="3"/>
  <c r="AN18" i="3"/>
  <c r="BQ14" i="13"/>
  <c r="BQ5" i="13"/>
  <c r="T14" i="3"/>
  <c r="U48" i="2"/>
  <c r="V47" i="3"/>
  <c r="Y35" i="2"/>
  <c r="Z34" i="3"/>
  <c r="G21" i="2"/>
  <c r="U30" i="2"/>
  <c r="V29" i="3"/>
  <c r="X34" i="2"/>
  <c r="X33" i="3" s="1"/>
  <c r="Y33" i="3"/>
  <c r="BP41" i="2"/>
  <c r="BP40" i="3" s="1"/>
  <c r="BQ40" i="3"/>
  <c r="BQ42" i="2"/>
  <c r="R44" i="2"/>
  <c r="S43" i="3"/>
  <c r="BB28" i="2"/>
  <c r="BC27" i="3"/>
  <c r="T46" i="2"/>
  <c r="U45" i="3"/>
  <c r="BN18" i="14"/>
  <c r="BP32" i="2"/>
  <c r="BP31" i="3" s="1"/>
  <c r="BQ31" i="3"/>
  <c r="BQ33" i="2"/>
  <c r="M39" i="2"/>
  <c r="N38" i="3"/>
  <c r="AA17" i="2"/>
  <c r="AB16" i="3"/>
  <c r="BQ4" i="6"/>
  <c r="BQ12" i="6" s="1"/>
  <c r="BQ9" i="6"/>
  <c r="BQ10" i="6"/>
  <c r="O41" i="2"/>
  <c r="P40" i="3"/>
  <c r="F17" i="2"/>
  <c r="G16" i="3"/>
  <c r="G18" i="2"/>
  <c r="G19" i="2" s="1"/>
  <c r="BH32" i="3"/>
  <c r="AL17" i="2"/>
  <c r="AM16" i="3"/>
  <c r="U17" i="2"/>
  <c r="V16" i="3"/>
  <c r="Y7" i="6"/>
  <c r="BJ47" i="2"/>
  <c r="BK46" i="3"/>
  <c r="BC18" i="2"/>
  <c r="BC19" i="2" s="1"/>
  <c r="BD17" i="3"/>
  <c r="BD18" i="3"/>
  <c r="BJ46" i="2"/>
  <c r="BJ45" i="3" s="1"/>
  <c r="BK45" i="3"/>
  <c r="BP12" i="7"/>
  <c r="BQ33" i="7"/>
  <c r="BQ29" i="7"/>
  <c r="AM18" i="2"/>
  <c r="AN17" i="3"/>
  <c r="BD30" i="2"/>
  <c r="BE29" i="3"/>
  <c r="BI21" i="2"/>
  <c r="BJ20" i="3"/>
  <c r="AK14" i="3"/>
  <c r="BA14" i="3"/>
  <c r="T29" i="2"/>
  <c r="U28" i="3"/>
  <c r="Z14" i="3"/>
  <c r="BM46" i="3"/>
  <c r="BM8" i="13"/>
  <c r="BM28" i="13" s="1"/>
  <c r="BM8" i="14"/>
  <c r="BM8" i="7"/>
  <c r="BM23" i="7" s="1"/>
  <c r="BM6" i="13"/>
  <c r="BM6" i="14"/>
  <c r="BM18" i="14" s="1"/>
  <c r="BM6" i="7"/>
  <c r="BM5" i="6"/>
  <c r="AB18" i="2"/>
  <c r="AB17" i="3" s="1"/>
  <c r="AC17" i="3"/>
  <c r="L38" i="2"/>
  <c r="M37" i="3"/>
  <c r="BC29" i="2"/>
  <c r="BD28" i="3"/>
  <c r="AK16" i="2"/>
  <c r="AL15" i="3"/>
  <c r="J22" i="2"/>
  <c r="K20" i="3"/>
  <c r="BH34" i="2"/>
  <c r="BI33" i="3"/>
  <c r="BH4" i="18" s="1"/>
  <c r="BI35" i="2"/>
  <c r="U47" i="2"/>
  <c r="V46" i="3"/>
  <c r="N40" i="2"/>
  <c r="O39" i="3"/>
  <c r="BI47" i="14"/>
  <c r="V31" i="2"/>
  <c r="W30" i="3"/>
  <c r="W32" i="2"/>
  <c r="BK20" i="3"/>
  <c r="BF48" i="2"/>
  <c r="BF32" i="2"/>
  <c r="BG31" i="3"/>
  <c r="BG33" i="2"/>
  <c r="T16" i="2"/>
  <c r="U15" i="3"/>
  <c r="BB17" i="2"/>
  <c r="BC16" i="3"/>
  <c r="BN10" i="6"/>
  <c r="BN9" i="6"/>
  <c r="BN5" i="13"/>
  <c r="BN23" i="13"/>
  <c r="BN22" i="13" s="1"/>
  <c r="E14" i="3"/>
  <c r="BQ18" i="14"/>
  <c r="BQ17" i="14" s="1"/>
  <c r="BQ36" i="14" s="1"/>
  <c r="BQ5" i="14"/>
  <c r="E16" i="2"/>
  <c r="F15" i="3"/>
  <c r="Z16" i="2"/>
  <c r="AA15" i="3"/>
  <c r="BA16" i="2"/>
  <c r="BB15" i="3"/>
  <c r="V18" i="2"/>
  <c r="W17" i="3"/>
  <c r="X32" i="3"/>
  <c r="X4" i="14" l="1"/>
  <c r="Y9" i="19"/>
  <c r="Y10" i="19"/>
  <c r="BN5" i="7"/>
  <c r="BL8" i="22"/>
  <c r="BL12" i="18"/>
  <c r="BL13" i="18" s="1"/>
  <c r="BL8" i="24"/>
  <c r="BJ8" i="22"/>
  <c r="BJ12" i="18"/>
  <c r="BJ13" i="18" s="1"/>
  <c r="BJ8" i="24"/>
  <c r="BM7" i="24"/>
  <c r="BM5" i="24" s="1"/>
  <c r="V8" i="24"/>
  <c r="BL6" i="24"/>
  <c r="BL4" i="24"/>
  <c r="BL5" i="23"/>
  <c r="BL6" i="23"/>
  <c r="BL6" i="22"/>
  <c r="BL4" i="22"/>
  <c r="BM7" i="22"/>
  <c r="BM5" i="22" s="1"/>
  <c r="V8" i="22"/>
  <c r="BM10" i="19"/>
  <c r="BM11" i="19"/>
  <c r="BN17" i="19"/>
  <c r="BN20" i="19"/>
  <c r="BN18" i="19" s="1"/>
  <c r="BM31" i="14"/>
  <c r="BM30" i="14"/>
  <c r="BN15" i="19"/>
  <c r="BN26" i="19" s="1"/>
  <c r="BM22" i="19"/>
  <c r="BM23" i="19"/>
  <c r="BN17" i="14"/>
  <c r="BN42" i="14" s="1"/>
  <c r="BN5" i="19"/>
  <c r="BM7" i="7"/>
  <c r="BM20" i="7" s="1"/>
  <c r="BM6" i="21"/>
  <c r="BM8" i="21" s="1"/>
  <c r="BM8" i="20"/>
  <c r="BM10" i="20" s="1"/>
  <c r="X4" i="19"/>
  <c r="BM7" i="18"/>
  <c r="BM5" i="18" s="1"/>
  <c r="BM10" i="18" s="1"/>
  <c r="W4" i="18"/>
  <c r="Q42" i="3"/>
  <c r="BM7" i="14"/>
  <c r="BM51" i="3"/>
  <c r="BL7" i="7" s="1"/>
  <c r="BL20" i="7" s="1"/>
  <c r="BL4" i="19"/>
  <c r="BL4" i="18"/>
  <c r="BL6" i="18"/>
  <c r="BL6" i="19"/>
  <c r="BL19" i="19" s="1"/>
  <c r="W4" i="14"/>
  <c r="W11" i="14" s="1"/>
  <c r="BL8" i="18"/>
  <c r="BL8" i="19"/>
  <c r="BN5" i="14"/>
  <c r="BL7" i="13"/>
  <c r="BL24" i="13" s="1"/>
  <c r="BL7" i="14"/>
  <c r="BL22" i="14" s="1"/>
  <c r="BL50" i="14" s="1"/>
  <c r="BM16" i="19"/>
  <c r="BM6" i="6"/>
  <c r="BM11" i="6" s="1"/>
  <c r="BK53" i="2"/>
  <c r="BL52" i="3"/>
  <c r="V8" i="19"/>
  <c r="V8" i="18"/>
  <c r="BJ8" i="19"/>
  <c r="BJ22" i="19" s="1"/>
  <c r="BJ8" i="18"/>
  <c r="BK21" i="3"/>
  <c r="BL22" i="3"/>
  <c r="BQ29" i="19"/>
  <c r="BQ25" i="19"/>
  <c r="BQ33" i="19"/>
  <c r="BJ46" i="3"/>
  <c r="BI6" i="14" s="1"/>
  <c r="BM7" i="19"/>
  <c r="BQ13" i="13"/>
  <c r="BQ42" i="13"/>
  <c r="BQ41" i="13" s="1"/>
  <c r="BQ45" i="13" s="1"/>
  <c r="X4" i="7"/>
  <c r="AB18" i="3"/>
  <c r="X7" i="6"/>
  <c r="W47" i="14"/>
  <c r="S16" i="2"/>
  <c r="T15" i="3"/>
  <c r="V32" i="2"/>
  <c r="W31" i="3"/>
  <c r="W33" i="2"/>
  <c r="T47" i="2"/>
  <c r="U46" i="3"/>
  <c r="BM5" i="7"/>
  <c r="BM19" i="7"/>
  <c r="Y14" i="3"/>
  <c r="F18" i="2"/>
  <c r="G17" i="3"/>
  <c r="N41" i="2"/>
  <c r="O40" i="3"/>
  <c r="BP33" i="2"/>
  <c r="BP32" i="3" s="1"/>
  <c r="BQ32" i="3"/>
  <c r="BQ34" i="2"/>
  <c r="S46" i="2"/>
  <c r="T45" i="3"/>
  <c r="Q44" i="2"/>
  <c r="R43" i="3"/>
  <c r="X35" i="2"/>
  <c r="X34" i="3" s="1"/>
  <c r="Y34" i="3"/>
  <c r="BD31" i="2"/>
  <c r="BE30" i="3"/>
  <c r="V18" i="3"/>
  <c r="AZ16" i="2"/>
  <c r="BA15" i="3"/>
  <c r="D16" i="2"/>
  <c r="D15" i="3" s="1"/>
  <c r="E15" i="3"/>
  <c r="BE32" i="2"/>
  <c r="BF31" i="3"/>
  <c r="BF33" i="2"/>
  <c r="BG34" i="2"/>
  <c r="BH33" i="3"/>
  <c r="BG7" i="6" s="1"/>
  <c r="AJ16" i="2"/>
  <c r="AK15" i="3"/>
  <c r="K38" i="2"/>
  <c r="L37" i="3"/>
  <c r="BM10" i="6"/>
  <c r="BM9" i="6"/>
  <c r="BL46" i="3"/>
  <c r="BL5" i="6"/>
  <c r="BL8" i="14"/>
  <c r="BL31" i="14" s="1"/>
  <c r="BL6" i="7"/>
  <c r="BL8" i="13"/>
  <c r="BL28" i="13" s="1"/>
  <c r="BL8" i="7"/>
  <c r="BL23" i="7" s="1"/>
  <c r="BL6" i="13"/>
  <c r="BL7" i="6"/>
  <c r="BL6" i="14"/>
  <c r="BL4" i="13"/>
  <c r="BL4" i="7"/>
  <c r="AZ14" i="3"/>
  <c r="AJ14" i="3"/>
  <c r="BC30" i="2"/>
  <c r="BD29" i="3"/>
  <c r="BJ6" i="13"/>
  <c r="BJ8" i="13"/>
  <c r="BJ27" i="13" s="1"/>
  <c r="BJ5" i="6"/>
  <c r="BJ8" i="7"/>
  <c r="BJ22" i="7" s="1"/>
  <c r="BJ8" i="14"/>
  <c r="BJ31" i="14" s="1"/>
  <c r="BJ6" i="7"/>
  <c r="BJ6" i="14"/>
  <c r="T17" i="2"/>
  <c r="U16" i="3"/>
  <c r="L39" i="2"/>
  <c r="M38" i="3"/>
  <c r="T30" i="2"/>
  <c r="U29" i="3"/>
  <c r="F21" i="2"/>
  <c r="S14" i="3"/>
  <c r="AM18" i="3"/>
  <c r="O42" i="2"/>
  <c r="P41" i="3"/>
  <c r="W4" i="7"/>
  <c r="BP29" i="7"/>
  <c r="BG32" i="3"/>
  <c r="BA17" i="2"/>
  <c r="BB16" i="3"/>
  <c r="U31" i="2"/>
  <c r="V30" i="3"/>
  <c r="M40" i="2"/>
  <c r="N39" i="3"/>
  <c r="BH4" i="13"/>
  <c r="BH12" i="13" s="1"/>
  <c r="BH4" i="7"/>
  <c r="BH7" i="6"/>
  <c r="BM23" i="13"/>
  <c r="BM22" i="13" s="1"/>
  <c r="BM5" i="13"/>
  <c r="S29" i="2"/>
  <c r="T28" i="3"/>
  <c r="BB18" i="2"/>
  <c r="BC17" i="3"/>
  <c r="E17" i="2"/>
  <c r="F16" i="3"/>
  <c r="BA28" i="2"/>
  <c r="BB27" i="3"/>
  <c r="T48" i="2"/>
  <c r="U47" i="3"/>
  <c r="R45" i="2"/>
  <c r="S44" i="3"/>
  <c r="W7" i="6"/>
  <c r="BH4" i="14"/>
  <c r="BH9" i="14" s="1"/>
  <c r="U18" i="2"/>
  <c r="U19" i="2" s="1"/>
  <c r="V17" i="3"/>
  <c r="Y16" i="2"/>
  <c r="Z15" i="3"/>
  <c r="BQ42" i="14"/>
  <c r="D14" i="3"/>
  <c r="BE48" i="2"/>
  <c r="V8" i="13"/>
  <c r="V28" i="13" s="1"/>
  <c r="V8" i="14"/>
  <c r="V33" i="14" s="1"/>
  <c r="V8" i="7"/>
  <c r="BH35" i="2"/>
  <c r="BI34" i="3"/>
  <c r="I22" i="2"/>
  <c r="J20" i="3"/>
  <c r="BB29" i="2"/>
  <c r="BC28" i="3"/>
  <c r="BM21" i="14"/>
  <c r="BM5" i="14"/>
  <c r="BH21" i="2"/>
  <c r="BI20" i="3"/>
  <c r="AL18" i="2"/>
  <c r="AL19" i="2" s="1"/>
  <c r="AM17" i="3"/>
  <c r="BO12" i="7"/>
  <c r="BP33" i="7"/>
  <c r="BP25" i="7"/>
  <c r="AK17" i="2"/>
  <c r="AL16" i="3"/>
  <c r="Z17" i="2"/>
  <c r="AA16" i="3"/>
  <c r="AA18" i="2"/>
  <c r="AA19" i="2" s="1"/>
  <c r="BP42" i="2"/>
  <c r="BP41" i="3" s="1"/>
  <c r="BQ41" i="3"/>
  <c r="BQ43" i="2"/>
  <c r="O43" i="2"/>
  <c r="P42" i="3"/>
  <c r="R28" i="2"/>
  <c r="S27" i="3"/>
  <c r="BL6" i="6" l="1"/>
  <c r="BL11" i="6" s="1"/>
  <c r="BI8" i="7"/>
  <c r="BI22" i="7" s="1"/>
  <c r="BL7" i="18"/>
  <c r="BN30" i="19"/>
  <c r="BI6" i="13"/>
  <c r="BL7" i="23"/>
  <c r="BN34" i="19"/>
  <c r="U8" i="24"/>
  <c r="BL7" i="19"/>
  <c r="BL5" i="19" s="1"/>
  <c r="BI8" i="22"/>
  <c r="BI12" i="18"/>
  <c r="BI13" i="18" s="1"/>
  <c r="BI8" i="24"/>
  <c r="BN36" i="14"/>
  <c r="BK8" i="22"/>
  <c r="BK12" i="18"/>
  <c r="BK13" i="18" s="1"/>
  <c r="BK8" i="24"/>
  <c r="BI6" i="7"/>
  <c r="BI6" i="21" s="1"/>
  <c r="BI8" i="21" s="1"/>
  <c r="BI8" i="14"/>
  <c r="BI31" i="14" s="1"/>
  <c r="BL7" i="24"/>
  <c r="BL5" i="24" s="1"/>
  <c r="BI5" i="6"/>
  <c r="BI10" i="6" s="1"/>
  <c r="BI8" i="13"/>
  <c r="BI27" i="13" s="1"/>
  <c r="BK6" i="24"/>
  <c r="BK4" i="24"/>
  <c r="V22" i="7"/>
  <c r="V23" i="7"/>
  <c r="V27" i="7" s="1"/>
  <c r="BL17" i="19"/>
  <c r="BL10" i="19"/>
  <c r="BL11" i="19"/>
  <c r="BN35" i="19"/>
  <c r="BN31" i="19"/>
  <c r="BL7" i="22"/>
  <c r="BL5" i="22" s="1"/>
  <c r="U8" i="22"/>
  <c r="BM17" i="19"/>
  <c r="BM20" i="19"/>
  <c r="BM18" i="19" s="1"/>
  <c r="BM35" i="19" s="1"/>
  <c r="BK6" i="22"/>
  <c r="BK4" i="22"/>
  <c r="BM22" i="14"/>
  <c r="BM50" i="14" s="1"/>
  <c r="BM19" i="14"/>
  <c r="BM17" i="14" s="1"/>
  <c r="BM42" i="14" s="1"/>
  <c r="X10" i="19"/>
  <c r="X11" i="19"/>
  <c r="BK5" i="23"/>
  <c r="BK6" i="23"/>
  <c r="BM36" i="14"/>
  <c r="BN27" i="19"/>
  <c r="V22" i="19"/>
  <c r="V23" i="19"/>
  <c r="BL22" i="19"/>
  <c r="BL23" i="19"/>
  <c r="BH6" i="20"/>
  <c r="BH4" i="21"/>
  <c r="W10" i="7"/>
  <c r="W4" i="21"/>
  <c r="W6" i="20"/>
  <c r="X10" i="7"/>
  <c r="X6" i="20"/>
  <c r="X4" i="21"/>
  <c r="BL6" i="20"/>
  <c r="BL4" i="21"/>
  <c r="BL6" i="21"/>
  <c r="BL8" i="20"/>
  <c r="BJ8" i="20"/>
  <c r="BJ10" i="20" s="1"/>
  <c r="BJ6" i="21"/>
  <c r="BJ8" i="21" s="1"/>
  <c r="BL5" i="18"/>
  <c r="BL10" i="18" s="1"/>
  <c r="BM5" i="19"/>
  <c r="BK8" i="19"/>
  <c r="BK8" i="18"/>
  <c r="BJ53" i="2"/>
  <c r="BK52" i="3"/>
  <c r="BM4" i="6"/>
  <c r="BM12" i="6" s="1"/>
  <c r="BI8" i="19"/>
  <c r="BI22" i="19" s="1"/>
  <c r="BI8" i="18"/>
  <c r="BI6" i="19"/>
  <c r="BL51" i="3"/>
  <c r="BK7" i="18" s="1"/>
  <c r="BK4" i="19"/>
  <c r="BK6" i="18"/>
  <c r="BK6" i="19"/>
  <c r="BK19" i="19" s="1"/>
  <c r="U8" i="19"/>
  <c r="U8" i="18"/>
  <c r="BJ21" i="3"/>
  <c r="BK22" i="3"/>
  <c r="BM15" i="19"/>
  <c r="BL16" i="19"/>
  <c r="BL15" i="19" s="1"/>
  <c r="BL34" i="19" s="1"/>
  <c r="BF32" i="3"/>
  <c r="BB18" i="3"/>
  <c r="BQ35" i="13"/>
  <c r="BQ30" i="13"/>
  <c r="Q28" i="2"/>
  <c r="R27" i="3"/>
  <c r="Y17" i="2"/>
  <c r="Z16" i="3"/>
  <c r="BN12" i="7"/>
  <c r="BO33" i="7"/>
  <c r="BO25" i="7"/>
  <c r="BO29" i="7"/>
  <c r="BG21" i="2"/>
  <c r="BF21" i="2" s="1"/>
  <c r="BH20" i="3"/>
  <c r="H22" i="2"/>
  <c r="I20" i="3"/>
  <c r="BA18" i="2"/>
  <c r="BA19" i="2" s="1"/>
  <c r="BB17" i="3"/>
  <c r="R14" i="3"/>
  <c r="S30" i="2"/>
  <c r="T29" i="3"/>
  <c r="S17" i="2"/>
  <c r="T16" i="3"/>
  <c r="BJ20" i="13"/>
  <c r="AY14" i="3"/>
  <c r="BL10" i="6"/>
  <c r="BL9" i="6"/>
  <c r="BL5" i="7"/>
  <c r="BL19" i="7"/>
  <c r="BK5" i="6"/>
  <c r="BK8" i="7"/>
  <c r="BK23" i="7" s="1"/>
  <c r="BK8" i="13"/>
  <c r="BK28" i="13" s="1"/>
  <c r="BK8" i="14"/>
  <c r="BK31" i="14" s="1"/>
  <c r="BK4" i="7"/>
  <c r="BK6" i="13"/>
  <c r="BK6" i="7"/>
  <c r="BK6" i="14"/>
  <c r="BG4" i="13"/>
  <c r="BG12" i="13" s="1"/>
  <c r="BG4" i="14"/>
  <c r="BG13" i="14" s="1"/>
  <c r="U18" i="3"/>
  <c r="BC31" i="2"/>
  <c r="BD30" i="3"/>
  <c r="P44" i="2"/>
  <c r="Q43" i="3"/>
  <c r="F18" i="3"/>
  <c r="BI21" i="14"/>
  <c r="U32" i="2"/>
  <c r="V31" i="3"/>
  <c r="BC18" i="3"/>
  <c r="BP43" i="2"/>
  <c r="BP42" i="3" s="1"/>
  <c r="BQ42" i="3"/>
  <c r="BQ44" i="2"/>
  <c r="AJ17" i="2"/>
  <c r="AK16" i="3"/>
  <c r="BG35" i="2"/>
  <c r="BH34" i="3"/>
  <c r="BD48" i="2"/>
  <c r="T18" i="2"/>
  <c r="T19" i="2" s="1"/>
  <c r="U17" i="3"/>
  <c r="Q45" i="2"/>
  <c r="R44" i="3"/>
  <c r="AZ28" i="2"/>
  <c r="BA27" i="3"/>
  <c r="T31" i="2"/>
  <c r="U30" i="3"/>
  <c r="AZ17" i="2"/>
  <c r="BA16" i="3"/>
  <c r="AL18" i="3"/>
  <c r="AI14" i="3"/>
  <c r="BL21" i="14"/>
  <c r="BL5" i="14"/>
  <c r="AI16" i="2"/>
  <c r="AJ15" i="3"/>
  <c r="I37" i="2"/>
  <c r="BP34" i="2"/>
  <c r="BP33" i="3" s="1"/>
  <c r="BO4" i="14" s="1"/>
  <c r="BO9" i="14" s="1"/>
  <c r="BQ33" i="3"/>
  <c r="BP4" i="18" s="1"/>
  <c r="BQ35" i="2"/>
  <c r="M41" i="2"/>
  <c r="N40" i="3"/>
  <c r="BI20" i="13"/>
  <c r="X14" i="3"/>
  <c r="N43" i="2"/>
  <c r="O42" i="3"/>
  <c r="Z18" i="2"/>
  <c r="Z19" i="2" s="1"/>
  <c r="AA17" i="3"/>
  <c r="AK18" i="2"/>
  <c r="AK19" i="2" s="1"/>
  <c r="AL17" i="3"/>
  <c r="BA29" i="2"/>
  <c r="BB28" i="3"/>
  <c r="R29" i="2"/>
  <c r="S28" i="3"/>
  <c r="BG4" i="7"/>
  <c r="BH11" i="7"/>
  <c r="U8" i="13"/>
  <c r="U28" i="13" s="1"/>
  <c r="U8" i="14"/>
  <c r="U29" i="14" s="1"/>
  <c r="U8" i="7"/>
  <c r="U23" i="7" s="1"/>
  <c r="N42" i="2"/>
  <c r="O41" i="3"/>
  <c r="E21" i="2"/>
  <c r="K39" i="2"/>
  <c r="L38" i="3"/>
  <c r="BJ16" i="7"/>
  <c r="BB30" i="2"/>
  <c r="BC29" i="3"/>
  <c r="BD32" i="2"/>
  <c r="BE31" i="3"/>
  <c r="BE33" i="2"/>
  <c r="BE32" i="3" s="1"/>
  <c r="AY16" i="2"/>
  <c r="AZ15" i="3"/>
  <c r="R46" i="2"/>
  <c r="S45" i="3"/>
  <c r="E18" i="2"/>
  <c r="F17" i="3"/>
  <c r="V33" i="2"/>
  <c r="W32" i="3"/>
  <c r="W34" i="2"/>
  <c r="R16" i="2"/>
  <c r="S15" i="3"/>
  <c r="BM49" i="14"/>
  <c r="BM20" i="14"/>
  <c r="BH36" i="2"/>
  <c r="BG36" i="2" s="1"/>
  <c r="BF36" i="2" s="1"/>
  <c r="BE36" i="2" s="1"/>
  <c r="BD36" i="2" s="1"/>
  <c r="BC36" i="2" s="1"/>
  <c r="BA36" i="2" s="1"/>
  <c r="AZ36" i="2" s="1"/>
  <c r="AX36" i="2" s="1"/>
  <c r="AW36" i="2" s="1"/>
  <c r="AV36" i="2" s="1"/>
  <c r="AU36" i="2" s="1"/>
  <c r="AT36" i="2" s="1"/>
  <c r="AS36" i="2" s="1"/>
  <c r="AR36" i="2" s="1"/>
  <c r="AQ36" i="2" s="1"/>
  <c r="AP36" i="2" s="1"/>
  <c r="BI37" i="2"/>
  <c r="X16" i="2"/>
  <c r="X15" i="3" s="1"/>
  <c r="Y15" i="3"/>
  <c r="S48" i="2"/>
  <c r="T47" i="3"/>
  <c r="D17" i="2"/>
  <c r="D16" i="3" s="1"/>
  <c r="E16" i="3"/>
  <c r="L40" i="2"/>
  <c r="M39" i="3"/>
  <c r="BJ21" i="14"/>
  <c r="BJ10" i="6"/>
  <c r="BJ9" i="6"/>
  <c r="BL23" i="13"/>
  <c r="BL22" i="13" s="1"/>
  <c r="BL5" i="13"/>
  <c r="J38" i="2"/>
  <c r="K37" i="3"/>
  <c r="BF34" i="2"/>
  <c r="BG33" i="3"/>
  <c r="BO7" i="6"/>
  <c r="S47" i="2"/>
  <c r="T46" i="3"/>
  <c r="BL4" i="6" l="1"/>
  <c r="BL12" i="6" s="1"/>
  <c r="BO4" i="13"/>
  <c r="BO4" i="7"/>
  <c r="BI9" i="6"/>
  <c r="BL20" i="19"/>
  <c r="BL18" i="19" s="1"/>
  <c r="BL35" i="19" s="1"/>
  <c r="BI8" i="20"/>
  <c r="BI10" i="20" s="1"/>
  <c r="BI16" i="7"/>
  <c r="BJ6" i="24"/>
  <c r="BJ4" i="24"/>
  <c r="BK7" i="23"/>
  <c r="T8" i="24"/>
  <c r="BK7" i="24"/>
  <c r="BK5" i="24" s="1"/>
  <c r="BJ5" i="23"/>
  <c r="BJ6" i="23"/>
  <c r="BJ7" i="23" s="1"/>
  <c r="BJ6" i="22"/>
  <c r="BJ4" i="22"/>
  <c r="BM31" i="19"/>
  <c r="T8" i="22"/>
  <c r="BK7" i="22"/>
  <c r="BK5" i="22" s="1"/>
  <c r="BK10" i="19"/>
  <c r="BK11" i="19"/>
  <c r="BM27" i="19"/>
  <c r="BK22" i="19"/>
  <c r="BK23" i="19"/>
  <c r="U22" i="19"/>
  <c r="U23" i="19"/>
  <c r="BK7" i="7"/>
  <c r="BK20" i="7" s="1"/>
  <c r="BO4" i="21"/>
  <c r="BO6" i="20"/>
  <c r="BG4" i="21"/>
  <c r="BG6" i="20"/>
  <c r="BK6" i="21"/>
  <c r="BK8" i="20"/>
  <c r="BK4" i="21"/>
  <c r="BK6" i="20"/>
  <c r="BL8" i="21"/>
  <c r="BL10" i="20"/>
  <c r="BL30" i="19"/>
  <c r="BI16" i="19"/>
  <c r="BF4" i="13"/>
  <c r="BF4" i="18"/>
  <c r="BM34" i="19"/>
  <c r="BM26" i="19"/>
  <c r="BM30" i="19"/>
  <c r="BK7" i="14"/>
  <c r="BK22" i="14" s="1"/>
  <c r="BK50" i="14" s="1"/>
  <c r="BK51" i="3"/>
  <c r="BJ7" i="22" s="1"/>
  <c r="BJ4" i="18"/>
  <c r="BJ4" i="19"/>
  <c r="BJ10" i="19" s="1"/>
  <c r="BJ6" i="19"/>
  <c r="BJ6" i="18"/>
  <c r="BJ7" i="18"/>
  <c r="BL26" i="19"/>
  <c r="BK7" i="19"/>
  <c r="BK7" i="13"/>
  <c r="BK24" i="13" s="1"/>
  <c r="BI53" i="2"/>
  <c r="BJ52" i="3"/>
  <c r="AO36" i="2"/>
  <c r="AN36" i="2" s="1"/>
  <c r="AL36" i="2" s="1"/>
  <c r="AK36" i="2" s="1"/>
  <c r="AJ36" i="2" s="1"/>
  <c r="AH36" i="2" s="1"/>
  <c r="AG36" i="2" s="1"/>
  <c r="AF36" i="2" s="1"/>
  <c r="AE36" i="2" s="1"/>
  <c r="AD36" i="2" s="1"/>
  <c r="AC36" i="2" s="1"/>
  <c r="AA36" i="2" s="1"/>
  <c r="Z36" i="2" s="1"/>
  <c r="Y36" i="2" s="1"/>
  <c r="Y36" i="3" s="1"/>
  <c r="AP37" i="2"/>
  <c r="T8" i="19"/>
  <c r="T8" i="18"/>
  <c r="BK5" i="18"/>
  <c r="BK10" i="18" s="1"/>
  <c r="BI21" i="3"/>
  <c r="BJ22" i="3"/>
  <c r="BK16" i="19"/>
  <c r="BK6" i="6"/>
  <c r="BK11" i="6" s="1"/>
  <c r="BN29" i="7"/>
  <c r="BG11" i="7"/>
  <c r="BE34" i="2"/>
  <c r="BF33" i="3"/>
  <c r="BJ49" i="14"/>
  <c r="BH37" i="2"/>
  <c r="BI36" i="3"/>
  <c r="BI38" i="2"/>
  <c r="V34" i="2"/>
  <c r="W33" i="3"/>
  <c r="V7" i="6" s="1"/>
  <c r="W35" i="2"/>
  <c r="Q46" i="2"/>
  <c r="R45" i="3"/>
  <c r="AZ29" i="2"/>
  <c r="BA28" i="3"/>
  <c r="BP7" i="6"/>
  <c r="BP4" i="14"/>
  <c r="BP10" i="14" s="1"/>
  <c r="BP4" i="7"/>
  <c r="BP4" i="13"/>
  <c r="BP12" i="13" s="1"/>
  <c r="AH16" i="2"/>
  <c r="AI15" i="3"/>
  <c r="T8" i="7"/>
  <c r="T23" i="7" s="1"/>
  <c r="T8" i="13"/>
  <c r="T28" i="13" s="1"/>
  <c r="T8" i="14"/>
  <c r="T29" i="14" s="1"/>
  <c r="BK21" i="14"/>
  <c r="BK9" i="6"/>
  <c r="BK10" i="6"/>
  <c r="R30" i="2"/>
  <c r="S29" i="3"/>
  <c r="BN4" i="13"/>
  <c r="BN12" i="13" s="1"/>
  <c r="BO11" i="13"/>
  <c r="R48" i="2"/>
  <c r="S47" i="3"/>
  <c r="Q16" i="2"/>
  <c r="R15" i="3"/>
  <c r="BA30" i="2"/>
  <c r="BB29" i="3"/>
  <c r="J39" i="2"/>
  <c r="K38" i="3"/>
  <c r="M42" i="2"/>
  <c r="N41" i="3"/>
  <c r="Z18" i="3"/>
  <c r="AA18" i="3"/>
  <c r="M43" i="2"/>
  <c r="N42" i="3"/>
  <c r="BP35" i="2"/>
  <c r="BP34" i="3" s="1"/>
  <c r="BO34" i="3" s="1"/>
  <c r="BQ34" i="3"/>
  <c r="AH14" i="3"/>
  <c r="AY17" i="2"/>
  <c r="AZ16" i="3"/>
  <c r="P45" i="2"/>
  <c r="Q44" i="3"/>
  <c r="BC48" i="2"/>
  <c r="BP44" i="2"/>
  <c r="BP43" i="3" s="1"/>
  <c r="BQ43" i="3"/>
  <c r="BQ45" i="2"/>
  <c r="BI49" i="14"/>
  <c r="BH49" i="14" s="1"/>
  <c r="O44" i="2"/>
  <c r="P43" i="3"/>
  <c r="T18" i="3"/>
  <c r="AZ18" i="2"/>
  <c r="AZ19" i="2" s="1"/>
  <c r="BA17" i="3"/>
  <c r="BE21" i="2"/>
  <c r="BF20" i="3"/>
  <c r="BM12" i="7"/>
  <c r="BM33" i="7" s="1"/>
  <c r="BN33" i="7"/>
  <c r="P28" i="2"/>
  <c r="Q27" i="3"/>
  <c r="BF12" i="13"/>
  <c r="R47" i="2"/>
  <c r="S46" i="3"/>
  <c r="I38" i="2"/>
  <c r="J37" i="3"/>
  <c r="K40" i="2"/>
  <c r="L39" i="3"/>
  <c r="U33" i="2"/>
  <c r="U32" i="3" s="1"/>
  <c r="V32" i="3"/>
  <c r="D18" i="2"/>
  <c r="E17" i="3"/>
  <c r="AX16" i="2"/>
  <c r="AY15" i="3"/>
  <c r="Q29" i="2"/>
  <c r="R28" i="3"/>
  <c r="AJ18" i="2"/>
  <c r="AJ19" i="2" s="1"/>
  <c r="AK17" i="3"/>
  <c r="L41" i="2"/>
  <c r="M40" i="3"/>
  <c r="H37" i="2"/>
  <c r="BL49" i="14"/>
  <c r="BL20" i="14"/>
  <c r="AI17" i="2"/>
  <c r="AJ16" i="3"/>
  <c r="BG47" i="14"/>
  <c r="BK23" i="13"/>
  <c r="AX14" i="3"/>
  <c r="R17" i="2"/>
  <c r="S16" i="3"/>
  <c r="BG20" i="3"/>
  <c r="BO11" i="6"/>
  <c r="BN11" i="6" s="1"/>
  <c r="BM48" i="14"/>
  <c r="BM43" i="14"/>
  <c r="BM37" i="14"/>
  <c r="BC32" i="2"/>
  <c r="BD31" i="3"/>
  <c r="BD33" i="2"/>
  <c r="BD32" i="3" s="1"/>
  <c r="D21" i="2"/>
  <c r="Y18" i="2"/>
  <c r="Y19" i="2" s="1"/>
  <c r="Z17" i="3"/>
  <c r="S31" i="2"/>
  <c r="T30" i="3"/>
  <c r="AY28" i="2"/>
  <c r="AZ27" i="3"/>
  <c r="S18" i="2"/>
  <c r="S19" i="2" s="1"/>
  <c r="T17" i="3"/>
  <c r="BF35" i="2"/>
  <c r="BG34" i="3"/>
  <c r="T32" i="2"/>
  <c r="U31" i="3"/>
  <c r="E18" i="3"/>
  <c r="BB31" i="2"/>
  <c r="BC30" i="3"/>
  <c r="BK5" i="7"/>
  <c r="BK19" i="7"/>
  <c r="Q14" i="3"/>
  <c r="G22" i="2"/>
  <c r="H20" i="3"/>
  <c r="X17" i="2"/>
  <c r="X16" i="3" s="1"/>
  <c r="Y16" i="3"/>
  <c r="AK18" i="3"/>
  <c r="BN25" i="7"/>
  <c r="BJ7" i="13" l="1"/>
  <c r="BJ21" i="13" s="1"/>
  <c r="BL27" i="19"/>
  <c r="BJ7" i="14"/>
  <c r="BJ7" i="7"/>
  <c r="V4" i="14"/>
  <c r="V13" i="14" s="1"/>
  <c r="V47" i="14" s="1"/>
  <c r="BJ6" i="6"/>
  <c r="BJ7" i="19"/>
  <c r="BJ17" i="19" s="1"/>
  <c r="BL31" i="19"/>
  <c r="BK22" i="13"/>
  <c r="BK5" i="13"/>
  <c r="BK5" i="14"/>
  <c r="BI6" i="24"/>
  <c r="BI4" i="24"/>
  <c r="S8" i="24"/>
  <c r="BK8" i="21"/>
  <c r="BJ7" i="24"/>
  <c r="BJ5" i="24" s="1"/>
  <c r="BI6" i="23"/>
  <c r="BI7" i="23" s="1"/>
  <c r="S8" i="22"/>
  <c r="BK17" i="19"/>
  <c r="BK15" i="19" s="1"/>
  <c r="BK20" i="19"/>
  <c r="BK18" i="19" s="1"/>
  <c r="BK35" i="19" s="1"/>
  <c r="BJ5" i="22"/>
  <c r="BI6" i="22"/>
  <c r="BI4" i="22"/>
  <c r="T22" i="19"/>
  <c r="T23" i="19"/>
  <c r="BK10" i="20"/>
  <c r="BP11" i="7"/>
  <c r="BP6" i="20"/>
  <c r="V4" i="18"/>
  <c r="BH21" i="3"/>
  <c r="BI22" i="3"/>
  <c r="BK4" i="6"/>
  <c r="BK12" i="6" s="1"/>
  <c r="BK5" i="19"/>
  <c r="BH53" i="2"/>
  <c r="BI52" i="3"/>
  <c r="BJ51" i="3"/>
  <c r="BI7" i="14" s="1"/>
  <c r="BI6" i="18"/>
  <c r="S8" i="19"/>
  <c r="S8" i="18"/>
  <c r="D17" i="3"/>
  <c r="D19" i="2"/>
  <c r="BJ22" i="14"/>
  <c r="BJ5" i="14"/>
  <c r="BJ17" i="7"/>
  <c r="BJ5" i="7"/>
  <c r="BJ5" i="18"/>
  <c r="BJ10" i="18" s="1"/>
  <c r="BI7" i="7"/>
  <c r="BI5" i="7" s="1"/>
  <c r="BJ11" i="6"/>
  <c r="BJ4" i="6"/>
  <c r="BJ12" i="6" s="1"/>
  <c r="BJ5" i="19"/>
  <c r="BJ16" i="19"/>
  <c r="BJ15" i="19" s="1"/>
  <c r="BM25" i="7"/>
  <c r="V4" i="13"/>
  <c r="V4" i="7"/>
  <c r="BE35" i="2"/>
  <c r="BF34" i="3"/>
  <c r="AX28" i="2"/>
  <c r="AY27" i="3"/>
  <c r="X18" i="2"/>
  <c r="X17" i="3" s="1"/>
  <c r="Y17" i="3"/>
  <c r="K41" i="2"/>
  <c r="L40" i="3"/>
  <c r="P29" i="2"/>
  <c r="Q28" i="3"/>
  <c r="J40" i="2"/>
  <c r="K39" i="3"/>
  <c r="Q47" i="2"/>
  <c r="R46" i="3"/>
  <c r="AY18" i="2"/>
  <c r="AZ17" i="3"/>
  <c r="N44" i="2"/>
  <c r="O43" i="3"/>
  <c r="AG14" i="3"/>
  <c r="L43" i="2"/>
  <c r="M42" i="3"/>
  <c r="BK49" i="14"/>
  <c r="BK20" i="14"/>
  <c r="AG16" i="2"/>
  <c r="AH15" i="3"/>
  <c r="BP11" i="6"/>
  <c r="U34" i="2"/>
  <c r="V33" i="3"/>
  <c r="U4" i="14" s="1"/>
  <c r="U9" i="14" s="1"/>
  <c r="BD34" i="2"/>
  <c r="BE33" i="3"/>
  <c r="BD4" i="18" s="1"/>
  <c r="BM29" i="7"/>
  <c r="BB32" i="2"/>
  <c r="BC31" i="3"/>
  <c r="BC33" i="2"/>
  <c r="BB33" i="2" s="1"/>
  <c r="BL48" i="14"/>
  <c r="BM53" i="14"/>
  <c r="AW14" i="3"/>
  <c r="BL43" i="14"/>
  <c r="BL37" i="14"/>
  <c r="BP45" i="2"/>
  <c r="BP44" i="3" s="1"/>
  <c r="BQ44" i="3"/>
  <c r="BQ46" i="2"/>
  <c r="BB48" i="2"/>
  <c r="BA48" i="2" s="1"/>
  <c r="AX17" i="2"/>
  <c r="AY16" i="3"/>
  <c r="I39" i="2"/>
  <c r="J38" i="3"/>
  <c r="P16" i="2"/>
  <c r="Q15" i="3"/>
  <c r="BM12" i="13"/>
  <c r="BN38" i="13"/>
  <c r="BN33" i="13"/>
  <c r="BG37" i="2"/>
  <c r="BH36" i="3"/>
  <c r="BE4" i="14"/>
  <c r="BE4" i="13"/>
  <c r="BE12" i="13" s="1"/>
  <c r="BE7" i="6"/>
  <c r="S8" i="13"/>
  <c r="S28" i="13" s="1"/>
  <c r="BA31" i="2"/>
  <c r="BB30" i="3"/>
  <c r="S32" i="2"/>
  <c r="T31" i="3"/>
  <c r="T33" i="2"/>
  <c r="T32" i="3" s="1"/>
  <c r="R18" i="2"/>
  <c r="R19" i="2" s="1"/>
  <c r="S17" i="3"/>
  <c r="R31" i="2"/>
  <c r="S30" i="3"/>
  <c r="Q17" i="2"/>
  <c r="R16" i="3"/>
  <c r="AH17" i="2"/>
  <c r="AI16" i="3"/>
  <c r="G37" i="2"/>
  <c r="AI18" i="2"/>
  <c r="AI18" i="3" s="1"/>
  <c r="AJ17" i="3"/>
  <c r="AW16" i="2"/>
  <c r="AX15" i="3"/>
  <c r="H38" i="2"/>
  <c r="H37" i="3" s="1"/>
  <c r="I37" i="3"/>
  <c r="BA18" i="3"/>
  <c r="S18" i="3"/>
  <c r="BN34" i="3"/>
  <c r="BN8" i="6"/>
  <c r="BO11" i="7"/>
  <c r="AY29" i="2"/>
  <c r="AZ28" i="3"/>
  <c r="V35" i="2"/>
  <c r="W34" i="3"/>
  <c r="Y18" i="3"/>
  <c r="P14" i="3"/>
  <c r="F22" i="2"/>
  <c r="G20" i="3"/>
  <c r="S8" i="7"/>
  <c r="S23" i="7" s="1"/>
  <c r="S8" i="14"/>
  <c r="S29" i="14" s="1"/>
  <c r="W36" i="2"/>
  <c r="X36" i="3"/>
  <c r="W12" i="18" s="1"/>
  <c r="W13" i="18" s="1"/>
  <c r="O28" i="2"/>
  <c r="P27" i="3"/>
  <c r="BD21" i="2"/>
  <c r="BE20" i="3"/>
  <c r="O45" i="2"/>
  <c r="P44" i="3"/>
  <c r="L42" i="2"/>
  <c r="M41" i="3"/>
  <c r="AZ30" i="2"/>
  <c r="BA29" i="3"/>
  <c r="Q48" i="2"/>
  <c r="P48" i="2" s="1"/>
  <c r="O48" i="2" s="1"/>
  <c r="N48" i="2" s="1"/>
  <c r="R47" i="3"/>
  <c r="Q30" i="2"/>
  <c r="R29" i="3"/>
  <c r="P46" i="2"/>
  <c r="Q45" i="3"/>
  <c r="BH38" i="2"/>
  <c r="BI37" i="3"/>
  <c r="BI39" i="2"/>
  <c r="BJ5" i="13" l="1"/>
  <c r="U4" i="7"/>
  <c r="BI7" i="18"/>
  <c r="BI7" i="19"/>
  <c r="R5" i="23"/>
  <c r="BI7" i="13"/>
  <c r="BI5" i="13" s="1"/>
  <c r="BH4" i="24"/>
  <c r="BI7" i="24"/>
  <c r="BI5" i="24" s="1"/>
  <c r="R8" i="24"/>
  <c r="BI6" i="6"/>
  <c r="BI4" i="6" s="1"/>
  <c r="BI12" i="6" s="1"/>
  <c r="BK31" i="19"/>
  <c r="R8" i="22"/>
  <c r="BK27" i="19"/>
  <c r="BH4" i="22"/>
  <c r="BH5" i="23"/>
  <c r="BH6" i="23"/>
  <c r="BH7" i="23" s="1"/>
  <c r="BI7" i="22"/>
  <c r="BI5" i="22" s="1"/>
  <c r="S22" i="19"/>
  <c r="S23" i="19"/>
  <c r="U11" i="7"/>
  <c r="U4" i="21"/>
  <c r="U6" i="20"/>
  <c r="V10" i="7"/>
  <c r="V4" i="21"/>
  <c r="V6" i="20"/>
  <c r="U4" i="19"/>
  <c r="BJ50" i="14"/>
  <c r="BJ20" i="14"/>
  <c r="BG53" i="2"/>
  <c r="BH52" i="3"/>
  <c r="BG21" i="3"/>
  <c r="BH22" i="3"/>
  <c r="X18" i="3"/>
  <c r="W6" i="19" s="1"/>
  <c r="W19" i="19" s="1"/>
  <c r="BI5" i="14"/>
  <c r="BI22" i="14"/>
  <c r="BI17" i="7"/>
  <c r="BI15" i="7" s="1"/>
  <c r="BJ15" i="7"/>
  <c r="BI5" i="18"/>
  <c r="BI10" i="18" s="1"/>
  <c r="BJ19" i="13"/>
  <c r="BK34" i="19"/>
  <c r="BK26" i="19"/>
  <c r="BK30" i="19"/>
  <c r="R8" i="19"/>
  <c r="R8" i="18"/>
  <c r="BJ34" i="19"/>
  <c r="BJ26" i="19"/>
  <c r="BI17" i="19"/>
  <c r="BI15" i="19" s="1"/>
  <c r="BI5" i="19"/>
  <c r="BI51" i="3"/>
  <c r="BH7" i="13" s="1"/>
  <c r="BH24" i="13" s="1"/>
  <c r="BH4" i="19"/>
  <c r="BJ30" i="19"/>
  <c r="W18" i="3"/>
  <c r="U4" i="13"/>
  <c r="U7" i="6"/>
  <c r="W5" i="6"/>
  <c r="W10" i="6" s="1"/>
  <c r="K42" i="2"/>
  <c r="L41" i="3"/>
  <c r="N28" i="2"/>
  <c r="O27" i="3"/>
  <c r="BH39" i="2"/>
  <c r="BI38" i="3"/>
  <c r="BI40" i="2"/>
  <c r="O46" i="2"/>
  <c r="P45" i="3"/>
  <c r="P30" i="2"/>
  <c r="Q29" i="3"/>
  <c r="AY30" i="2"/>
  <c r="AZ29" i="3"/>
  <c r="N45" i="2"/>
  <c r="O44" i="3"/>
  <c r="BC21" i="2"/>
  <c r="BB21" i="2" s="1"/>
  <c r="BD20" i="3"/>
  <c r="W36" i="3"/>
  <c r="O14" i="3"/>
  <c r="AH18" i="2"/>
  <c r="AH19" i="2" s="1"/>
  <c r="AI17" i="3"/>
  <c r="AG17" i="2"/>
  <c r="AH16" i="3"/>
  <c r="Q31" i="2"/>
  <c r="R30" i="3"/>
  <c r="BF37" i="2"/>
  <c r="BG36" i="3"/>
  <c r="BL12" i="13"/>
  <c r="BM33" i="13"/>
  <c r="H39" i="2"/>
  <c r="H38" i="3" s="1"/>
  <c r="I38" i="3"/>
  <c r="AZ48" i="2"/>
  <c r="BC34" i="2"/>
  <c r="BD33" i="3"/>
  <c r="BC4" i="18" s="1"/>
  <c r="BK43" i="14"/>
  <c r="BK37" i="14"/>
  <c r="AF14" i="3"/>
  <c r="AX18" i="2"/>
  <c r="AX19" i="2" s="1"/>
  <c r="AY17" i="3"/>
  <c r="P47" i="2"/>
  <c r="Q46" i="3"/>
  <c r="O29" i="2"/>
  <c r="P28" i="3"/>
  <c r="BB32" i="3"/>
  <c r="BG38" i="2"/>
  <c r="BH37" i="3"/>
  <c r="E22" i="2"/>
  <c r="F20" i="3"/>
  <c r="U35" i="2"/>
  <c r="V34" i="3"/>
  <c r="BN11" i="7"/>
  <c r="BM11" i="7" s="1"/>
  <c r="BL11" i="7" s="1"/>
  <c r="BK11" i="7" s="1"/>
  <c r="R18" i="3"/>
  <c r="R8" i="7"/>
  <c r="R23" i="7" s="1"/>
  <c r="R8" i="14"/>
  <c r="R30" i="14" s="1"/>
  <c r="R8" i="13"/>
  <c r="R28" i="13" s="1"/>
  <c r="AZ31" i="2"/>
  <c r="BA30" i="3"/>
  <c r="AV14" i="3"/>
  <c r="BK48" i="14"/>
  <c r="BL53" i="14"/>
  <c r="BD4" i="14"/>
  <c r="BD4" i="13"/>
  <c r="BD12" i="13" s="1"/>
  <c r="BD7" i="6"/>
  <c r="AF16" i="2"/>
  <c r="AF15" i="3" s="1"/>
  <c r="AG15" i="3"/>
  <c r="K43" i="2"/>
  <c r="L42" i="3"/>
  <c r="AW28" i="2"/>
  <c r="AX27" i="3"/>
  <c r="AJ18" i="3"/>
  <c r="AJ22" i="3" s="1"/>
  <c r="AI5" i="23" s="1"/>
  <c r="BM38" i="13"/>
  <c r="M48" i="2"/>
  <c r="G38" i="2"/>
  <c r="P17" i="2"/>
  <c r="Q16" i="3"/>
  <c r="Q18" i="2"/>
  <c r="Q19" i="2" s="1"/>
  <c r="R17" i="3"/>
  <c r="O16" i="2"/>
  <c r="P15" i="3"/>
  <c r="AW17" i="2"/>
  <c r="AX16" i="3"/>
  <c r="BA32" i="2"/>
  <c r="BB31" i="3"/>
  <c r="T34" i="2"/>
  <c r="U33" i="3"/>
  <c r="T4" i="19" s="1"/>
  <c r="M44" i="2"/>
  <c r="N43" i="3"/>
  <c r="I40" i="2"/>
  <c r="J39" i="3"/>
  <c r="J41" i="2"/>
  <c r="K40" i="3"/>
  <c r="AX29" i="2"/>
  <c r="AY28" i="3"/>
  <c r="BM34" i="3"/>
  <c r="BM8" i="6"/>
  <c r="AZ18" i="3"/>
  <c r="AV16" i="2"/>
  <c r="AW15" i="3"/>
  <c r="R32" i="2"/>
  <c r="S31" i="3"/>
  <c r="S33" i="2"/>
  <c r="S32" i="3" s="1"/>
  <c r="BP46" i="2"/>
  <c r="BP45" i="3" s="1"/>
  <c r="BQ45" i="3"/>
  <c r="BQ47" i="2"/>
  <c r="BD35" i="2"/>
  <c r="BE34" i="3"/>
  <c r="BC32" i="3"/>
  <c r="W6" i="14" l="1"/>
  <c r="W21" i="14" s="1"/>
  <c r="W49" i="14" s="1"/>
  <c r="W6" i="18"/>
  <c r="BI21" i="13"/>
  <c r="BI19" i="13" s="1"/>
  <c r="BI11" i="6"/>
  <c r="BL38" i="13"/>
  <c r="V6" i="14"/>
  <c r="V27" i="14" s="1"/>
  <c r="V12" i="18"/>
  <c r="V13" i="18" s="1"/>
  <c r="Q8" i="24"/>
  <c r="BG4" i="24"/>
  <c r="BH7" i="24"/>
  <c r="R21" i="19"/>
  <c r="R23" i="19"/>
  <c r="Q8" i="22"/>
  <c r="BH10" i="19"/>
  <c r="BH11" i="19"/>
  <c r="BG6" i="23"/>
  <c r="BG7" i="23" s="1"/>
  <c r="U10" i="19"/>
  <c r="U11" i="19"/>
  <c r="W6" i="22"/>
  <c r="BG4" i="22"/>
  <c r="BH7" i="22"/>
  <c r="BH7" i="18"/>
  <c r="BJ43" i="14"/>
  <c r="BJ37" i="14"/>
  <c r="W6" i="7"/>
  <c r="W16" i="7" s="1"/>
  <c r="BJ32" i="13"/>
  <c r="BJ37" i="13"/>
  <c r="BI30" i="7"/>
  <c r="BI26" i="7"/>
  <c r="BH26" i="7" s="1"/>
  <c r="BI34" i="7"/>
  <c r="BH7" i="19"/>
  <c r="BH51" i="3"/>
  <c r="BG7" i="13" s="1"/>
  <c r="BG24" i="13" s="1"/>
  <c r="BG4" i="18"/>
  <c r="BG4" i="19"/>
  <c r="T11" i="19"/>
  <c r="T10" i="19"/>
  <c r="BJ26" i="7"/>
  <c r="BJ34" i="7"/>
  <c r="BJ30" i="7"/>
  <c r="BH7" i="14"/>
  <c r="BH16" i="14" s="1"/>
  <c r="Q8" i="18"/>
  <c r="Q8" i="19"/>
  <c r="Q21" i="19" s="1"/>
  <c r="BI34" i="19"/>
  <c r="BI30" i="19"/>
  <c r="BI26" i="19"/>
  <c r="BI37" i="13"/>
  <c r="BH37" i="13" s="1"/>
  <c r="BI32" i="13"/>
  <c r="BI20" i="14"/>
  <c r="BI50" i="14"/>
  <c r="BF21" i="3"/>
  <c r="BG22" i="3"/>
  <c r="BH6" i="6"/>
  <c r="BH11" i="6" s="1"/>
  <c r="BF53" i="2"/>
  <c r="BG52" i="3"/>
  <c r="W6" i="13"/>
  <c r="W23" i="13" s="1"/>
  <c r="BH7" i="7"/>
  <c r="BH20" i="7" s="1"/>
  <c r="W9" i="6"/>
  <c r="W16" i="19"/>
  <c r="V6" i="19"/>
  <c r="V19" i="19" s="1"/>
  <c r="V6" i="18"/>
  <c r="V6" i="7"/>
  <c r="V6" i="13"/>
  <c r="BP47" i="2"/>
  <c r="BP46" i="3" s="1"/>
  <c r="BQ46" i="3"/>
  <c r="BQ48" i="2"/>
  <c r="BP48" i="2" s="1"/>
  <c r="T4" i="7"/>
  <c r="T4" i="13"/>
  <c r="T7" i="6"/>
  <c r="P18" i="2"/>
  <c r="P19" i="2" s="1"/>
  <c r="Q17" i="3"/>
  <c r="AV28" i="2"/>
  <c r="AW27" i="3"/>
  <c r="D22" i="2"/>
  <c r="D20" i="3" s="1"/>
  <c r="E20" i="3"/>
  <c r="N29" i="2"/>
  <c r="O28" i="3"/>
  <c r="AW18" i="2"/>
  <c r="AW19" i="2" s="1"/>
  <c r="AX17" i="3"/>
  <c r="BC4" i="7"/>
  <c r="BC4" i="13"/>
  <c r="BC12" i="13" s="1"/>
  <c r="BC4" i="14"/>
  <c r="AF17" i="2"/>
  <c r="AF16" i="3" s="1"/>
  <c r="AG16" i="3"/>
  <c r="U36" i="2"/>
  <c r="V36" i="3"/>
  <c r="U12" i="18" s="1"/>
  <c r="U13" i="18" s="1"/>
  <c r="M45" i="2"/>
  <c r="N44" i="3"/>
  <c r="O30" i="2"/>
  <c r="P29" i="3"/>
  <c r="AU16" i="2"/>
  <c r="AU15" i="3" s="1"/>
  <c r="AV15" i="3"/>
  <c r="BL34" i="3"/>
  <c r="BL8" i="6"/>
  <c r="I41" i="2"/>
  <c r="J40" i="3"/>
  <c r="L44" i="2"/>
  <c r="M43" i="3"/>
  <c r="AZ32" i="2"/>
  <c r="BA31" i="3"/>
  <c r="BA33" i="2"/>
  <c r="AZ33" i="2" s="1"/>
  <c r="N16" i="2"/>
  <c r="O15" i="3"/>
  <c r="F38" i="2"/>
  <c r="G37" i="3"/>
  <c r="G39" i="2"/>
  <c r="AY48" i="2"/>
  <c r="BK12" i="13"/>
  <c r="BK33" i="13" s="1"/>
  <c r="BL33" i="13"/>
  <c r="BH40" i="2"/>
  <c r="BI39" i="3"/>
  <c r="BI41" i="2"/>
  <c r="M28" i="2"/>
  <c r="N27" i="3"/>
  <c r="BC35" i="2"/>
  <c r="BD34" i="3"/>
  <c r="O17" i="2"/>
  <c r="P16" i="3"/>
  <c r="L48" i="2"/>
  <c r="K48" i="2" s="1"/>
  <c r="V16" i="7"/>
  <c r="J43" i="2"/>
  <c r="K42" i="3"/>
  <c r="AY31" i="2"/>
  <c r="AZ30" i="3"/>
  <c r="Q18" i="3"/>
  <c r="T35" i="2"/>
  <c r="U34" i="3"/>
  <c r="BF38" i="2"/>
  <c r="BG37" i="3"/>
  <c r="O47" i="2"/>
  <c r="P46" i="3"/>
  <c r="P31" i="2"/>
  <c r="Q30" i="3"/>
  <c r="AG18" i="2"/>
  <c r="AG19" i="2" s="1"/>
  <c r="AH17" i="3"/>
  <c r="N14" i="3"/>
  <c r="BA21" i="2"/>
  <c r="BB20" i="3"/>
  <c r="AX30" i="2"/>
  <c r="AY29" i="3"/>
  <c r="N46" i="2"/>
  <c r="O45" i="3"/>
  <c r="Q32" i="2"/>
  <c r="R31" i="3"/>
  <c r="R33" i="2"/>
  <c r="Q33" i="2" s="1"/>
  <c r="AY18" i="3"/>
  <c r="AW29" i="2"/>
  <c r="AX28" i="3"/>
  <c r="H40" i="2"/>
  <c r="H39" i="3" s="1"/>
  <c r="I39" i="3"/>
  <c r="S34" i="2"/>
  <c r="T33" i="3"/>
  <c r="S4" i="19" s="1"/>
  <c r="AV17" i="2"/>
  <c r="AW16" i="3"/>
  <c r="E37" i="2"/>
  <c r="BJ48" i="14"/>
  <c r="BK53" i="14"/>
  <c r="AU14" i="3"/>
  <c r="BB34" i="2"/>
  <c r="BC33" i="3"/>
  <c r="BB4" i="14" s="1"/>
  <c r="BE37" i="2"/>
  <c r="BF36" i="3"/>
  <c r="Q8" i="13"/>
  <c r="Q27" i="13" s="1"/>
  <c r="Q8" i="14"/>
  <c r="Q29" i="14" s="1"/>
  <c r="Q8" i="7"/>
  <c r="BC20" i="3"/>
  <c r="BG39" i="2"/>
  <c r="BH38" i="3"/>
  <c r="J42" i="2"/>
  <c r="K41" i="3"/>
  <c r="BG9" i="19" l="1"/>
  <c r="BG11" i="19"/>
  <c r="BF4" i="24"/>
  <c r="BP12" i="18"/>
  <c r="BP13" i="18" s="1"/>
  <c r="BP6" i="24"/>
  <c r="BP5" i="24" s="1"/>
  <c r="BP8" i="24"/>
  <c r="BP4" i="24"/>
  <c r="BO12" i="18"/>
  <c r="BO13" i="18" s="1"/>
  <c r="BO6" i="24"/>
  <c r="BO5" i="24" s="1"/>
  <c r="BO8" i="24"/>
  <c r="BO4" i="24"/>
  <c r="P8" i="24"/>
  <c r="BG7" i="24"/>
  <c r="Q21" i="7"/>
  <c r="Q22" i="7"/>
  <c r="Q26" i="7" s="1"/>
  <c r="P8" i="22"/>
  <c r="S10" i="19"/>
  <c r="S11" i="19"/>
  <c r="BP6" i="22"/>
  <c r="BP5" i="22" s="1"/>
  <c r="BP8" i="22"/>
  <c r="BP4" i="22"/>
  <c r="BF5" i="23"/>
  <c r="BF6" i="23"/>
  <c r="BH17" i="19"/>
  <c r="BH20" i="19"/>
  <c r="BO6" i="22"/>
  <c r="BO5" i="22" s="1"/>
  <c r="BO8" i="22"/>
  <c r="BO4" i="22"/>
  <c r="BF4" i="22"/>
  <c r="BG7" i="22"/>
  <c r="T11" i="7"/>
  <c r="T6" i="20"/>
  <c r="T4" i="21"/>
  <c r="V6" i="21"/>
  <c r="V8" i="21" s="1"/>
  <c r="V8" i="20"/>
  <c r="V10" i="20" s="1"/>
  <c r="BC4" i="21"/>
  <c r="BC6" i="20"/>
  <c r="BG7" i="14"/>
  <c r="BG28" i="14" s="1"/>
  <c r="BG50" i="14" s="1"/>
  <c r="W8" i="20"/>
  <c r="W10" i="20" s="1"/>
  <c r="W6" i="21"/>
  <c r="W8" i="21" s="1"/>
  <c r="BG7" i="18"/>
  <c r="BG7" i="7"/>
  <c r="BG20" i="7" s="1"/>
  <c r="BA32" i="3"/>
  <c r="BP8" i="18"/>
  <c r="BP8" i="19"/>
  <c r="BP6" i="19"/>
  <c r="BP19" i="19" s="1"/>
  <c r="BP18" i="19" s="1"/>
  <c r="BP35" i="19" s="1"/>
  <c r="BP4" i="19"/>
  <c r="BP6" i="18"/>
  <c r="BP5" i="18" s="1"/>
  <c r="BP10" i="18" s="1"/>
  <c r="BI43" i="14"/>
  <c r="BI37" i="14"/>
  <c r="BG6" i="6"/>
  <c r="BG11" i="6" s="1"/>
  <c r="BK38" i="13"/>
  <c r="P8" i="18"/>
  <c r="P8" i="19"/>
  <c r="P21" i="19" s="1"/>
  <c r="BO6" i="19"/>
  <c r="BO19" i="19" s="1"/>
  <c r="BO18" i="19" s="1"/>
  <c r="BO35" i="19" s="1"/>
  <c r="BO8" i="19"/>
  <c r="BO8" i="18"/>
  <c r="BO6" i="18"/>
  <c r="BO5" i="18" s="1"/>
  <c r="BO10" i="18" s="1"/>
  <c r="BO4" i="19"/>
  <c r="BO4" i="18"/>
  <c r="BG51" i="3"/>
  <c r="BF7" i="13" s="1"/>
  <c r="BF24" i="13" s="1"/>
  <c r="BF4" i="19"/>
  <c r="BE21" i="3"/>
  <c r="BF22" i="3"/>
  <c r="BG7" i="19"/>
  <c r="BE53" i="2"/>
  <c r="BF52" i="3"/>
  <c r="U6" i="19"/>
  <c r="U19" i="19" s="1"/>
  <c r="U6" i="18"/>
  <c r="V23" i="13"/>
  <c r="V16" i="19"/>
  <c r="AZ32" i="3"/>
  <c r="BA34" i="2"/>
  <c r="BB33" i="3"/>
  <c r="BA4" i="18" s="1"/>
  <c r="AU17" i="2"/>
  <c r="AU16" i="3" s="1"/>
  <c r="AV16" i="3"/>
  <c r="AX18" i="3"/>
  <c r="M46" i="2"/>
  <c r="N45" i="3"/>
  <c r="AZ21" i="2"/>
  <c r="BA20" i="3"/>
  <c r="AF18" i="2"/>
  <c r="AG17" i="3"/>
  <c r="N47" i="2"/>
  <c r="O46" i="3"/>
  <c r="S35" i="2"/>
  <c r="T34" i="3"/>
  <c r="AX31" i="2"/>
  <c r="AY30" i="3"/>
  <c r="N17" i="2"/>
  <c r="O16" i="3"/>
  <c r="E38" i="2"/>
  <c r="F37" i="3"/>
  <c r="L45" i="2"/>
  <c r="M44" i="3"/>
  <c r="BB4" i="13"/>
  <c r="BB12" i="13" s="1"/>
  <c r="BI48" i="14"/>
  <c r="BI53" i="14" s="1"/>
  <c r="BJ53" i="14"/>
  <c r="P32" i="2"/>
  <c r="Q31" i="3"/>
  <c r="BH41" i="2"/>
  <c r="BI40" i="3"/>
  <c r="BI42" i="2"/>
  <c r="K44" i="2"/>
  <c r="L43" i="3"/>
  <c r="BK34" i="3"/>
  <c r="BJ8" i="6" s="1"/>
  <c r="BI8" i="6" s="1"/>
  <c r="BK8" i="6"/>
  <c r="M29" i="2"/>
  <c r="N28" i="3"/>
  <c r="AU28" i="2"/>
  <c r="AV27" i="3"/>
  <c r="BB4" i="7"/>
  <c r="I42" i="2"/>
  <c r="J41" i="3"/>
  <c r="BD37" i="2"/>
  <c r="BE36" i="3"/>
  <c r="R34" i="2"/>
  <c r="R33" i="3" s="1"/>
  <c r="S33" i="3"/>
  <c r="R4" i="19" s="1"/>
  <c r="AV29" i="2"/>
  <c r="AW28" i="3"/>
  <c r="AW30" i="2"/>
  <c r="AX29" i="3"/>
  <c r="AH18" i="3"/>
  <c r="O31" i="2"/>
  <c r="P30" i="3"/>
  <c r="BE38" i="2"/>
  <c r="BF37" i="3"/>
  <c r="P18" i="3"/>
  <c r="I43" i="2"/>
  <c r="J42" i="3"/>
  <c r="J48" i="2"/>
  <c r="BB35" i="2"/>
  <c r="BC34" i="3"/>
  <c r="L28" i="2"/>
  <c r="M27" i="3"/>
  <c r="F39" i="2"/>
  <c r="G38" i="3"/>
  <c r="G40" i="2"/>
  <c r="M16" i="2"/>
  <c r="N15" i="3"/>
  <c r="G3" i="12" s="1"/>
  <c r="N30" i="2"/>
  <c r="O29" i="3"/>
  <c r="T36" i="2"/>
  <c r="U36" i="3"/>
  <c r="T12" i="18" s="1"/>
  <c r="T13" i="18" s="1"/>
  <c r="BO6" i="14"/>
  <c r="BO15" i="14" s="1"/>
  <c r="BO14" i="14" s="1"/>
  <c r="BO41" i="14" s="1"/>
  <c r="BN41" i="14" s="1"/>
  <c r="BM41" i="14" s="1"/>
  <c r="BO6" i="7"/>
  <c r="BO5" i="6"/>
  <c r="BO6" i="13"/>
  <c r="BO8" i="6"/>
  <c r="BO8" i="7"/>
  <c r="BO23" i="7" s="1"/>
  <c r="BO8" i="13"/>
  <c r="BO27" i="13" s="1"/>
  <c r="BO8" i="14"/>
  <c r="BO29" i="14" s="1"/>
  <c r="BB7" i="6"/>
  <c r="BF39" i="2"/>
  <c r="BG38" i="3"/>
  <c r="S4" i="13"/>
  <c r="S7" i="6"/>
  <c r="S4" i="7"/>
  <c r="S4" i="14"/>
  <c r="Q32" i="3"/>
  <c r="Q34" i="2"/>
  <c r="P34" i="2" s="1"/>
  <c r="M14" i="3"/>
  <c r="G2" i="12"/>
  <c r="P8" i="13"/>
  <c r="P28" i="13" s="1"/>
  <c r="P8" i="14"/>
  <c r="P29" i="14" s="1"/>
  <c r="P8" i="7"/>
  <c r="BG40" i="2"/>
  <c r="BH39" i="3"/>
  <c r="AX48" i="2"/>
  <c r="V49" i="14"/>
  <c r="U49" i="14" s="1"/>
  <c r="T49" i="14" s="1"/>
  <c r="S49" i="14" s="1"/>
  <c r="R49" i="14" s="1"/>
  <c r="Q49" i="14" s="1"/>
  <c r="P49" i="14" s="1"/>
  <c r="O49" i="14" s="1"/>
  <c r="N49" i="14" s="1"/>
  <c r="M49" i="14" s="1"/>
  <c r="L49" i="14" s="1"/>
  <c r="K49" i="14" s="1"/>
  <c r="AY32" i="2"/>
  <c r="AZ31" i="3"/>
  <c r="H41" i="2"/>
  <c r="H40" i="3" s="1"/>
  <c r="I40" i="3"/>
  <c r="U6" i="14"/>
  <c r="U15" i="14" s="1"/>
  <c r="U6" i="13"/>
  <c r="U5" i="6"/>
  <c r="U6" i="7"/>
  <c r="AV18" i="2"/>
  <c r="AV19" i="2" s="1"/>
  <c r="AW17" i="3"/>
  <c r="O18" i="2"/>
  <c r="O19" i="2" s="1"/>
  <c r="P17" i="3"/>
  <c r="BP5" i="6"/>
  <c r="BP6" i="7"/>
  <c r="BP8" i="20" s="1"/>
  <c r="BP10" i="20" s="1"/>
  <c r="BP6" i="14"/>
  <c r="BP6" i="13"/>
  <c r="BP8" i="6"/>
  <c r="BP8" i="7"/>
  <c r="BP23" i="7" s="1"/>
  <c r="BP8" i="13"/>
  <c r="BP28" i="13" s="1"/>
  <c r="BP8" i="14"/>
  <c r="BP30" i="14" s="1"/>
  <c r="R32" i="3"/>
  <c r="E1" i="1"/>
  <c r="F1" i="1" s="1"/>
  <c r="F2" i="1" s="1"/>
  <c r="E2" i="1" s="1"/>
  <c r="Q4" i="18" l="1"/>
  <c r="BF7" i="23"/>
  <c r="BF9" i="19"/>
  <c r="BF11" i="19"/>
  <c r="BG14" i="19"/>
  <c r="BG20" i="19"/>
  <c r="R9" i="19"/>
  <c r="R11" i="19"/>
  <c r="O8" i="24"/>
  <c r="BE4" i="24"/>
  <c r="BF7" i="24"/>
  <c r="P21" i="7"/>
  <c r="P22" i="7"/>
  <c r="P26" i="7" s="1"/>
  <c r="BE5" i="23"/>
  <c r="BE6" i="23"/>
  <c r="BF7" i="22"/>
  <c r="BO10" i="19"/>
  <c r="BO11" i="19"/>
  <c r="BO31" i="19" s="1"/>
  <c r="BP10" i="19"/>
  <c r="BP11" i="19"/>
  <c r="BP31" i="19" s="1"/>
  <c r="O8" i="22"/>
  <c r="BE4" i="22"/>
  <c r="BP22" i="19"/>
  <c r="BP23" i="19"/>
  <c r="BP27" i="19" s="1"/>
  <c r="BO22" i="19"/>
  <c r="BO23" i="19"/>
  <c r="U8" i="20"/>
  <c r="U10" i="20" s="1"/>
  <c r="U6" i="21"/>
  <c r="U8" i="21" s="1"/>
  <c r="BB4" i="21"/>
  <c r="BB6" i="20"/>
  <c r="R4" i="7"/>
  <c r="S4" i="21"/>
  <c r="S6" i="20"/>
  <c r="BO8" i="20"/>
  <c r="BO10" i="20" s="1"/>
  <c r="BO6" i="21"/>
  <c r="BO8" i="21" s="1"/>
  <c r="O8" i="19"/>
  <c r="O22" i="19" s="1"/>
  <c r="O8" i="18"/>
  <c r="BF51" i="3"/>
  <c r="BE7" i="19" s="1"/>
  <c r="BE4" i="19"/>
  <c r="BE4" i="18"/>
  <c r="BD21" i="3"/>
  <c r="BE22" i="3"/>
  <c r="BF7" i="19"/>
  <c r="T6" i="18"/>
  <c r="T6" i="19"/>
  <c r="T19" i="19" s="1"/>
  <c r="BD53" i="2"/>
  <c r="BE52" i="3"/>
  <c r="BF7" i="18"/>
  <c r="BO16" i="19"/>
  <c r="BO15" i="19" s="1"/>
  <c r="BO34" i="19" s="1"/>
  <c r="BO5" i="19"/>
  <c r="BF6" i="6"/>
  <c r="BF7" i="7"/>
  <c r="BF20" i="7" s="1"/>
  <c r="AF17" i="3"/>
  <c r="AF19" i="2"/>
  <c r="AF18" i="3" s="1"/>
  <c r="BF7" i="14"/>
  <c r="BF28" i="14" s="1"/>
  <c r="BP16" i="19"/>
  <c r="BP15" i="19" s="1"/>
  <c r="BP34" i="19" s="1"/>
  <c r="BP5" i="19"/>
  <c r="U16" i="19"/>
  <c r="BO35" i="14"/>
  <c r="G1" i="1"/>
  <c r="BP23" i="13"/>
  <c r="BP22" i="13" s="1"/>
  <c r="BP38" i="13" s="1"/>
  <c r="BP5" i="13"/>
  <c r="U23" i="13"/>
  <c r="L14" i="3"/>
  <c r="BN23" i="7"/>
  <c r="BO5" i="7"/>
  <c r="BO19" i="7"/>
  <c r="T8" i="6"/>
  <c r="T6" i="13"/>
  <c r="T6" i="7"/>
  <c r="T6" i="14"/>
  <c r="T5" i="6"/>
  <c r="T4" i="14"/>
  <c r="T9" i="14" s="1"/>
  <c r="S9" i="14" s="1"/>
  <c r="E39" i="2"/>
  <c r="F38" i="3"/>
  <c r="BA35" i="2"/>
  <c r="BB34" i="3"/>
  <c r="H43" i="2"/>
  <c r="I42" i="3"/>
  <c r="BD38" i="2"/>
  <c r="BE37" i="3"/>
  <c r="AG18" i="3"/>
  <c r="AU29" i="2"/>
  <c r="AU28" i="3" s="1"/>
  <c r="AV28" i="3"/>
  <c r="H42" i="2"/>
  <c r="H41" i="3" s="1"/>
  <c r="I41" i="3"/>
  <c r="BG41" i="2"/>
  <c r="BH40" i="3"/>
  <c r="O32" i="2"/>
  <c r="P31" i="3"/>
  <c r="P33" i="2"/>
  <c r="P32" i="3" s="1"/>
  <c r="Q7" i="6"/>
  <c r="Q4" i="14"/>
  <c r="Q9" i="14" s="1"/>
  <c r="Q4" i="7"/>
  <c r="BP4" i="6"/>
  <c r="BP12" i="6" s="1"/>
  <c r="BP10" i="6"/>
  <c r="BP9" i="6"/>
  <c r="U9" i="6"/>
  <c r="U10" i="6"/>
  <c r="BF40" i="2"/>
  <c r="BG39" i="3"/>
  <c r="BO4" i="6"/>
  <c r="BO12" i="6" s="1"/>
  <c r="BO10" i="6"/>
  <c r="BO9" i="6"/>
  <c r="M30" i="2"/>
  <c r="N29" i="3"/>
  <c r="AT28" i="2"/>
  <c r="AU27" i="3"/>
  <c r="D38" i="2"/>
  <c r="E37" i="3"/>
  <c r="AW31" i="2"/>
  <c r="AX30" i="3"/>
  <c r="M47" i="2"/>
  <c r="N46" i="3"/>
  <c r="N47" i="3"/>
  <c r="AX21" i="2"/>
  <c r="AZ20" i="3"/>
  <c r="AV18" i="3"/>
  <c r="AW18" i="3"/>
  <c r="AZ34" i="2"/>
  <c r="BA33" i="3"/>
  <c r="S11" i="7"/>
  <c r="U19" i="7"/>
  <c r="BO20" i="13"/>
  <c r="BO19" i="13" s="1"/>
  <c r="BO37" i="13" s="1"/>
  <c r="BO5" i="13"/>
  <c r="F40" i="2"/>
  <c r="G39" i="3"/>
  <c r="G41" i="2"/>
  <c r="K28" i="2"/>
  <c r="L27" i="3"/>
  <c r="I48" i="2"/>
  <c r="O18" i="3"/>
  <c r="N31" i="2"/>
  <c r="O30" i="3"/>
  <c r="AV30" i="2"/>
  <c r="AW29" i="3"/>
  <c r="BC37" i="2"/>
  <c r="BD36" i="3"/>
  <c r="BH42" i="2"/>
  <c r="BI41" i="3"/>
  <c r="BI43" i="2"/>
  <c r="BA4" i="14"/>
  <c r="BA4" i="7"/>
  <c r="BA7" i="6"/>
  <c r="Q33" i="3"/>
  <c r="P4" i="18" s="1"/>
  <c r="BP5" i="7"/>
  <c r="BP19" i="7"/>
  <c r="BP18" i="7" s="1"/>
  <c r="BP18" i="14"/>
  <c r="BP17" i="14" s="1"/>
  <c r="BP42" i="14" s="1"/>
  <c r="BO42" i="14" s="1"/>
  <c r="BP5" i="14"/>
  <c r="BO5" i="14" s="1"/>
  <c r="N18" i="2"/>
  <c r="N19" i="2" s="1"/>
  <c r="O17" i="3"/>
  <c r="AU18" i="2"/>
  <c r="AU19" i="2" s="1"/>
  <c r="AV17" i="3"/>
  <c r="AX32" i="2"/>
  <c r="AY31" i="3"/>
  <c r="AY33" i="2"/>
  <c r="AW48" i="2"/>
  <c r="O34" i="2"/>
  <c r="BE39" i="2"/>
  <c r="BF38" i="3"/>
  <c r="S36" i="2"/>
  <c r="T36" i="3"/>
  <c r="S12" i="18" s="1"/>
  <c r="S13" i="18" s="1"/>
  <c r="L16" i="2"/>
  <c r="M15" i="3"/>
  <c r="O8" i="7"/>
  <c r="O21" i="7" s="1"/>
  <c r="O8" i="13"/>
  <c r="O25" i="13" s="1"/>
  <c r="O8" i="14"/>
  <c r="O29" i="14" s="1"/>
  <c r="R4" i="13"/>
  <c r="Q4" i="13" s="1"/>
  <c r="Q11" i="13" s="1"/>
  <c r="R7" i="6"/>
  <c r="L29" i="2"/>
  <c r="M28" i="3"/>
  <c r="J44" i="2"/>
  <c r="K43" i="3"/>
  <c r="K45" i="2"/>
  <c r="L44" i="3"/>
  <c r="M17" i="2"/>
  <c r="N16" i="3"/>
  <c r="G4" i="12" s="1"/>
  <c r="R35" i="2"/>
  <c r="S34" i="3"/>
  <c r="L46" i="2"/>
  <c r="M45" i="3"/>
  <c r="BE7" i="18" l="1"/>
  <c r="BE7" i="23"/>
  <c r="BF14" i="19"/>
  <c r="BF20" i="19"/>
  <c r="BE9" i="19"/>
  <c r="BE11" i="19"/>
  <c r="BE14" i="19"/>
  <c r="BE20" i="19"/>
  <c r="N8" i="24"/>
  <c r="BD4" i="24"/>
  <c r="BE7" i="24"/>
  <c r="BO27" i="19"/>
  <c r="BD4" i="22"/>
  <c r="N8" i="22"/>
  <c r="BD6" i="23"/>
  <c r="BD7" i="23" s="1"/>
  <c r="BE7" i="22"/>
  <c r="AE5" i="23"/>
  <c r="BA9" i="7"/>
  <c r="BA6" i="20"/>
  <c r="BA4" i="21"/>
  <c r="R4" i="21"/>
  <c r="R6" i="20"/>
  <c r="T6" i="21"/>
  <c r="T8" i="21" s="1"/>
  <c r="T8" i="20"/>
  <c r="T10" i="20" s="1"/>
  <c r="P33" i="3"/>
  <c r="O4" i="7" s="1"/>
  <c r="Q9" i="7"/>
  <c r="Q4" i="21"/>
  <c r="Q6" i="20"/>
  <c r="BE6" i="6"/>
  <c r="BE11" i="6" s="1"/>
  <c r="BE7" i="14"/>
  <c r="BE7" i="7"/>
  <c r="BE20" i="7" s="1"/>
  <c r="BE7" i="13"/>
  <c r="BE24" i="13" s="1"/>
  <c r="N8" i="19"/>
  <c r="N8" i="18"/>
  <c r="BO30" i="19"/>
  <c r="BE51" i="3"/>
  <c r="BD7" i="19" s="1"/>
  <c r="BD4" i="19"/>
  <c r="T16" i="19"/>
  <c r="S6" i="18"/>
  <c r="S6" i="19"/>
  <c r="S19" i="19" s="1"/>
  <c r="BE28" i="14"/>
  <c r="BE50" i="14" s="1"/>
  <c r="BF50" i="14"/>
  <c r="BC53" i="2"/>
  <c r="BD52" i="3"/>
  <c r="BC21" i="3"/>
  <c r="BD22" i="3"/>
  <c r="AZ4" i="19"/>
  <c r="AZ11" i="19" s="1"/>
  <c r="AZ4" i="18"/>
  <c r="BO26" i="19"/>
  <c r="BP26" i="19"/>
  <c r="BP30" i="19"/>
  <c r="AE18" i="3"/>
  <c r="BP33" i="13"/>
  <c r="BO33" i="13" s="1"/>
  <c r="G2" i="1"/>
  <c r="H1" i="1"/>
  <c r="K46" i="2"/>
  <c r="L45" i="3"/>
  <c r="L17" i="2"/>
  <c r="M16" i="3"/>
  <c r="I44" i="2"/>
  <c r="J43" i="3"/>
  <c r="R36" i="2"/>
  <c r="S36" i="3"/>
  <c r="R12" i="18" s="1"/>
  <c r="R13" i="18" s="1"/>
  <c r="N34" i="2"/>
  <c r="M18" i="2"/>
  <c r="M19" i="2" s="1"/>
  <c r="M18" i="3" s="1"/>
  <c r="N17" i="3"/>
  <c r="P4" i="7"/>
  <c r="P9" i="7" s="1"/>
  <c r="P4" i="14"/>
  <c r="P9" i="14" s="1"/>
  <c r="P7" i="6"/>
  <c r="BG42" i="2"/>
  <c r="BH41" i="3"/>
  <c r="AU30" i="2"/>
  <c r="AU29" i="3" s="1"/>
  <c r="AV29" i="3"/>
  <c r="N18" i="3"/>
  <c r="J28" i="2"/>
  <c r="K27" i="3"/>
  <c r="R11" i="7"/>
  <c r="AV31" i="2"/>
  <c r="AW30" i="3"/>
  <c r="AS28" i="2"/>
  <c r="AT27" i="3"/>
  <c r="AT29" i="2"/>
  <c r="AD18" i="3"/>
  <c r="D39" i="2"/>
  <c r="D38" i="3" s="1"/>
  <c r="E38" i="3"/>
  <c r="T19" i="7"/>
  <c r="BO32" i="13"/>
  <c r="BN32" i="13" s="1"/>
  <c r="H42" i="3"/>
  <c r="S5" i="6"/>
  <c r="S8" i="6"/>
  <c r="S6" i="13"/>
  <c r="S6" i="7"/>
  <c r="S6" i="14"/>
  <c r="AX33" i="2"/>
  <c r="AX32" i="3" s="1"/>
  <c r="AY32" i="3"/>
  <c r="BO18" i="7"/>
  <c r="BP35" i="7"/>
  <c r="BP31" i="7"/>
  <c r="E40" i="2"/>
  <c r="F39" i="3"/>
  <c r="AY34" i="2"/>
  <c r="AZ33" i="3"/>
  <c r="AY4" i="19" s="1"/>
  <c r="AW21" i="2"/>
  <c r="AX20" i="3"/>
  <c r="BF41" i="2"/>
  <c r="BG40" i="3"/>
  <c r="T15" i="14"/>
  <c r="BP27" i="7"/>
  <c r="BP36" i="14"/>
  <c r="O33" i="2"/>
  <c r="O33" i="3" s="1"/>
  <c r="Q35" i="2"/>
  <c r="R34" i="3"/>
  <c r="K29" i="2"/>
  <c r="L28" i="3"/>
  <c r="K16" i="2"/>
  <c r="L15" i="3"/>
  <c r="BD39" i="2"/>
  <c r="BE38" i="3"/>
  <c r="AV48" i="2"/>
  <c r="AU17" i="3"/>
  <c r="AZ4" i="14"/>
  <c r="BA10" i="14"/>
  <c r="BH43" i="2"/>
  <c r="BI42" i="3"/>
  <c r="BI44" i="2"/>
  <c r="BB37" i="2"/>
  <c r="BB36" i="2" s="1"/>
  <c r="BC36" i="3"/>
  <c r="M31" i="2"/>
  <c r="N30" i="3"/>
  <c r="H48" i="2"/>
  <c r="AZ4" i="7"/>
  <c r="AZ7" i="6"/>
  <c r="L47" i="2"/>
  <c r="M46" i="3"/>
  <c r="M47" i="3"/>
  <c r="BE40" i="2"/>
  <c r="BF39" i="3"/>
  <c r="BC38" i="2"/>
  <c r="BD37" i="3"/>
  <c r="AZ35" i="2"/>
  <c r="BA34" i="3"/>
  <c r="T9" i="6"/>
  <c r="T10" i="6"/>
  <c r="J45" i="2"/>
  <c r="K44" i="3"/>
  <c r="AW32" i="2"/>
  <c r="AX31" i="3"/>
  <c r="N8" i="7"/>
  <c r="N8" i="13"/>
  <c r="N27" i="13" s="1"/>
  <c r="N8" i="14"/>
  <c r="N30" i="14" s="1"/>
  <c r="F41" i="2"/>
  <c r="G40" i="3"/>
  <c r="G42" i="2"/>
  <c r="L30" i="2"/>
  <c r="M29" i="3"/>
  <c r="N32" i="2"/>
  <c r="O31" i="3"/>
  <c r="T23" i="13"/>
  <c r="K14" i="3"/>
  <c r="AU18" i="3"/>
  <c r="O4" i="18" l="1"/>
  <c r="O4" i="13"/>
  <c r="O9" i="13" s="1"/>
  <c r="O40" i="13" s="1"/>
  <c r="BD14" i="19"/>
  <c r="BD20" i="19"/>
  <c r="O4" i="14"/>
  <c r="O9" i="14" s="1"/>
  <c r="BD7" i="13"/>
  <c r="BD24" i="13" s="1"/>
  <c r="O4" i="19"/>
  <c r="O10" i="19" s="1"/>
  <c r="BD9" i="19"/>
  <c r="BD11" i="19"/>
  <c r="BD7" i="24"/>
  <c r="AY9" i="19"/>
  <c r="AY10" i="19"/>
  <c r="BC4" i="24"/>
  <c r="M8" i="24"/>
  <c r="BD7" i="14"/>
  <c r="BD28" i="14" s="1"/>
  <c r="BD50" i="14" s="1"/>
  <c r="N22" i="7"/>
  <c r="N23" i="7"/>
  <c r="N27" i="7" s="1"/>
  <c r="BC5" i="23"/>
  <c r="BC6" i="23"/>
  <c r="M5" i="23"/>
  <c r="M8" i="22"/>
  <c r="BD7" i="18"/>
  <c r="AT5" i="23"/>
  <c r="BC4" i="22"/>
  <c r="BD7" i="7"/>
  <c r="BD20" i="7" s="1"/>
  <c r="BD7" i="22"/>
  <c r="AD22" i="3"/>
  <c r="AC5" i="23"/>
  <c r="N22" i="19"/>
  <c r="N23" i="19"/>
  <c r="BD6" i="6"/>
  <c r="BD11" i="6" s="1"/>
  <c r="AZ11" i="7"/>
  <c r="AZ6" i="20"/>
  <c r="AZ4" i="21"/>
  <c r="P6" i="20"/>
  <c r="P4" i="21"/>
  <c r="S8" i="20"/>
  <c r="S10" i="20" s="1"/>
  <c r="S6" i="21"/>
  <c r="S8" i="21" s="1"/>
  <c r="O4" i="21"/>
  <c r="O6" i="20"/>
  <c r="G5" i="12"/>
  <c r="BD51" i="3"/>
  <c r="BC7" i="19" s="1"/>
  <c r="BC4" i="19"/>
  <c r="R6" i="19"/>
  <c r="R19" i="19" s="1"/>
  <c r="R6" i="18"/>
  <c r="BB21" i="3"/>
  <c r="BC22" i="3"/>
  <c r="BB53" i="2"/>
  <c r="BC52" i="3"/>
  <c r="M8" i="18"/>
  <c r="M8" i="19"/>
  <c r="S16" i="19"/>
  <c r="AT18" i="3"/>
  <c r="H2" i="1"/>
  <c r="I1" i="1"/>
  <c r="O32" i="3"/>
  <c r="N4" i="18" s="1"/>
  <c r="N7" i="6"/>
  <c r="AR18" i="3"/>
  <c r="E41" i="2"/>
  <c r="F40" i="3"/>
  <c r="AY4" i="14"/>
  <c r="AY4" i="7"/>
  <c r="AY4" i="13"/>
  <c r="AY11" i="13" s="1"/>
  <c r="AS29" i="2"/>
  <c r="AS28" i="3" s="1"/>
  <c r="AT28" i="3"/>
  <c r="AT30" i="2"/>
  <c r="AU31" i="2"/>
  <c r="AU30" i="3" s="1"/>
  <c r="AV30" i="3"/>
  <c r="I28" i="2"/>
  <c r="J27" i="3"/>
  <c r="M34" i="2"/>
  <c r="H44" i="2"/>
  <c r="H43" i="3" s="1"/>
  <c r="I43" i="3"/>
  <c r="J46" i="2"/>
  <c r="K45" i="3"/>
  <c r="J14" i="3"/>
  <c r="AV32" i="2"/>
  <c r="AW31" i="3"/>
  <c r="AW33" i="2"/>
  <c r="AV33" i="2" s="1"/>
  <c r="BD40" i="2"/>
  <c r="BE39" i="3"/>
  <c r="BG43" i="2"/>
  <c r="BH42" i="3"/>
  <c r="BC39" i="2"/>
  <c r="BD38" i="3"/>
  <c r="J29" i="2"/>
  <c r="K28" i="3"/>
  <c r="BE41" i="2"/>
  <c r="BF40" i="3"/>
  <c r="M32" i="2"/>
  <c r="N31" i="3"/>
  <c r="N33" i="2"/>
  <c r="N33" i="3" s="1"/>
  <c r="AY35" i="2"/>
  <c r="AZ34" i="3"/>
  <c r="L31" i="2"/>
  <c r="M30" i="3"/>
  <c r="AV21" i="2"/>
  <c r="AW20" i="3"/>
  <c r="D40" i="2"/>
  <c r="D39" i="3" s="1"/>
  <c r="E39" i="3"/>
  <c r="S23" i="13"/>
  <c r="N4" i="13"/>
  <c r="N11" i="13" s="1"/>
  <c r="N4" i="14"/>
  <c r="N10" i="14" s="1"/>
  <c r="O9" i="7"/>
  <c r="M8" i="13"/>
  <c r="M28" i="13" s="1"/>
  <c r="M8" i="14"/>
  <c r="M29" i="14" s="1"/>
  <c r="M8" i="7"/>
  <c r="M23" i="7" s="1"/>
  <c r="BH44" i="2"/>
  <c r="BI43" i="3"/>
  <c r="BI45" i="2"/>
  <c r="AU48" i="2"/>
  <c r="J16" i="2"/>
  <c r="K15" i="3"/>
  <c r="P35" i="2"/>
  <c r="Q34" i="3"/>
  <c r="BN18" i="7"/>
  <c r="BO35" i="7"/>
  <c r="BO31" i="7"/>
  <c r="BO27" i="7"/>
  <c r="S19" i="7"/>
  <c r="AR28" i="2"/>
  <c r="AS27" i="3"/>
  <c r="BF42" i="2"/>
  <c r="BG41" i="3"/>
  <c r="O7" i="6"/>
  <c r="L18" i="2"/>
  <c r="L19" i="2" s="1"/>
  <c r="M17" i="3"/>
  <c r="L5" i="23" s="1"/>
  <c r="Q36" i="2"/>
  <c r="R36" i="3"/>
  <c r="Q12" i="18" s="1"/>
  <c r="Q13" i="18" s="1"/>
  <c r="K17" i="2"/>
  <c r="L16" i="3"/>
  <c r="F42" i="2"/>
  <c r="G41" i="3"/>
  <c r="G43" i="2"/>
  <c r="K30" i="2"/>
  <c r="L29" i="3"/>
  <c r="I45" i="2"/>
  <c r="J44" i="3"/>
  <c r="BB38" i="2"/>
  <c r="BC37" i="3"/>
  <c r="K47" i="2"/>
  <c r="L46" i="3"/>
  <c r="BA37" i="2"/>
  <c r="BB36" i="3"/>
  <c r="AZ10" i="14"/>
  <c r="AX34" i="2"/>
  <c r="AY33" i="3"/>
  <c r="S15" i="14"/>
  <c r="S9" i="6"/>
  <c r="S10" i="6"/>
  <c r="AC18" i="3"/>
  <c r="AC22" i="3" s="1"/>
  <c r="AB5" i="23" s="1"/>
  <c r="R6" i="13"/>
  <c r="R8" i="6"/>
  <c r="R6" i="14"/>
  <c r="R5" i="6"/>
  <c r="R6" i="7"/>
  <c r="R4" i="14"/>
  <c r="R10" i="14" s="1"/>
  <c r="N4" i="7"/>
  <c r="M22" i="19" l="1"/>
  <c r="M23" i="19"/>
  <c r="BC9" i="19"/>
  <c r="BC11" i="19"/>
  <c r="BC7" i="23"/>
  <c r="BC14" i="19"/>
  <c r="BC20" i="19"/>
  <c r="BC7" i="24"/>
  <c r="BB4" i="24"/>
  <c r="L8" i="24"/>
  <c r="L8" i="22"/>
  <c r="BB4" i="22"/>
  <c r="BC7" i="22"/>
  <c r="BB5" i="23"/>
  <c r="BB6" i="23"/>
  <c r="AC6" i="23"/>
  <c r="AC7" i="23" s="1"/>
  <c r="AY9" i="7"/>
  <c r="AY4" i="21"/>
  <c r="AY6" i="20"/>
  <c r="N10" i="7"/>
  <c r="N4" i="21"/>
  <c r="N6" i="20"/>
  <c r="R6" i="21"/>
  <c r="R8" i="21" s="1"/>
  <c r="R8" i="20"/>
  <c r="R10" i="20" s="1"/>
  <c r="BC6" i="6"/>
  <c r="BC7" i="7"/>
  <c r="BC20" i="7" s="1"/>
  <c r="L8" i="19"/>
  <c r="L22" i="19" s="1"/>
  <c r="L8" i="18"/>
  <c r="BA21" i="3"/>
  <c r="BB22" i="3"/>
  <c r="BC7" i="13"/>
  <c r="BC24" i="13" s="1"/>
  <c r="T7" i="10"/>
  <c r="BC51" i="3"/>
  <c r="BB7" i="22" s="1"/>
  <c r="BB4" i="19"/>
  <c r="BB4" i="18"/>
  <c r="BC7" i="18"/>
  <c r="BA53" i="2"/>
  <c r="BB52" i="3"/>
  <c r="R13" i="19"/>
  <c r="BC7" i="14"/>
  <c r="BC28" i="14" s="1"/>
  <c r="BC50" i="14" s="1"/>
  <c r="Q6" i="18"/>
  <c r="Q6" i="19"/>
  <c r="BB7" i="14"/>
  <c r="BB28" i="14" s="1"/>
  <c r="BB50" i="14" s="1"/>
  <c r="BA50" i="14" s="1"/>
  <c r="AZ50" i="14" s="1"/>
  <c r="AY50" i="14" s="1"/>
  <c r="AX50" i="14" s="1"/>
  <c r="AW50" i="14" s="1"/>
  <c r="AV50" i="14" s="1"/>
  <c r="AU50" i="14" s="1"/>
  <c r="BB7" i="18"/>
  <c r="BB7" i="13"/>
  <c r="BB24" i="13" s="1"/>
  <c r="BB7" i="19"/>
  <c r="BB7" i="7"/>
  <c r="BB20" i="7" s="1"/>
  <c r="BB6" i="6"/>
  <c r="BB11" i="6" s="1"/>
  <c r="AS18" i="3"/>
  <c r="T8" i="10"/>
  <c r="I2" i="1"/>
  <c r="J1" i="1"/>
  <c r="N32" i="3"/>
  <c r="M4" i="14" s="1"/>
  <c r="M9" i="14" s="1"/>
  <c r="BN31" i="7"/>
  <c r="R9" i="6"/>
  <c r="R10" i="6"/>
  <c r="AZ37" i="2"/>
  <c r="BA36" i="3"/>
  <c r="BA38" i="2"/>
  <c r="BB37" i="3"/>
  <c r="J30" i="2"/>
  <c r="K29" i="3"/>
  <c r="J17" i="2"/>
  <c r="K16" i="3"/>
  <c r="K18" i="2"/>
  <c r="L17" i="3"/>
  <c r="AQ28" i="2"/>
  <c r="AR27" i="3"/>
  <c r="AR29" i="2"/>
  <c r="O35" i="2"/>
  <c r="P34" i="3"/>
  <c r="BD41" i="2"/>
  <c r="BE40" i="3"/>
  <c r="BB39" i="2"/>
  <c r="BC38" i="3"/>
  <c r="BC40" i="2"/>
  <c r="BD39" i="3"/>
  <c r="I14" i="3"/>
  <c r="D41" i="2"/>
  <c r="D40" i="3" s="1"/>
  <c r="E40" i="3"/>
  <c r="R19" i="7"/>
  <c r="R23" i="13"/>
  <c r="E42" i="2"/>
  <c r="F41" i="3"/>
  <c r="BG44" i="2"/>
  <c r="BH43" i="3"/>
  <c r="AX35" i="2"/>
  <c r="AY34" i="3"/>
  <c r="AU32" i="2"/>
  <c r="AU31" i="3" s="1"/>
  <c r="AV31" i="3"/>
  <c r="H28" i="2"/>
  <c r="I27" i="3"/>
  <c r="AW34" i="2"/>
  <c r="AX33" i="3"/>
  <c r="AW4" i="19" s="1"/>
  <c r="AW9" i="19" s="1"/>
  <c r="AY10" i="14"/>
  <c r="J47" i="2"/>
  <c r="K46" i="3"/>
  <c r="K47" i="3"/>
  <c r="H45" i="2"/>
  <c r="H44" i="3" s="1"/>
  <c r="I44" i="3"/>
  <c r="P36" i="2"/>
  <c r="Q36" i="3"/>
  <c r="P12" i="18" s="1"/>
  <c r="P13" i="18" s="1"/>
  <c r="BE42" i="2"/>
  <c r="BF41" i="3"/>
  <c r="BM18" i="7"/>
  <c r="BM31" i="7" s="1"/>
  <c r="BN35" i="7"/>
  <c r="BN27" i="7"/>
  <c r="I16" i="2"/>
  <c r="J15" i="3"/>
  <c r="AU21" i="2"/>
  <c r="AT21" i="2" s="1"/>
  <c r="AV20" i="3"/>
  <c r="K31" i="2"/>
  <c r="L30" i="3"/>
  <c r="L32" i="2"/>
  <c r="M31" i="3"/>
  <c r="M33" i="2"/>
  <c r="M32" i="3" s="1"/>
  <c r="I29" i="2"/>
  <c r="J28" i="3"/>
  <c r="BF43" i="2"/>
  <c r="BG42" i="3"/>
  <c r="AS30" i="2"/>
  <c r="AS29" i="3" s="1"/>
  <c r="AT29" i="3"/>
  <c r="AT31" i="2"/>
  <c r="M4" i="7"/>
  <c r="AW32" i="3"/>
  <c r="R18" i="14"/>
  <c r="AX4" i="13"/>
  <c r="AX9" i="13" s="1"/>
  <c r="AX40" i="13" s="1"/>
  <c r="AX4" i="7"/>
  <c r="AX7" i="6"/>
  <c r="F43" i="2"/>
  <c r="G42" i="3"/>
  <c r="G44" i="2"/>
  <c r="Q6" i="7"/>
  <c r="Q8" i="6"/>
  <c r="Q6" i="14"/>
  <c r="Q6" i="13"/>
  <c r="Q5" i="6"/>
  <c r="BH45" i="2"/>
  <c r="BI44" i="3"/>
  <c r="BI46" i="2"/>
  <c r="L8" i="14"/>
  <c r="L30" i="14" s="1"/>
  <c r="L8" i="7"/>
  <c r="L21" i="7" s="1"/>
  <c r="L8" i="13"/>
  <c r="L25" i="13" s="1"/>
  <c r="AU33" i="2"/>
  <c r="AV32" i="3"/>
  <c r="I46" i="2"/>
  <c r="J45" i="3"/>
  <c r="L34" i="2"/>
  <c r="M4" i="13"/>
  <c r="M12" i="13" s="1"/>
  <c r="M33" i="3" l="1"/>
  <c r="L4" i="24" s="1"/>
  <c r="BB7" i="23"/>
  <c r="K8" i="24"/>
  <c r="BB7" i="24"/>
  <c r="BB14" i="19"/>
  <c r="BB20" i="19"/>
  <c r="BA4" i="24"/>
  <c r="BB9" i="19"/>
  <c r="BB11" i="19"/>
  <c r="K8" i="22"/>
  <c r="BA4" i="22"/>
  <c r="BA5" i="23"/>
  <c r="BA6" i="23"/>
  <c r="Q8" i="20"/>
  <c r="Q10" i="20" s="1"/>
  <c r="Q6" i="21"/>
  <c r="Q8" i="21" s="1"/>
  <c r="M7" i="6"/>
  <c r="AX10" i="7"/>
  <c r="AX4" i="21"/>
  <c r="AX6" i="20"/>
  <c r="M11" i="7"/>
  <c r="M4" i="21"/>
  <c r="M6" i="20"/>
  <c r="AZ53" i="2"/>
  <c r="BA52" i="3"/>
  <c r="M4" i="19"/>
  <c r="P6" i="18"/>
  <c r="P6" i="19"/>
  <c r="K8" i="18"/>
  <c r="K8" i="19"/>
  <c r="K22" i="19" s="1"/>
  <c r="Q13" i="19"/>
  <c r="BB51" i="3"/>
  <c r="BA7" i="19" s="1"/>
  <c r="BA17" i="19" s="1"/>
  <c r="BA4" i="19"/>
  <c r="BA10" i="19" s="1"/>
  <c r="AZ21" i="3"/>
  <c r="BA22" i="3"/>
  <c r="J2" i="1"/>
  <c r="K1" i="1"/>
  <c r="B2" i="8" s="1"/>
  <c r="H46" i="2"/>
  <c r="H45" i="3" s="1"/>
  <c r="I45" i="3"/>
  <c r="BH46" i="2"/>
  <c r="BI45" i="3"/>
  <c r="BI47" i="2"/>
  <c r="Q20" i="13"/>
  <c r="F44" i="2"/>
  <c r="G43" i="3"/>
  <c r="G45" i="2"/>
  <c r="J31" i="2"/>
  <c r="K30" i="3"/>
  <c r="H16" i="2"/>
  <c r="H15" i="3" s="1"/>
  <c r="I15" i="3"/>
  <c r="E3" i="12" s="1"/>
  <c r="I47" i="2"/>
  <c r="J46" i="3"/>
  <c r="J47" i="3"/>
  <c r="AV34" i="2"/>
  <c r="AW33" i="3"/>
  <c r="AV4" i="14" s="1"/>
  <c r="BF44" i="2"/>
  <c r="BG43" i="3"/>
  <c r="BB40" i="2"/>
  <c r="BC39" i="3"/>
  <c r="BC41" i="2"/>
  <c r="BD40" i="3"/>
  <c r="N35" i="2"/>
  <c r="O34" i="3"/>
  <c r="Q9" i="6"/>
  <c r="Q10" i="6"/>
  <c r="Q13" i="7"/>
  <c r="H29" i="2"/>
  <c r="H28" i="3" s="1"/>
  <c r="I28" i="3"/>
  <c r="K8" i="13"/>
  <c r="K27" i="13" s="1"/>
  <c r="K8" i="14"/>
  <c r="K29" i="14" s="1"/>
  <c r="K8" i="7"/>
  <c r="K21" i="7" s="1"/>
  <c r="BL18" i="7"/>
  <c r="BL31" i="7" s="1"/>
  <c r="BM35" i="7"/>
  <c r="BM27" i="7"/>
  <c r="O36" i="2"/>
  <c r="P36" i="3"/>
  <c r="O12" i="18" s="1"/>
  <c r="O13" i="18" s="1"/>
  <c r="AW4" i="13"/>
  <c r="AW11" i="13" s="1"/>
  <c r="AW4" i="14"/>
  <c r="AW4" i="7"/>
  <c r="AP28" i="2"/>
  <c r="AQ27" i="3"/>
  <c r="L18" i="3"/>
  <c r="I17" i="2"/>
  <c r="J16" i="3"/>
  <c r="AZ38" i="2"/>
  <c r="BA37" i="3"/>
  <c r="K34" i="2"/>
  <c r="BG45" i="2"/>
  <c r="BH44" i="3"/>
  <c r="E43" i="2"/>
  <c r="F42" i="3"/>
  <c r="K32" i="2"/>
  <c r="L31" i="3"/>
  <c r="L33" i="2"/>
  <c r="L33" i="3" s="1"/>
  <c r="AS21" i="2"/>
  <c r="AT20" i="3"/>
  <c r="P6" i="13"/>
  <c r="P5" i="6"/>
  <c r="P8" i="6"/>
  <c r="P6" i="7"/>
  <c r="P6" i="14"/>
  <c r="P4" i="13"/>
  <c r="P12" i="13" s="1"/>
  <c r="G28" i="2"/>
  <c r="H27" i="3"/>
  <c r="AW35" i="2"/>
  <c r="AX34" i="3"/>
  <c r="D42" i="2"/>
  <c r="D41" i="3" s="1"/>
  <c r="E41" i="3"/>
  <c r="H14" i="3"/>
  <c r="E2" i="12"/>
  <c r="BA39" i="2"/>
  <c r="BB38" i="3"/>
  <c r="Q15" i="14"/>
  <c r="AS31" i="2"/>
  <c r="AS30" i="3" s="1"/>
  <c r="AT30" i="3"/>
  <c r="AT32" i="2"/>
  <c r="BE43" i="2"/>
  <c r="BF42" i="3"/>
  <c r="AU20" i="3"/>
  <c r="BD42" i="2"/>
  <c r="BE41" i="3"/>
  <c r="AQ29" i="2"/>
  <c r="AQ28" i="3" s="1"/>
  <c r="AR28" i="3"/>
  <c r="AR30" i="2"/>
  <c r="J18" i="2"/>
  <c r="K17" i="3"/>
  <c r="I30" i="2"/>
  <c r="J29" i="3"/>
  <c r="AY37" i="2"/>
  <c r="AY36" i="2" s="1"/>
  <c r="AZ36" i="3"/>
  <c r="AU32" i="3"/>
  <c r="L4" i="13" l="1"/>
  <c r="L9" i="13" s="1"/>
  <c r="L40" i="13" s="1"/>
  <c r="L4" i="14"/>
  <c r="L4" i="18"/>
  <c r="L4" i="19"/>
  <c r="L10" i="19" s="1"/>
  <c r="L4" i="22"/>
  <c r="L7" i="6"/>
  <c r="L4" i="7"/>
  <c r="AV4" i="13"/>
  <c r="AV12" i="13" s="1"/>
  <c r="AV7" i="6"/>
  <c r="AV4" i="7"/>
  <c r="M10" i="19"/>
  <c r="M11" i="19"/>
  <c r="J8" i="24"/>
  <c r="BA7" i="24"/>
  <c r="AZ4" i="24"/>
  <c r="BA7" i="23"/>
  <c r="AZ5" i="23"/>
  <c r="AZ6" i="23"/>
  <c r="BA7" i="13"/>
  <c r="BA21" i="13" s="1"/>
  <c r="BA7" i="14"/>
  <c r="BA19" i="14" s="1"/>
  <c r="BA51" i="3"/>
  <c r="AZ7" i="22" s="1"/>
  <c r="AZ4" i="22"/>
  <c r="BA7" i="22"/>
  <c r="G8" i="12"/>
  <c r="J8" i="22"/>
  <c r="BA7" i="18"/>
  <c r="AV10" i="7"/>
  <c r="AV6" i="20"/>
  <c r="AV4" i="21"/>
  <c r="AW9" i="7"/>
  <c r="AW6" i="20"/>
  <c r="AW4" i="21"/>
  <c r="P6" i="21"/>
  <c r="P8" i="21" s="1"/>
  <c r="P8" i="20"/>
  <c r="P10" i="20" s="1"/>
  <c r="L9" i="7"/>
  <c r="L6" i="20"/>
  <c r="L4" i="21"/>
  <c r="F3" i="12"/>
  <c r="D3" i="12"/>
  <c r="BA6" i="6"/>
  <c r="BA11" i="6" s="1"/>
  <c r="O6" i="18"/>
  <c r="O6" i="19"/>
  <c r="BA7" i="7"/>
  <c r="BA14" i="7" s="1"/>
  <c r="J8" i="19"/>
  <c r="J22" i="19" s="1"/>
  <c r="J8" i="18"/>
  <c r="AZ6" i="6"/>
  <c r="AZ11" i="6" s="1"/>
  <c r="P13" i="19"/>
  <c r="AY21" i="3"/>
  <c r="AZ22" i="3"/>
  <c r="AY53" i="2"/>
  <c r="AZ52" i="3"/>
  <c r="K2" i="1"/>
  <c r="P9" i="6"/>
  <c r="P10" i="6"/>
  <c r="BF45" i="2"/>
  <c r="BG44" i="3"/>
  <c r="AY38" i="2"/>
  <c r="AZ37" i="3"/>
  <c r="K18" i="3"/>
  <c r="M35" i="2"/>
  <c r="N34" i="3"/>
  <c r="BA40" i="2"/>
  <c r="BB39" i="3"/>
  <c r="AU34" i="2"/>
  <c r="AU33" i="3" s="1"/>
  <c r="AT4" i="13" s="1"/>
  <c r="AV33" i="3"/>
  <c r="AU4" i="19" s="1"/>
  <c r="AU11" i="19" s="1"/>
  <c r="F45" i="2"/>
  <c r="G44" i="3"/>
  <c r="G46" i="2"/>
  <c r="L32" i="3"/>
  <c r="K7" i="6" s="1"/>
  <c r="BD43" i="2"/>
  <c r="BE42" i="3"/>
  <c r="AZ39" i="2"/>
  <c r="BA38" i="3"/>
  <c r="F28" i="2"/>
  <c r="G27" i="3"/>
  <c r="G29" i="2"/>
  <c r="AR21" i="2"/>
  <c r="AS20" i="3"/>
  <c r="N36" i="2"/>
  <c r="O36" i="3"/>
  <c r="N12" i="18" s="1"/>
  <c r="N13" i="18" s="1"/>
  <c r="H47" i="2"/>
  <c r="I46" i="3"/>
  <c r="I47" i="3"/>
  <c r="I31" i="2"/>
  <c r="J30" i="3"/>
  <c r="BG46" i="2"/>
  <c r="BH45" i="3"/>
  <c r="H30" i="2"/>
  <c r="H29" i="3" s="1"/>
  <c r="I29" i="3"/>
  <c r="AQ30" i="2"/>
  <c r="AQ29" i="3" s="1"/>
  <c r="AR29" i="3"/>
  <c r="AR31" i="2"/>
  <c r="BC42" i="2"/>
  <c r="BD41" i="3"/>
  <c r="P13" i="7"/>
  <c r="J32" i="2"/>
  <c r="K31" i="3"/>
  <c r="K33" i="2"/>
  <c r="K33" i="3" s="1"/>
  <c r="D43" i="2"/>
  <c r="D42" i="3" s="1"/>
  <c r="E42" i="3"/>
  <c r="J34" i="2"/>
  <c r="H17" i="2"/>
  <c r="H16" i="3" s="1"/>
  <c r="I16" i="3"/>
  <c r="E4" i="12" s="1"/>
  <c r="AO28" i="2"/>
  <c r="AP27" i="3"/>
  <c r="AP29" i="2"/>
  <c r="O6" i="13"/>
  <c r="O6" i="7"/>
  <c r="O8" i="6"/>
  <c r="O6" i="14"/>
  <c r="O5" i="6"/>
  <c r="BK18" i="7"/>
  <c r="BK31" i="7" s="1"/>
  <c r="BL35" i="7"/>
  <c r="BL27" i="7"/>
  <c r="BB41" i="2"/>
  <c r="BC40" i="3"/>
  <c r="BE44" i="2"/>
  <c r="BF43" i="3"/>
  <c r="J8" i="13"/>
  <c r="J28" i="13" s="1"/>
  <c r="J8" i="14"/>
  <c r="J32" i="14" s="1"/>
  <c r="J8" i="7"/>
  <c r="J22" i="7" s="1"/>
  <c r="E44" i="2"/>
  <c r="F43" i="3"/>
  <c r="AT4" i="14"/>
  <c r="AT12" i="14" s="1"/>
  <c r="AX37" i="2"/>
  <c r="AY36" i="3"/>
  <c r="I18" i="2"/>
  <c r="I19" i="2" s="1"/>
  <c r="J17" i="3"/>
  <c r="AS32" i="2"/>
  <c r="AT31" i="3"/>
  <c r="AT33" i="2"/>
  <c r="F2" i="12"/>
  <c r="D2" i="12"/>
  <c r="AV35" i="2"/>
  <c r="AW34" i="3"/>
  <c r="P15" i="14"/>
  <c r="P23" i="13"/>
  <c r="BH47" i="2"/>
  <c r="BI46" i="3"/>
  <c r="K4" i="14"/>
  <c r="K9" i="14" s="1"/>
  <c r="L10" i="14"/>
  <c r="AZ7" i="7" l="1"/>
  <c r="AZ20" i="7" s="1"/>
  <c r="AY20" i="7" s="1"/>
  <c r="AZ7" i="14"/>
  <c r="AZ19" i="14" s="1"/>
  <c r="AZ7" i="13"/>
  <c r="AZ24" i="13" s="1"/>
  <c r="AT7" i="6"/>
  <c r="AT4" i="7"/>
  <c r="AT11" i="7" s="1"/>
  <c r="AZ7" i="19"/>
  <c r="AZ20" i="19" s="1"/>
  <c r="AZ7" i="18"/>
  <c r="AZ7" i="23"/>
  <c r="I8" i="24"/>
  <c r="BH8" i="24"/>
  <c r="BH12" i="18"/>
  <c r="BH13" i="18" s="1"/>
  <c r="BH6" i="24"/>
  <c r="BH5" i="24" s="1"/>
  <c r="AY4" i="24"/>
  <c r="AZ7" i="24"/>
  <c r="AY4" i="22"/>
  <c r="BH8" i="22"/>
  <c r="BH6" i="22"/>
  <c r="BH5" i="22" s="1"/>
  <c r="AY5" i="23"/>
  <c r="AY6" i="23"/>
  <c r="I8" i="22"/>
  <c r="O8" i="20"/>
  <c r="O10" i="20" s="1"/>
  <c r="O6" i="21"/>
  <c r="O8" i="21" s="1"/>
  <c r="AT6" i="20"/>
  <c r="F4" i="12"/>
  <c r="D4" i="12"/>
  <c r="AZ51" i="3"/>
  <c r="AY7" i="22" s="1"/>
  <c r="AY4" i="18"/>
  <c r="AX21" i="3"/>
  <c r="AY22" i="3"/>
  <c r="AX53" i="2"/>
  <c r="AY52" i="3"/>
  <c r="I8" i="19"/>
  <c r="I22" i="19" s="1"/>
  <c r="I8" i="18"/>
  <c r="O16" i="19"/>
  <c r="K4" i="18"/>
  <c r="N6" i="19"/>
  <c r="N19" i="19" s="1"/>
  <c r="N6" i="18"/>
  <c r="AY6" i="6"/>
  <c r="AY7" i="14"/>
  <c r="AY19" i="14" s="1"/>
  <c r="AY7" i="19"/>
  <c r="AY7" i="13"/>
  <c r="AY21" i="13" s="1"/>
  <c r="AY7" i="18"/>
  <c r="AY7" i="7"/>
  <c r="AY14" i="7" s="1"/>
  <c r="BH8" i="19"/>
  <c r="BH8" i="18"/>
  <c r="BH6" i="18"/>
  <c r="BH5" i="18" s="1"/>
  <c r="BH10" i="18" s="1"/>
  <c r="BH6" i="19"/>
  <c r="BH19" i="19" s="1"/>
  <c r="BH18" i="19" s="1"/>
  <c r="L1" i="1"/>
  <c r="B3" i="8"/>
  <c r="BH6" i="14"/>
  <c r="BH6" i="13"/>
  <c r="BH8" i="6"/>
  <c r="BH6" i="7"/>
  <c r="BH5" i="6"/>
  <c r="BH8" i="7"/>
  <c r="BH23" i="7" s="1"/>
  <c r="BH8" i="13"/>
  <c r="BH28" i="13" s="1"/>
  <c r="BH8" i="14"/>
  <c r="BH29" i="14" s="1"/>
  <c r="AU35" i="2"/>
  <c r="AU34" i="3" s="1"/>
  <c r="AV34" i="3"/>
  <c r="D44" i="2"/>
  <c r="D43" i="3" s="1"/>
  <c r="E43" i="3"/>
  <c r="AQ31" i="2"/>
  <c r="AQ30" i="3" s="1"/>
  <c r="AR30" i="3"/>
  <c r="AR32" i="2"/>
  <c r="H31" i="2"/>
  <c r="H30" i="3" s="1"/>
  <c r="I30" i="3"/>
  <c r="N8" i="6"/>
  <c r="N6" i="14"/>
  <c r="N6" i="7"/>
  <c r="N5" i="6"/>
  <c r="N6" i="13"/>
  <c r="F29" i="2"/>
  <c r="G28" i="3"/>
  <c r="G30" i="2"/>
  <c r="AY39" i="2"/>
  <c r="AZ38" i="3"/>
  <c r="E45" i="2"/>
  <c r="F44" i="3"/>
  <c r="AZ40" i="2"/>
  <c r="BA39" i="3"/>
  <c r="I18" i="3"/>
  <c r="J18" i="3"/>
  <c r="BE45" i="2"/>
  <c r="BF44" i="3"/>
  <c r="K32" i="3"/>
  <c r="J4" i="18" s="1"/>
  <c r="AT32" i="3"/>
  <c r="AT34" i="2"/>
  <c r="H18" i="2"/>
  <c r="H19" i="2" s="1"/>
  <c r="I17" i="3"/>
  <c r="E5" i="12" s="1"/>
  <c r="AT12" i="13"/>
  <c r="BA41" i="2"/>
  <c r="BB40" i="3"/>
  <c r="O15" i="14"/>
  <c r="AO29" i="2"/>
  <c r="AP28" i="3"/>
  <c r="AP30" i="2"/>
  <c r="BB42" i="2"/>
  <c r="BC41" i="3"/>
  <c r="I8" i="13"/>
  <c r="I28" i="13" s="1"/>
  <c r="I8" i="14"/>
  <c r="I32" i="14" s="1"/>
  <c r="I8" i="7"/>
  <c r="I22" i="7" s="1"/>
  <c r="H46" i="3"/>
  <c r="H47" i="3"/>
  <c r="AQ21" i="2"/>
  <c r="AP21" i="2" s="1"/>
  <c r="AR20" i="3"/>
  <c r="BC43" i="2"/>
  <c r="BD42" i="3"/>
  <c r="K4" i="13"/>
  <c r="K11" i="13" s="1"/>
  <c r="O10" i="6"/>
  <c r="O9" i="6"/>
  <c r="O14" i="13"/>
  <c r="BF46" i="2"/>
  <c r="BG45" i="3"/>
  <c r="E28" i="2"/>
  <c r="F27" i="3"/>
  <c r="F46" i="2"/>
  <c r="G45" i="3"/>
  <c r="G47" i="2"/>
  <c r="L35" i="2"/>
  <c r="M34" i="3"/>
  <c r="AX38" i="2"/>
  <c r="AY37" i="3"/>
  <c r="BG47" i="2"/>
  <c r="BH46" i="3"/>
  <c r="BH47" i="3"/>
  <c r="AS31" i="3"/>
  <c r="AS33" i="2"/>
  <c r="AW37" i="2"/>
  <c r="AX36" i="3"/>
  <c r="AT47" i="14"/>
  <c r="BD44" i="2"/>
  <c r="BE43" i="3"/>
  <c r="BJ18" i="7"/>
  <c r="BJ31" i="7" s="1"/>
  <c r="BK35" i="7"/>
  <c r="BK27" i="7"/>
  <c r="O13" i="7"/>
  <c r="AN28" i="2"/>
  <c r="AO27" i="3"/>
  <c r="I34" i="2"/>
  <c r="I32" i="2"/>
  <c r="J31" i="3"/>
  <c r="J33" i="2"/>
  <c r="I33" i="2" s="1"/>
  <c r="M36" i="2"/>
  <c r="N36" i="3"/>
  <c r="M12" i="18" s="1"/>
  <c r="M13" i="18" s="1"/>
  <c r="AU4" i="13"/>
  <c r="AU11" i="13" s="1"/>
  <c r="AU7" i="6"/>
  <c r="AU4" i="7"/>
  <c r="AT4" i="21" l="1"/>
  <c r="H8" i="24"/>
  <c r="BG6" i="22"/>
  <c r="BG5" i="22" s="1"/>
  <c r="BG6" i="24"/>
  <c r="BG5" i="24" s="1"/>
  <c r="BG8" i="22"/>
  <c r="BG8" i="24"/>
  <c r="BG12" i="18"/>
  <c r="BG13" i="18" s="1"/>
  <c r="G8" i="24"/>
  <c r="AY7" i="23"/>
  <c r="AY14" i="19"/>
  <c r="AY17" i="19"/>
  <c r="AY7" i="24"/>
  <c r="AX4" i="24"/>
  <c r="G8" i="22"/>
  <c r="BH35" i="19"/>
  <c r="BH31" i="19"/>
  <c r="AX6" i="23"/>
  <c r="AX5" i="23"/>
  <c r="AX4" i="22"/>
  <c r="H5" i="23"/>
  <c r="H8" i="22"/>
  <c r="BH22" i="19"/>
  <c r="BH23" i="19"/>
  <c r="BH27" i="19" s="1"/>
  <c r="AU9" i="7"/>
  <c r="AU4" i="21"/>
  <c r="AU6" i="20"/>
  <c r="N6" i="21"/>
  <c r="N8" i="21" s="1"/>
  <c r="N8" i="20"/>
  <c r="N10" i="20" s="1"/>
  <c r="BH6" i="21"/>
  <c r="BH8" i="21" s="1"/>
  <c r="BH8" i="20"/>
  <c r="BH10" i="20" s="1"/>
  <c r="AW21" i="3"/>
  <c r="AX22" i="3"/>
  <c r="M6" i="18"/>
  <c r="M6" i="19"/>
  <c r="M19" i="19" s="1"/>
  <c r="BG6" i="18"/>
  <c r="BG5" i="18" s="1"/>
  <c r="BG10" i="18" s="1"/>
  <c r="BG6" i="19"/>
  <c r="BG19" i="19" s="1"/>
  <c r="BG18" i="19" s="1"/>
  <c r="H8" i="19"/>
  <c r="H21" i="19" s="1"/>
  <c r="H8" i="18"/>
  <c r="N16" i="19"/>
  <c r="AY51" i="3"/>
  <c r="AX7" i="22" s="1"/>
  <c r="AX4" i="19"/>
  <c r="AX10" i="19" s="1"/>
  <c r="AX4" i="18"/>
  <c r="BG8" i="18"/>
  <c r="BG8" i="19"/>
  <c r="G8" i="19"/>
  <c r="G21" i="19" s="1"/>
  <c r="G8" i="18"/>
  <c r="AW53" i="2"/>
  <c r="AX52" i="3"/>
  <c r="AX7" i="13"/>
  <c r="AX15" i="13" s="1"/>
  <c r="AX43" i="13" s="1"/>
  <c r="AX7" i="14"/>
  <c r="AX16" i="14" s="1"/>
  <c r="AX7" i="18"/>
  <c r="AX7" i="7"/>
  <c r="AX17" i="7" s="1"/>
  <c r="AX7" i="19"/>
  <c r="AX17" i="19" s="1"/>
  <c r="BH16" i="19"/>
  <c r="BH15" i="19" s="1"/>
  <c r="BH5" i="19"/>
  <c r="M1" i="1"/>
  <c r="L2" i="1"/>
  <c r="O42" i="13"/>
  <c r="H32" i="2"/>
  <c r="I31" i="3"/>
  <c r="AM28" i="2"/>
  <c r="AN27" i="3"/>
  <c r="BC44" i="2"/>
  <c r="BD43" i="3"/>
  <c r="BG8" i="13"/>
  <c r="BG8" i="14"/>
  <c r="BG33" i="14" s="1"/>
  <c r="BG8" i="7"/>
  <c r="H34" i="2"/>
  <c r="I33" i="3"/>
  <c r="AW38" i="2"/>
  <c r="AW37" i="3" s="1"/>
  <c r="AX37" i="3"/>
  <c r="BE46" i="2"/>
  <c r="BF45" i="3"/>
  <c r="AQ20" i="3"/>
  <c r="AN29" i="2"/>
  <c r="AO28" i="3"/>
  <c r="AZ41" i="2"/>
  <c r="BA40" i="3"/>
  <c r="H17" i="3"/>
  <c r="J32" i="3"/>
  <c r="J4" i="14"/>
  <c r="J7" i="6"/>
  <c r="J4" i="13"/>
  <c r="J12" i="13" s="1"/>
  <c r="J4" i="7"/>
  <c r="H18" i="3"/>
  <c r="D45" i="2"/>
  <c r="D44" i="3" s="1"/>
  <c r="E44" i="3"/>
  <c r="N16" i="7"/>
  <c r="G8" i="14"/>
  <c r="G30" i="14" s="1"/>
  <c r="G8" i="7"/>
  <c r="G22" i="7" s="1"/>
  <c r="G8" i="13"/>
  <c r="G28" i="13" s="1"/>
  <c r="BH5" i="7"/>
  <c r="BH19" i="7"/>
  <c r="AV37" i="2"/>
  <c r="AW36" i="3"/>
  <c r="BG6" i="7"/>
  <c r="BG8" i="6"/>
  <c r="BG6" i="13"/>
  <c r="BG6" i="14"/>
  <c r="BG5" i="6"/>
  <c r="L36" i="2"/>
  <c r="M36" i="3"/>
  <c r="L12" i="18" s="1"/>
  <c r="L13" i="18" s="1"/>
  <c r="BI18" i="7"/>
  <c r="BJ35" i="7"/>
  <c r="BJ27" i="7"/>
  <c r="F47" i="2"/>
  <c r="G46" i="3"/>
  <c r="G48" i="2"/>
  <c r="F48" i="2" s="1"/>
  <c r="E48" i="2" s="1"/>
  <c r="D28" i="2"/>
  <c r="D27" i="3" s="1"/>
  <c r="E27" i="3"/>
  <c r="G9" i="12" s="1"/>
  <c r="BB43" i="2"/>
  <c r="BC42" i="3"/>
  <c r="F30" i="2"/>
  <c r="G29" i="3"/>
  <c r="G31" i="2"/>
  <c r="N9" i="6"/>
  <c r="N10" i="6"/>
  <c r="H8" i="7"/>
  <c r="H8" i="14"/>
  <c r="H29" i="14" s="1"/>
  <c r="H8" i="13"/>
  <c r="H27" i="13" s="1"/>
  <c r="BH10" i="6"/>
  <c r="BH9" i="6"/>
  <c r="BH4" i="6"/>
  <c r="BH12" i="6" s="1"/>
  <c r="BH15" i="14"/>
  <c r="BH14" i="14" s="1"/>
  <c r="BH41" i="14" s="1"/>
  <c r="BH5" i="14"/>
  <c r="I32" i="3"/>
  <c r="J33" i="3"/>
  <c r="M6" i="13"/>
  <c r="M6" i="7"/>
  <c r="M8" i="6"/>
  <c r="M6" i="14"/>
  <c r="M5" i="6"/>
  <c r="BF47" i="2"/>
  <c r="BG46" i="3"/>
  <c r="BG47" i="3"/>
  <c r="K35" i="2"/>
  <c r="L34" i="3"/>
  <c r="AO30" i="2"/>
  <c r="AP29" i="3"/>
  <c r="AP31" i="2"/>
  <c r="BD45" i="2"/>
  <c r="BE44" i="3"/>
  <c r="AY40" i="2"/>
  <c r="AZ39" i="3"/>
  <c r="AX39" i="2"/>
  <c r="AY38" i="3"/>
  <c r="N20" i="13"/>
  <c r="BH23" i="13"/>
  <c r="BH22" i="13" s="1"/>
  <c r="BH33" i="13" s="1"/>
  <c r="BH5" i="13"/>
  <c r="AS32" i="3"/>
  <c r="E46" i="2"/>
  <c r="F45" i="3"/>
  <c r="AO21" i="2"/>
  <c r="AP20" i="3"/>
  <c r="BA42" i="2"/>
  <c r="BB41" i="3"/>
  <c r="AS34" i="2"/>
  <c r="AS33" i="3" s="1"/>
  <c r="AT33" i="3"/>
  <c r="AT35" i="2"/>
  <c r="AS35" i="2" s="1"/>
  <c r="E29" i="2"/>
  <c r="F28" i="3"/>
  <c r="N18" i="14"/>
  <c r="AQ32" i="2"/>
  <c r="AQ31" i="3" s="1"/>
  <c r="AR31" i="3"/>
  <c r="AR33" i="2"/>
  <c r="AX6" i="6" l="1"/>
  <c r="AX11" i="6" s="1"/>
  <c r="BF6" i="24"/>
  <c r="BF5" i="24" s="1"/>
  <c r="AX7" i="23"/>
  <c r="G47" i="3"/>
  <c r="BG35" i="19"/>
  <c r="BG31" i="19"/>
  <c r="BG21" i="19"/>
  <c r="BG23" i="19"/>
  <c r="BG27" i="19" s="1"/>
  <c r="BH26" i="19"/>
  <c r="H4" i="22"/>
  <c r="AX7" i="24"/>
  <c r="BF8" i="22"/>
  <c r="BF8" i="24"/>
  <c r="BF12" i="18"/>
  <c r="BF13" i="18" s="1"/>
  <c r="AW4" i="24"/>
  <c r="H4" i="24"/>
  <c r="BG23" i="7"/>
  <c r="BG22" i="7"/>
  <c r="BG26" i="7" s="1"/>
  <c r="H21" i="7"/>
  <c r="H22" i="7"/>
  <c r="H26" i="7" s="1"/>
  <c r="BF6" i="22"/>
  <c r="BF5" i="22" s="1"/>
  <c r="G5" i="23"/>
  <c r="AW4" i="22"/>
  <c r="AW5" i="23"/>
  <c r="AW6" i="23"/>
  <c r="BG6" i="21"/>
  <c r="BG8" i="21" s="1"/>
  <c r="BG8" i="20"/>
  <c r="BG10" i="20" s="1"/>
  <c r="J10" i="7"/>
  <c r="J4" i="21"/>
  <c r="J6" i="20"/>
  <c r="M8" i="20"/>
  <c r="M10" i="20" s="1"/>
  <c r="M6" i="21"/>
  <c r="M8" i="21" s="1"/>
  <c r="I4" i="18"/>
  <c r="H4" i="18"/>
  <c r="F5" i="12"/>
  <c r="D5" i="12"/>
  <c r="AR7" i="6"/>
  <c r="BF8" i="18"/>
  <c r="BF8" i="19"/>
  <c r="L6" i="19"/>
  <c r="L6" i="18"/>
  <c r="H4" i="19"/>
  <c r="H9" i="19" s="1"/>
  <c r="AR4" i="18"/>
  <c r="AX51" i="3"/>
  <c r="AW7" i="22" s="1"/>
  <c r="AW4" i="18"/>
  <c r="BG13" i="19"/>
  <c r="BG12" i="19" s="1"/>
  <c r="BG25" i="19" s="1"/>
  <c r="BG5" i="19"/>
  <c r="AR4" i="19"/>
  <c r="AV53" i="2"/>
  <c r="AW52" i="3"/>
  <c r="M16" i="19"/>
  <c r="AW7" i="13"/>
  <c r="AW21" i="13" s="1"/>
  <c r="AW6" i="6"/>
  <c r="AW7" i="18"/>
  <c r="AW7" i="14"/>
  <c r="AW16" i="14" s="1"/>
  <c r="AW7" i="7"/>
  <c r="AW14" i="7" s="1"/>
  <c r="BF6" i="18"/>
  <c r="BF5" i="18" s="1"/>
  <c r="BF10" i="18" s="1"/>
  <c r="BF6" i="19"/>
  <c r="BF19" i="19" s="1"/>
  <c r="BF18" i="19" s="1"/>
  <c r="AV21" i="3"/>
  <c r="AW22" i="3"/>
  <c r="BH30" i="19"/>
  <c r="BH34" i="19"/>
  <c r="G18" i="3"/>
  <c r="I4" i="7"/>
  <c r="H4" i="13"/>
  <c r="H11" i="13" s="1"/>
  <c r="M2" i="1"/>
  <c r="N1" i="1"/>
  <c r="AQ33" i="2"/>
  <c r="AQ32" i="3" s="1"/>
  <c r="AR32" i="3"/>
  <c r="AR34" i="2"/>
  <c r="AS4" i="14"/>
  <c r="AS13" i="14" s="1"/>
  <c r="AS4" i="13"/>
  <c r="AS12" i="13" s="1"/>
  <c r="AS4" i="7"/>
  <c r="AN21" i="2"/>
  <c r="AO20" i="3"/>
  <c r="AW39" i="2"/>
  <c r="AW38" i="3" s="1"/>
  <c r="AX38" i="3"/>
  <c r="BC45" i="2"/>
  <c r="BD44" i="3"/>
  <c r="BE47" i="2"/>
  <c r="BF46" i="3"/>
  <c r="BF47" i="3"/>
  <c r="M19" i="7"/>
  <c r="BA43" i="2"/>
  <c r="BB42" i="3"/>
  <c r="BH18" i="7"/>
  <c r="BI35" i="7"/>
  <c r="BI27" i="7"/>
  <c r="BI31" i="7"/>
  <c r="BG27" i="14"/>
  <c r="BG5" i="14"/>
  <c r="BD46" i="2"/>
  <c r="BE45" i="3"/>
  <c r="AS34" i="3"/>
  <c r="I4" i="13"/>
  <c r="I12" i="13" s="1"/>
  <c r="AR4" i="13"/>
  <c r="D29" i="2"/>
  <c r="D28" i="3" s="1"/>
  <c r="E28" i="3"/>
  <c r="AN30" i="2"/>
  <c r="AO29" i="3"/>
  <c r="BF8" i="7"/>
  <c r="BF8" i="14"/>
  <c r="BF33" i="14" s="1"/>
  <c r="E30" i="2"/>
  <c r="F29" i="3"/>
  <c r="D48" i="2"/>
  <c r="BG10" i="6"/>
  <c r="BG9" i="6"/>
  <c r="BG4" i="6"/>
  <c r="BG12" i="6" s="1"/>
  <c r="BG5" i="7"/>
  <c r="BG19" i="7"/>
  <c r="AY41" i="2"/>
  <c r="AZ40" i="3"/>
  <c r="BF8" i="13"/>
  <c r="BF28" i="13" s="1"/>
  <c r="BG28" i="13"/>
  <c r="AL28" i="2"/>
  <c r="AM27" i="3"/>
  <c r="AT34" i="3"/>
  <c r="AR4" i="7"/>
  <c r="AZ42" i="2"/>
  <c r="BA41" i="3"/>
  <c r="D46" i="2"/>
  <c r="D45" i="3" s="1"/>
  <c r="E45" i="3"/>
  <c r="BH38" i="13"/>
  <c r="AX40" i="2"/>
  <c r="AY39" i="3"/>
  <c r="BF6" i="7"/>
  <c r="BF5" i="6"/>
  <c r="BF4" i="6" s="1"/>
  <c r="BF6" i="13"/>
  <c r="BF8" i="6"/>
  <c r="BF4" i="14"/>
  <c r="BF13" i="14" s="1"/>
  <c r="BF7" i="6"/>
  <c r="BF4" i="7"/>
  <c r="BF6" i="14"/>
  <c r="M15" i="14"/>
  <c r="L36" i="3"/>
  <c r="K12" i="18" s="1"/>
  <c r="K13" i="18" s="1"/>
  <c r="I4" i="14"/>
  <c r="J12" i="14"/>
  <c r="H4" i="14"/>
  <c r="H9" i="14" s="1"/>
  <c r="AR4" i="14"/>
  <c r="AR12" i="14" s="1"/>
  <c r="BH35" i="14"/>
  <c r="AO31" i="2"/>
  <c r="AP30" i="3"/>
  <c r="AP32" i="2"/>
  <c r="J35" i="2"/>
  <c r="K34" i="3"/>
  <c r="M10" i="6"/>
  <c r="M9" i="6"/>
  <c r="M23" i="13"/>
  <c r="F31" i="2"/>
  <c r="G30" i="3"/>
  <c r="G32" i="2"/>
  <c r="E47" i="2"/>
  <c r="E47" i="3" s="1"/>
  <c r="F46" i="3"/>
  <c r="L8" i="6"/>
  <c r="L6" i="13"/>
  <c r="L6" i="14"/>
  <c r="L6" i="7"/>
  <c r="L5" i="6"/>
  <c r="BG23" i="13"/>
  <c r="BG22" i="13" s="1"/>
  <c r="BG5" i="13"/>
  <c r="AU37" i="2"/>
  <c r="AV36" i="3"/>
  <c r="AV38" i="2"/>
  <c r="AM29" i="2"/>
  <c r="AN28" i="3"/>
  <c r="BB44" i="2"/>
  <c r="BC43" i="3"/>
  <c r="H31" i="3"/>
  <c r="H33" i="2"/>
  <c r="H32" i="3" s="1"/>
  <c r="H7" i="6"/>
  <c r="H4" i="7"/>
  <c r="AW7" i="19" l="1"/>
  <c r="AW14" i="19" s="1"/>
  <c r="AW7" i="23"/>
  <c r="BF35" i="19"/>
  <c r="BF31" i="19"/>
  <c r="BF21" i="19"/>
  <c r="BF23" i="19"/>
  <c r="BF27" i="19" s="1"/>
  <c r="F8" i="24"/>
  <c r="BE6" i="22"/>
  <c r="BE5" i="22" s="1"/>
  <c r="BE6" i="24"/>
  <c r="BE5" i="24" s="1"/>
  <c r="AW7" i="24"/>
  <c r="BE8" i="22"/>
  <c r="BE8" i="24"/>
  <c r="BE12" i="18"/>
  <c r="BE13" i="18" s="1"/>
  <c r="AV4" i="24"/>
  <c r="BF23" i="7"/>
  <c r="BF22" i="7"/>
  <c r="BF26" i="7" s="1"/>
  <c r="F8" i="22"/>
  <c r="BF12" i="6"/>
  <c r="AV4" i="22"/>
  <c r="G10" i="12"/>
  <c r="AV5" i="23"/>
  <c r="AV6" i="23"/>
  <c r="AR10" i="19"/>
  <c r="AR11" i="19"/>
  <c r="BF11" i="7"/>
  <c r="BF4" i="21"/>
  <c r="BF6" i="20"/>
  <c r="AS10" i="7"/>
  <c r="AS6" i="20"/>
  <c r="AS4" i="21"/>
  <c r="L6" i="21"/>
  <c r="L8" i="21" s="1"/>
  <c r="L8" i="20"/>
  <c r="L10" i="20" s="1"/>
  <c r="AR6" i="20"/>
  <c r="AR4" i="21"/>
  <c r="BF8" i="20"/>
  <c r="BF10" i="20" s="1"/>
  <c r="BF6" i="21"/>
  <c r="H9" i="7"/>
  <c r="H6" i="20"/>
  <c r="H4" i="21"/>
  <c r="I10" i="7"/>
  <c r="I4" i="21"/>
  <c r="I6" i="20"/>
  <c r="F8" i="19"/>
  <c r="F21" i="19" s="1"/>
  <c r="F8" i="18"/>
  <c r="BE6" i="18"/>
  <c r="BE5" i="18" s="1"/>
  <c r="BE10" i="18" s="1"/>
  <c r="BE6" i="19"/>
  <c r="BE19" i="19" s="1"/>
  <c r="BE18" i="19" s="1"/>
  <c r="BF5" i="19"/>
  <c r="BF13" i="19"/>
  <c r="BF12" i="19" s="1"/>
  <c r="AU53" i="2"/>
  <c r="AV52" i="3"/>
  <c r="L16" i="19"/>
  <c r="BE8" i="19"/>
  <c r="BE8" i="18"/>
  <c r="BG33" i="19"/>
  <c r="BG29" i="19"/>
  <c r="K6" i="18"/>
  <c r="K6" i="19"/>
  <c r="AU21" i="3"/>
  <c r="AV22" i="3"/>
  <c r="AW51" i="3"/>
  <c r="AV7" i="7" s="1"/>
  <c r="AV17" i="7" s="1"/>
  <c r="AV4" i="19"/>
  <c r="AV4" i="18"/>
  <c r="BH31" i="7"/>
  <c r="N2" i="1"/>
  <c r="O1" i="1"/>
  <c r="AU38" i="2"/>
  <c r="AU37" i="3" s="1"/>
  <c r="G17" i="12" s="1"/>
  <c r="AV37" i="3"/>
  <c r="AV39" i="2"/>
  <c r="E31" i="2"/>
  <c r="F30" i="3"/>
  <c r="AO32" i="2"/>
  <c r="AP31" i="3"/>
  <c r="AP33" i="2"/>
  <c r="L14" i="14"/>
  <c r="BF11" i="6"/>
  <c r="BF10" i="6"/>
  <c r="BF9" i="6"/>
  <c r="AK28" i="2"/>
  <c r="AL27" i="3"/>
  <c r="AX41" i="2"/>
  <c r="AX40" i="3" s="1"/>
  <c r="AY40" i="3"/>
  <c r="BC46" i="2"/>
  <c r="BD45" i="3"/>
  <c r="BD47" i="2"/>
  <c r="BE46" i="3"/>
  <c r="BE47" i="3"/>
  <c r="BB45" i="2"/>
  <c r="BC44" i="3"/>
  <c r="AM21" i="2"/>
  <c r="AN20" i="3"/>
  <c r="L14" i="13"/>
  <c r="AL29" i="2"/>
  <c r="AM28" i="3"/>
  <c r="L15" i="7"/>
  <c r="L18" i="14"/>
  <c r="D47" i="2"/>
  <c r="D46" i="3" s="1"/>
  <c r="E46" i="3"/>
  <c r="F8" i="13"/>
  <c r="F27" i="13" s="1"/>
  <c r="F8" i="14"/>
  <c r="F29" i="14" s="1"/>
  <c r="F8" i="7"/>
  <c r="F22" i="7" s="1"/>
  <c r="I35" i="2"/>
  <c r="J34" i="3"/>
  <c r="BF23" i="13"/>
  <c r="BF22" i="13" s="1"/>
  <c r="BF5" i="13"/>
  <c r="AW40" i="2"/>
  <c r="AX39" i="3"/>
  <c r="AY42" i="2"/>
  <c r="AZ41" i="3"/>
  <c r="D30" i="2"/>
  <c r="D29" i="3" s="1"/>
  <c r="E29" i="3"/>
  <c r="G11" i="12" s="1"/>
  <c r="AM30" i="2"/>
  <c r="AN29" i="3"/>
  <c r="AZ43" i="2"/>
  <c r="BA42" i="3"/>
  <c r="BE8" i="14"/>
  <c r="BE33" i="14" s="1"/>
  <c r="BE8" i="13"/>
  <c r="BE28" i="13" s="1"/>
  <c r="BE8" i="7"/>
  <c r="AS47" i="14"/>
  <c r="AT37" i="2"/>
  <c r="AU36" i="3"/>
  <c r="L13" i="7"/>
  <c r="F32" i="2"/>
  <c r="G31" i="3"/>
  <c r="G33" i="2"/>
  <c r="AN31" i="2"/>
  <c r="AO30" i="3"/>
  <c r="K36" i="3"/>
  <c r="J12" i="18" s="1"/>
  <c r="J13" i="18" s="1"/>
  <c r="BF27" i="14"/>
  <c r="BF5" i="14"/>
  <c r="BE6" i="13"/>
  <c r="BE6" i="14"/>
  <c r="BE8" i="6"/>
  <c r="BE4" i="7"/>
  <c r="BE5" i="6"/>
  <c r="BE6" i="7"/>
  <c r="AQ34" i="2"/>
  <c r="AQ33" i="3" s="1"/>
  <c r="AR33" i="3"/>
  <c r="AQ4" i="13" s="1"/>
  <c r="AR35" i="2"/>
  <c r="AQ35" i="2" s="1"/>
  <c r="BG38" i="13"/>
  <c r="H33" i="3"/>
  <c r="G4" i="7" s="1"/>
  <c r="AR12" i="13"/>
  <c r="BA44" i="2"/>
  <c r="BB43" i="3"/>
  <c r="L9" i="6"/>
  <c r="L10" i="6"/>
  <c r="AR47" i="14"/>
  <c r="I12" i="14"/>
  <c r="J47" i="14"/>
  <c r="K8" i="6"/>
  <c r="K6" i="13"/>
  <c r="K6" i="14"/>
  <c r="K5" i="6"/>
  <c r="K4" i="7"/>
  <c r="K6" i="7"/>
  <c r="BE13" i="14"/>
  <c r="BF47" i="14"/>
  <c r="BF5" i="7"/>
  <c r="BF19" i="7"/>
  <c r="BG26" i="14"/>
  <c r="BG49" i="14"/>
  <c r="BG18" i="7"/>
  <c r="BH35" i="7"/>
  <c r="BH27" i="7"/>
  <c r="AR10" i="7"/>
  <c r="BG33" i="13"/>
  <c r="D47" i="3" l="1"/>
  <c r="BF25" i="19"/>
  <c r="BE35" i="19"/>
  <c r="BE31" i="19"/>
  <c r="BE21" i="19"/>
  <c r="BE23" i="19"/>
  <c r="BE27" i="19" s="1"/>
  <c r="BD8" i="22"/>
  <c r="BD8" i="24"/>
  <c r="BD12" i="18"/>
  <c r="BD13" i="18" s="1"/>
  <c r="AV7" i="24"/>
  <c r="BD6" i="22"/>
  <c r="BD5" i="22" s="1"/>
  <c r="BD6" i="24"/>
  <c r="BD5" i="24" s="1"/>
  <c r="E8" i="24"/>
  <c r="AU4" i="24"/>
  <c r="AV7" i="23"/>
  <c r="BE23" i="7"/>
  <c r="BE22" i="7"/>
  <c r="BE26" i="7" s="1"/>
  <c r="E8" i="22"/>
  <c r="BF8" i="21"/>
  <c r="AU5" i="23"/>
  <c r="AU6" i="23"/>
  <c r="AU4" i="22"/>
  <c r="AV7" i="22"/>
  <c r="AV10" i="19"/>
  <c r="AV11" i="19"/>
  <c r="K8" i="20"/>
  <c r="K6" i="21"/>
  <c r="BE6" i="21"/>
  <c r="BE8" i="20"/>
  <c r="G10" i="7"/>
  <c r="G4" i="21"/>
  <c r="G6" i="20"/>
  <c r="K9" i="7"/>
  <c r="K4" i="21"/>
  <c r="K6" i="20"/>
  <c r="BE11" i="7"/>
  <c r="BE6" i="20"/>
  <c r="BE4" i="21"/>
  <c r="AV7" i="13"/>
  <c r="AV24" i="13" s="1"/>
  <c r="BD8" i="19"/>
  <c r="BD8" i="18"/>
  <c r="E8" i="19"/>
  <c r="E8" i="18"/>
  <c r="AV7" i="18"/>
  <c r="AV51" i="3"/>
  <c r="AU7" i="22" s="1"/>
  <c r="AU4" i="18"/>
  <c r="BE13" i="19"/>
  <c r="BE12" i="19" s="1"/>
  <c r="BE5" i="19"/>
  <c r="AU7" i="18"/>
  <c r="K16" i="19"/>
  <c r="AV6" i="6"/>
  <c r="AV11" i="6" s="1"/>
  <c r="AQ53" i="2"/>
  <c r="AU52" i="3"/>
  <c r="AT21" i="3"/>
  <c r="AU22" i="3"/>
  <c r="G4" i="19"/>
  <c r="G9" i="19" s="1"/>
  <c r="AV7" i="19"/>
  <c r="BF33" i="19"/>
  <c r="BF29" i="19"/>
  <c r="BD6" i="19"/>
  <c r="BD19" i="19" s="1"/>
  <c r="BD18" i="19" s="1"/>
  <c r="BD6" i="18"/>
  <c r="BD5" i="18" s="1"/>
  <c r="BD10" i="18" s="1"/>
  <c r="G4" i="18"/>
  <c r="AV7" i="14"/>
  <c r="AV16" i="14" s="1"/>
  <c r="J6" i="18"/>
  <c r="J6" i="19"/>
  <c r="O2" i="1"/>
  <c r="P1" i="1"/>
  <c r="AQ34" i="3"/>
  <c r="L42" i="13"/>
  <c r="BF38" i="13"/>
  <c r="BF33" i="13"/>
  <c r="BG48" i="14"/>
  <c r="BG53" i="14" s="1"/>
  <c r="BG45" i="14"/>
  <c r="BD13" i="14"/>
  <c r="BE47" i="14"/>
  <c r="K15" i="14"/>
  <c r="AQ12" i="13"/>
  <c r="BE5" i="7"/>
  <c r="BE19" i="7"/>
  <c r="BE27" i="14"/>
  <c r="BE5" i="14"/>
  <c r="J6" i="7"/>
  <c r="J8" i="6"/>
  <c r="J6" i="14"/>
  <c r="J6" i="13"/>
  <c r="J5" i="6"/>
  <c r="E32" i="2"/>
  <c r="F31" i="3"/>
  <c r="BD6" i="7"/>
  <c r="BD5" i="6"/>
  <c r="BD8" i="6"/>
  <c r="BD4" i="7"/>
  <c r="BD6" i="13"/>
  <c r="BD6" i="14"/>
  <c r="L35" i="14"/>
  <c r="L41" i="14"/>
  <c r="E8" i="14"/>
  <c r="E29" i="14" s="1"/>
  <c r="E8" i="7"/>
  <c r="E21" i="7" s="1"/>
  <c r="E8" i="13"/>
  <c r="E26" i="13" s="1"/>
  <c r="G4" i="14"/>
  <c r="G10" i="14" s="1"/>
  <c r="K9" i="6"/>
  <c r="K10" i="6"/>
  <c r="AP4" i="13"/>
  <c r="AP11" i="13" s="1"/>
  <c r="AP4" i="14"/>
  <c r="AP10" i="14" s="1"/>
  <c r="AP4" i="7"/>
  <c r="BF26" i="14"/>
  <c r="BF49" i="14"/>
  <c r="AM31" i="2"/>
  <c r="AN30" i="3"/>
  <c r="AY43" i="2"/>
  <c r="AY42" i="3" s="1"/>
  <c r="AZ42" i="3"/>
  <c r="AW39" i="3"/>
  <c r="AW41" i="2"/>
  <c r="AW40" i="3" s="1"/>
  <c r="AK29" i="2"/>
  <c r="AL28" i="3"/>
  <c r="BA45" i="2"/>
  <c r="BB44" i="3"/>
  <c r="BB46" i="2"/>
  <c r="BC45" i="3"/>
  <c r="AJ28" i="2"/>
  <c r="AK27" i="3"/>
  <c r="AN32" i="2"/>
  <c r="AO31" i="3"/>
  <c r="AO33" i="2"/>
  <c r="AN33" i="2" s="1"/>
  <c r="AR34" i="3"/>
  <c r="L30" i="7"/>
  <c r="G4" i="13"/>
  <c r="G12" i="13" s="1"/>
  <c r="AQ4" i="7"/>
  <c r="J9" i="7"/>
  <c r="J29" i="7" s="1"/>
  <c r="F33" i="2"/>
  <c r="G32" i="3"/>
  <c r="G34" i="2"/>
  <c r="AS37" i="2"/>
  <c r="AT36" i="3"/>
  <c r="AT38" i="2"/>
  <c r="BC47" i="2"/>
  <c r="BD46" i="3"/>
  <c r="BD47" i="3"/>
  <c r="AU39" i="2"/>
  <c r="AU38" i="3" s="1"/>
  <c r="G18" i="12" s="1"/>
  <c r="AV38" i="3"/>
  <c r="AV40" i="2"/>
  <c r="G7" i="6"/>
  <c r="BF18" i="7"/>
  <c r="BG35" i="7"/>
  <c r="BG31" i="7"/>
  <c r="BG27" i="7"/>
  <c r="K13" i="7"/>
  <c r="K20" i="13"/>
  <c r="I47" i="14"/>
  <c r="AZ44" i="2"/>
  <c r="BA43" i="3"/>
  <c r="BE9" i="6"/>
  <c r="BE4" i="6"/>
  <c r="BE10" i="6"/>
  <c r="BE23" i="13"/>
  <c r="BE22" i="13" s="1"/>
  <c r="BE5" i="13"/>
  <c r="I36" i="2"/>
  <c r="J36" i="3"/>
  <c r="I12" i="18" s="1"/>
  <c r="I13" i="18" s="1"/>
  <c r="AL30" i="2"/>
  <c r="AM29" i="3"/>
  <c r="AX42" i="2"/>
  <c r="AY41" i="3"/>
  <c r="H35" i="2"/>
  <c r="H34" i="3" s="1"/>
  <c r="I34" i="3"/>
  <c r="L34" i="7"/>
  <c r="L26" i="7"/>
  <c r="AL21" i="2"/>
  <c r="AM20" i="3"/>
  <c r="BD8" i="13"/>
  <c r="BD28" i="13" s="1"/>
  <c r="BD8" i="14"/>
  <c r="BD8" i="7"/>
  <c r="AP32" i="3"/>
  <c r="AP34" i="2"/>
  <c r="D31" i="2"/>
  <c r="D30" i="3" s="1"/>
  <c r="E30" i="3"/>
  <c r="AU6" i="6" l="1"/>
  <c r="AU11" i="6" s="1"/>
  <c r="AU7" i="19"/>
  <c r="AU20" i="19" s="1"/>
  <c r="AU7" i="7"/>
  <c r="AU14" i="7" s="1"/>
  <c r="AU7" i="14"/>
  <c r="AU19" i="14" s="1"/>
  <c r="AU7" i="13"/>
  <c r="AU21" i="13" s="1"/>
  <c r="BE25" i="19"/>
  <c r="BD35" i="19"/>
  <c r="BD31" i="19"/>
  <c r="BD21" i="19"/>
  <c r="BD23" i="19"/>
  <c r="BD27" i="19" s="1"/>
  <c r="E22" i="19"/>
  <c r="E21" i="19"/>
  <c r="AT4" i="22"/>
  <c r="AT4" i="24"/>
  <c r="BC6" i="24"/>
  <c r="BC5" i="24" s="1"/>
  <c r="AU7" i="23"/>
  <c r="BC8" i="22"/>
  <c r="BC8" i="24"/>
  <c r="BC12" i="18"/>
  <c r="BC13" i="18" s="1"/>
  <c r="AU7" i="24"/>
  <c r="D8" i="24"/>
  <c r="C8" i="24"/>
  <c r="BD23" i="7"/>
  <c r="BD22" i="7"/>
  <c r="BD26" i="7" s="1"/>
  <c r="BD4" i="6"/>
  <c r="BD12" i="6" s="1"/>
  <c r="BE12" i="6"/>
  <c r="C8" i="22"/>
  <c r="BC6" i="22"/>
  <c r="BC5" i="22" s="1"/>
  <c r="AV17" i="19"/>
  <c r="AV20" i="19"/>
  <c r="G12" i="12"/>
  <c r="D8" i="22"/>
  <c r="AT6" i="23"/>
  <c r="AT7" i="23" s="1"/>
  <c r="J6" i="21"/>
  <c r="J8" i="21" s="1"/>
  <c r="J8" i="20"/>
  <c r="J10" i="20" s="1"/>
  <c r="K10" i="20"/>
  <c r="K8" i="21"/>
  <c r="BD11" i="7"/>
  <c r="BC11" i="7" s="1"/>
  <c r="BD6" i="20"/>
  <c r="BD4" i="21"/>
  <c r="BE8" i="21"/>
  <c r="AQ10" i="7"/>
  <c r="AQ4" i="21"/>
  <c r="AQ6" i="20"/>
  <c r="AP9" i="7"/>
  <c r="AP6" i="20"/>
  <c r="BD6" i="21"/>
  <c r="BD8" i="20"/>
  <c r="BE10" i="20"/>
  <c r="D8" i="18"/>
  <c r="D8" i="19"/>
  <c r="C8" i="18"/>
  <c r="C8" i="19"/>
  <c r="AU51" i="3"/>
  <c r="AT7" i="22" s="1"/>
  <c r="AT4" i="18"/>
  <c r="AT4" i="19"/>
  <c r="AO53" i="2"/>
  <c r="AQ52" i="3"/>
  <c r="BC6" i="18"/>
  <c r="BC5" i="18" s="1"/>
  <c r="BC10" i="18" s="1"/>
  <c r="BC6" i="19"/>
  <c r="BC19" i="19" s="1"/>
  <c r="BC18" i="19" s="1"/>
  <c r="BD13" i="19"/>
  <c r="BD12" i="19" s="1"/>
  <c r="BD5" i="19"/>
  <c r="AT7" i="14"/>
  <c r="AT25" i="14" s="1"/>
  <c r="AT50" i="14" s="1"/>
  <c r="AT7" i="19"/>
  <c r="AT7" i="18"/>
  <c r="AT7" i="7"/>
  <c r="AT20" i="7" s="1"/>
  <c r="AT6" i="6"/>
  <c r="AT11" i="6" s="1"/>
  <c r="BD25" i="19"/>
  <c r="BC8" i="18"/>
  <c r="BC8" i="19"/>
  <c r="AS21" i="3"/>
  <c r="AT22" i="3"/>
  <c r="AS7" i="24" s="1"/>
  <c r="BE33" i="19"/>
  <c r="BE29" i="19"/>
  <c r="J16" i="19"/>
  <c r="I6" i="19"/>
  <c r="I6" i="18"/>
  <c r="P2" i="1"/>
  <c r="Q1" i="1"/>
  <c r="BE38" i="13"/>
  <c r="BB11" i="7"/>
  <c r="AK21" i="2"/>
  <c r="AL20" i="3"/>
  <c r="I6" i="13"/>
  <c r="I6" i="7"/>
  <c r="I8" i="6"/>
  <c r="I5" i="6"/>
  <c r="I6" i="14"/>
  <c r="I7" i="6"/>
  <c r="AO34" i="2"/>
  <c r="AP33" i="3"/>
  <c r="AO7" i="6" s="1"/>
  <c r="AP35" i="2"/>
  <c r="C8" i="7"/>
  <c r="C22" i="7" s="1"/>
  <c r="C8" i="13"/>
  <c r="C27" i="13" s="1"/>
  <c r="C8" i="14"/>
  <c r="C30" i="14" s="1"/>
  <c r="BC8" i="14"/>
  <c r="BC33" i="14" s="1"/>
  <c r="BD33" i="14"/>
  <c r="AY44" i="2"/>
  <c r="AZ43" i="3"/>
  <c r="BE18" i="7"/>
  <c r="BF35" i="7"/>
  <c r="BF31" i="7"/>
  <c r="BF27" i="7"/>
  <c r="AU40" i="2"/>
  <c r="AU39" i="3" s="1"/>
  <c r="G19" i="12" s="1"/>
  <c r="AV39" i="3"/>
  <c r="AV41" i="2"/>
  <c r="BC8" i="13"/>
  <c r="BC28" i="13" s="1"/>
  <c r="BC8" i="7"/>
  <c r="BC23" i="7" s="1"/>
  <c r="E33" i="2"/>
  <c r="F32" i="3"/>
  <c r="AN32" i="3"/>
  <c r="AI28" i="2"/>
  <c r="AJ27" i="3"/>
  <c r="AZ45" i="2"/>
  <c r="BA44" i="3"/>
  <c r="J9" i="6"/>
  <c r="J10" i="6"/>
  <c r="J16" i="7"/>
  <c r="AW42" i="2"/>
  <c r="AW41" i="3" s="1"/>
  <c r="AX41" i="3"/>
  <c r="AX43" i="2"/>
  <c r="AW43" i="2" s="1"/>
  <c r="H36" i="2"/>
  <c r="I36" i="3"/>
  <c r="H12" i="18" s="1"/>
  <c r="H13" i="18" s="1"/>
  <c r="BC5" i="6"/>
  <c r="BC4" i="6" s="1"/>
  <c r="BC8" i="6"/>
  <c r="BC7" i="6"/>
  <c r="BC6" i="13"/>
  <c r="BC23" i="13" s="1"/>
  <c r="BC6" i="7"/>
  <c r="BC6" i="14"/>
  <c r="AS38" i="2"/>
  <c r="AS37" i="3" s="1"/>
  <c r="AT37" i="3"/>
  <c r="AT39" i="2"/>
  <c r="AL31" i="2"/>
  <c r="AM30" i="3"/>
  <c r="D21" i="7"/>
  <c r="BD23" i="13"/>
  <c r="BD22" i="13" s="1"/>
  <c r="BD5" i="13"/>
  <c r="BD5" i="7"/>
  <c r="BD19" i="7"/>
  <c r="D32" i="2"/>
  <c r="D31" i="3" s="1"/>
  <c r="E31" i="3"/>
  <c r="G13" i="12" s="1"/>
  <c r="BC13" i="14"/>
  <c r="BD47" i="14"/>
  <c r="F34" i="2"/>
  <c r="G33" i="3"/>
  <c r="G35" i="2"/>
  <c r="F35" i="2" s="1"/>
  <c r="AM32" i="2"/>
  <c r="AM33" i="2" s="1"/>
  <c r="AN31" i="3"/>
  <c r="BA46" i="2"/>
  <c r="BB45" i="3"/>
  <c r="AJ29" i="2"/>
  <c r="AK28" i="3"/>
  <c r="BD27" i="14"/>
  <c r="BD5" i="14"/>
  <c r="BD9" i="6"/>
  <c r="BD10" i="6"/>
  <c r="J24" i="14"/>
  <c r="BE26" i="14"/>
  <c r="BE49" i="14"/>
  <c r="BE33" i="13"/>
  <c r="D8" i="7"/>
  <c r="D23" i="7" s="1"/>
  <c r="D8" i="13"/>
  <c r="D28" i="13" s="1"/>
  <c r="D8" i="14"/>
  <c r="D29" i="14" s="1"/>
  <c r="AO32" i="3"/>
  <c r="AO4" i="14"/>
  <c r="AO11" i="14" s="1"/>
  <c r="AK30" i="2"/>
  <c r="AL29" i="3"/>
  <c r="BB47" i="2"/>
  <c r="BC46" i="3"/>
  <c r="BC47" i="3"/>
  <c r="AR37" i="2"/>
  <c r="AS36" i="3"/>
  <c r="BF48" i="14"/>
  <c r="BF53" i="14" s="1"/>
  <c r="BF45" i="14"/>
  <c r="J23" i="13"/>
  <c r="AO4" i="7" l="1"/>
  <c r="AO10" i="7" s="1"/>
  <c r="AO4" i="13"/>
  <c r="AO12" i="13" s="1"/>
  <c r="AX42" i="3"/>
  <c r="AT7" i="13"/>
  <c r="AT24" i="13" s="1"/>
  <c r="BD8" i="21"/>
  <c r="AT7" i="24"/>
  <c r="C21" i="19"/>
  <c r="C22" i="19"/>
  <c r="BB8" i="22"/>
  <c r="BB8" i="24"/>
  <c r="BB12" i="18"/>
  <c r="BB13" i="18" s="1"/>
  <c r="AP4" i="24"/>
  <c r="BB6" i="22"/>
  <c r="BB5" i="22" s="1"/>
  <c r="BB6" i="24"/>
  <c r="BB5" i="24" s="1"/>
  <c r="AT14" i="19"/>
  <c r="AT20" i="19"/>
  <c r="BC35" i="19"/>
  <c r="BC31" i="19"/>
  <c r="AT9" i="19"/>
  <c r="AT11" i="19"/>
  <c r="BC12" i="6"/>
  <c r="BC21" i="19"/>
  <c r="BC23" i="19"/>
  <c r="BC27" i="19" s="1"/>
  <c r="AP4" i="22"/>
  <c r="AS5" i="23"/>
  <c r="AS6" i="23"/>
  <c r="AS7" i="22"/>
  <c r="D22" i="19"/>
  <c r="D23" i="19"/>
  <c r="BC6" i="21"/>
  <c r="BC8" i="21" s="1"/>
  <c r="BC8" i="20"/>
  <c r="BC10" i="20" s="1"/>
  <c r="I8" i="20"/>
  <c r="I10" i="20" s="1"/>
  <c r="I6" i="21"/>
  <c r="I8" i="21" s="1"/>
  <c r="BD10" i="20"/>
  <c r="F7" i="6"/>
  <c r="F4" i="13"/>
  <c r="F11" i="13" s="1"/>
  <c r="AW42" i="3"/>
  <c r="H6" i="19"/>
  <c r="H6" i="18"/>
  <c r="BD33" i="19"/>
  <c r="BD29" i="19"/>
  <c r="BC13" i="19"/>
  <c r="BC12" i="19" s="1"/>
  <c r="BC5" i="19"/>
  <c r="AQ51" i="3"/>
  <c r="AP4" i="18"/>
  <c r="AP4" i="19"/>
  <c r="AP11" i="19" s="1"/>
  <c r="BB6" i="19"/>
  <c r="BB19" i="19" s="1"/>
  <c r="BB18" i="19" s="1"/>
  <c r="BB6" i="18"/>
  <c r="BB5" i="18" s="1"/>
  <c r="BB10" i="18" s="1"/>
  <c r="AS7" i="7"/>
  <c r="AS17" i="7" s="1"/>
  <c r="AS6" i="6"/>
  <c r="AS7" i="19"/>
  <c r="AS7" i="18"/>
  <c r="AS7" i="14"/>
  <c r="AS28" i="14" s="1"/>
  <c r="AS50" i="14" s="1"/>
  <c r="AS7" i="13"/>
  <c r="AN53" i="2"/>
  <c r="AO52" i="3"/>
  <c r="BB8" i="18"/>
  <c r="BB8" i="19"/>
  <c r="AR21" i="3"/>
  <c r="AS22" i="3"/>
  <c r="AR7" i="24" s="1"/>
  <c r="I16" i="19"/>
  <c r="G34" i="3"/>
  <c r="Q2" i="1"/>
  <c r="R1" i="1"/>
  <c r="BC22" i="13"/>
  <c r="BD38" i="13"/>
  <c r="BD33" i="13"/>
  <c r="BB6" i="7"/>
  <c r="BB8" i="6"/>
  <c r="BB6" i="13"/>
  <c r="BB5" i="6"/>
  <c r="BB4" i="6" s="1"/>
  <c r="BB12" i="6" s="1"/>
  <c r="BB6" i="14"/>
  <c r="BB5" i="14" s="1"/>
  <c r="BE48" i="14"/>
  <c r="BE45" i="14"/>
  <c r="E35" i="2"/>
  <c r="F34" i="3"/>
  <c r="BB13" i="14"/>
  <c r="BC47" i="14"/>
  <c r="C21" i="7"/>
  <c r="D25" i="7"/>
  <c r="AK31" i="2"/>
  <c r="AL30" i="3"/>
  <c r="BC27" i="14"/>
  <c r="BC5" i="14"/>
  <c r="H8" i="6"/>
  <c r="G8" i="6" s="1"/>
  <c r="H6" i="14"/>
  <c r="H6" i="13"/>
  <c r="H5" i="6"/>
  <c r="H6" i="7"/>
  <c r="AU41" i="2"/>
  <c r="AU40" i="3" s="1"/>
  <c r="G20" i="12" s="1"/>
  <c r="AV40" i="3"/>
  <c r="AV42" i="2"/>
  <c r="AX44" i="2"/>
  <c r="AY43" i="3"/>
  <c r="AO35" i="2"/>
  <c r="AP34" i="3"/>
  <c r="I24" i="14"/>
  <c r="I23" i="13"/>
  <c r="AQ37" i="2"/>
  <c r="AR36" i="3"/>
  <c r="AR38" i="2"/>
  <c r="AJ30" i="2"/>
  <c r="AK29" i="3"/>
  <c r="AI29" i="2"/>
  <c r="AJ28" i="3"/>
  <c r="AL32" i="2"/>
  <c r="AM31" i="3"/>
  <c r="BC11" i="6"/>
  <c r="BC10" i="6"/>
  <c r="BC9" i="6"/>
  <c r="AY45" i="2"/>
  <c r="AZ44" i="3"/>
  <c r="I10" i="6"/>
  <c r="I9" i="6"/>
  <c r="I16" i="7"/>
  <c r="AM32" i="3"/>
  <c r="BC33" i="13"/>
  <c r="AO47" i="14"/>
  <c r="J49" i="14"/>
  <c r="BD26" i="14"/>
  <c r="BD49" i="14"/>
  <c r="E34" i="2"/>
  <c r="F33" i="3"/>
  <c r="E4" i="7" s="1"/>
  <c r="BD18" i="7"/>
  <c r="BE35" i="7"/>
  <c r="BE31" i="7"/>
  <c r="BE27" i="7"/>
  <c r="AN34" i="2"/>
  <c r="AO33" i="3"/>
  <c r="AN4" i="7" s="1"/>
  <c r="BA47" i="2"/>
  <c r="BB46" i="3"/>
  <c r="F8" i="6"/>
  <c r="BB8" i="7"/>
  <c r="BB23" i="7" s="1"/>
  <c r="BB8" i="13"/>
  <c r="BB28" i="13" s="1"/>
  <c r="BB8" i="14"/>
  <c r="BB33" i="14" s="1"/>
  <c r="AZ46" i="2"/>
  <c r="BA45" i="3"/>
  <c r="F4" i="7"/>
  <c r="AS39" i="2"/>
  <c r="AS38" i="3" s="1"/>
  <c r="AT38" i="3"/>
  <c r="AT40" i="2"/>
  <c r="BC5" i="7"/>
  <c r="BC19" i="7"/>
  <c r="G36" i="2"/>
  <c r="H36" i="3"/>
  <c r="AH28" i="2"/>
  <c r="AI27" i="3"/>
  <c r="E9" i="12" s="1"/>
  <c r="D33" i="2"/>
  <c r="D32" i="3" s="1"/>
  <c r="E32" i="3"/>
  <c r="G14" i="12" s="1"/>
  <c r="AJ21" i="2"/>
  <c r="AK20" i="3"/>
  <c r="BC5" i="13"/>
  <c r="AO6" i="20" l="1"/>
  <c r="AO4" i="21"/>
  <c r="BA8" i="24"/>
  <c r="BA12" i="18"/>
  <c r="BA13" i="18" s="1"/>
  <c r="BA6" i="24"/>
  <c r="BA5" i="24" s="1"/>
  <c r="AN4" i="22"/>
  <c r="BB35" i="19"/>
  <c r="BB31" i="19"/>
  <c r="G6" i="22"/>
  <c r="G12" i="18"/>
  <c r="G13" i="18" s="1"/>
  <c r="AS7" i="23"/>
  <c r="BC25" i="19"/>
  <c r="AN4" i="24"/>
  <c r="BB21" i="19"/>
  <c r="BB23" i="19"/>
  <c r="BB27" i="19" s="1"/>
  <c r="AR5" i="23"/>
  <c r="AR6" i="23"/>
  <c r="AR7" i="22"/>
  <c r="AO51" i="3"/>
  <c r="BA8" i="22"/>
  <c r="BA6" i="22"/>
  <c r="BA5" i="22" s="1"/>
  <c r="AS17" i="19"/>
  <c r="AS20" i="19"/>
  <c r="E9" i="7"/>
  <c r="E6" i="20"/>
  <c r="E4" i="21"/>
  <c r="BB8" i="20"/>
  <c r="BB10" i="20" s="1"/>
  <c r="BB6" i="21"/>
  <c r="BB8" i="21" s="1"/>
  <c r="F10" i="7"/>
  <c r="F6" i="20"/>
  <c r="H6" i="21"/>
  <c r="H8" i="21" s="1"/>
  <c r="H8" i="20"/>
  <c r="H10" i="20" s="1"/>
  <c r="AN9" i="7"/>
  <c r="AN6" i="20"/>
  <c r="AN4" i="21"/>
  <c r="AR7" i="18"/>
  <c r="AR7" i="7"/>
  <c r="AR17" i="7" s="1"/>
  <c r="AR6" i="6"/>
  <c r="AR11" i="6" s="1"/>
  <c r="AR7" i="14"/>
  <c r="AR25" i="14" s="1"/>
  <c r="AR50" i="14" s="1"/>
  <c r="AQ50" i="14" s="1"/>
  <c r="AP50" i="14" s="1"/>
  <c r="AR7" i="19"/>
  <c r="BB5" i="19"/>
  <c r="BB13" i="19"/>
  <c r="BB12" i="19" s="1"/>
  <c r="BB25" i="19" s="1"/>
  <c r="BC33" i="19"/>
  <c r="BC29" i="19"/>
  <c r="AQ21" i="3"/>
  <c r="AR22" i="3"/>
  <c r="AQ7" i="24" s="1"/>
  <c r="AM53" i="2"/>
  <c r="AN52" i="3"/>
  <c r="H13" i="19"/>
  <c r="BA8" i="19"/>
  <c r="BA22" i="19" s="1"/>
  <c r="BA8" i="18"/>
  <c r="BA6" i="18"/>
  <c r="BA5" i="18" s="1"/>
  <c r="BA10" i="18" s="1"/>
  <c r="BA6" i="19"/>
  <c r="AN4" i="18"/>
  <c r="G6" i="19"/>
  <c r="G6" i="18"/>
  <c r="AR7" i="13"/>
  <c r="AS24" i="13"/>
  <c r="AN4" i="19"/>
  <c r="AN11" i="19" s="1"/>
  <c r="S1" i="1"/>
  <c r="R2" i="1"/>
  <c r="G36" i="3"/>
  <c r="F12" i="18" s="1"/>
  <c r="F13" i="18" s="1"/>
  <c r="D34" i="2"/>
  <c r="D33" i="3" s="1"/>
  <c r="E33" i="3"/>
  <c r="G15" i="12" s="1"/>
  <c r="AH29" i="2"/>
  <c r="AI28" i="3"/>
  <c r="AN35" i="2"/>
  <c r="AO34" i="3"/>
  <c r="H20" i="13"/>
  <c r="BB27" i="14"/>
  <c r="BC26" i="14"/>
  <c r="BC49" i="14"/>
  <c r="D35" i="2"/>
  <c r="E34" i="3"/>
  <c r="G16" i="12" s="1"/>
  <c r="BB9" i="6"/>
  <c r="BB10" i="6"/>
  <c r="E4" i="13"/>
  <c r="E10" i="13" s="1"/>
  <c r="E40" i="13" s="1"/>
  <c r="AN7" i="6"/>
  <c r="G6" i="13"/>
  <c r="G6" i="7"/>
  <c r="G6" i="14"/>
  <c r="G5" i="6"/>
  <c r="AS40" i="2"/>
  <c r="AS39" i="3" s="1"/>
  <c r="AT39" i="3"/>
  <c r="AT41" i="2"/>
  <c r="AY46" i="2"/>
  <c r="AZ45" i="3"/>
  <c r="AI21" i="2"/>
  <c r="AJ20" i="3"/>
  <c r="AG28" i="2"/>
  <c r="AH27" i="3"/>
  <c r="AZ47" i="2"/>
  <c r="BA46" i="3"/>
  <c r="BA47" i="3"/>
  <c r="AQ38" i="2"/>
  <c r="AQ37" i="3" s="1"/>
  <c r="AR37" i="3"/>
  <c r="AR39" i="2"/>
  <c r="AU42" i="2"/>
  <c r="AU41" i="3" s="1"/>
  <c r="G21" i="12" s="1"/>
  <c r="AV41" i="3"/>
  <c r="AV43" i="2"/>
  <c r="H9" i="6"/>
  <c r="H10" i="6"/>
  <c r="BB5" i="7"/>
  <c r="BB19" i="7"/>
  <c r="BD31" i="7"/>
  <c r="E4" i="14"/>
  <c r="AN4" i="14"/>
  <c r="AN9" i="14" s="1"/>
  <c r="BA6" i="14"/>
  <c r="BA6" i="7"/>
  <c r="BA8" i="6"/>
  <c r="BA8" i="13"/>
  <c r="BA27" i="13" s="1"/>
  <c r="BA8" i="14"/>
  <c r="BA30" i="14" s="1"/>
  <c r="BA8" i="7"/>
  <c r="BA21" i="7" s="1"/>
  <c r="BA4" i="13"/>
  <c r="BA11" i="13" s="1"/>
  <c r="BA6" i="13"/>
  <c r="BA5" i="6"/>
  <c r="AX45" i="2"/>
  <c r="AY44" i="3"/>
  <c r="AK32" i="2"/>
  <c r="AL31" i="3"/>
  <c r="AL33" i="2"/>
  <c r="AK33" i="2" s="1"/>
  <c r="AI30" i="2"/>
  <c r="AJ29" i="3"/>
  <c r="I49" i="14"/>
  <c r="H49" i="14" s="1"/>
  <c r="G49" i="14" s="1"/>
  <c r="F49" i="14" s="1"/>
  <c r="E49" i="14" s="1"/>
  <c r="D49" i="14" s="1"/>
  <c r="AW44" i="2"/>
  <c r="AX43" i="3"/>
  <c r="H13" i="7"/>
  <c r="AJ31" i="2"/>
  <c r="AK30" i="3"/>
  <c r="BB47" i="14"/>
  <c r="BD48" i="14"/>
  <c r="BE53" i="14"/>
  <c r="E7" i="6"/>
  <c r="AN4" i="13"/>
  <c r="AN9" i="13" s="1"/>
  <c r="AN40" i="13" s="1"/>
  <c r="BC38" i="13"/>
  <c r="AM34" i="2"/>
  <c r="AN33" i="3"/>
  <c r="BC18" i="7"/>
  <c r="BD35" i="7"/>
  <c r="BD27" i="7"/>
  <c r="AQ36" i="3"/>
  <c r="H15" i="14"/>
  <c r="BB23" i="13"/>
  <c r="BB22" i="13" s="1"/>
  <c r="BB5" i="13"/>
  <c r="C4" i="7"/>
  <c r="BD45" i="14"/>
  <c r="D34" i="3" l="1"/>
  <c r="C8" i="6" s="1"/>
  <c r="AZ6" i="24"/>
  <c r="AZ5" i="24" s="1"/>
  <c r="AR7" i="23"/>
  <c r="AM4" i="19"/>
  <c r="AM10" i="19" s="1"/>
  <c r="AM4" i="24"/>
  <c r="AZ8" i="22"/>
  <c r="AZ8" i="24"/>
  <c r="AZ12" i="18"/>
  <c r="AZ13" i="18" s="1"/>
  <c r="AI6" i="23"/>
  <c r="AI7" i="23" s="1"/>
  <c r="AQ5" i="23"/>
  <c r="AQ6" i="23"/>
  <c r="AQ7" i="22"/>
  <c r="G27" i="12"/>
  <c r="AZ6" i="22"/>
  <c r="AZ5" i="22" s="1"/>
  <c r="E10" i="12"/>
  <c r="AM4" i="22"/>
  <c r="AR17" i="19"/>
  <c r="AR20" i="19"/>
  <c r="BC45" i="14"/>
  <c r="C9" i="7"/>
  <c r="C6" i="20"/>
  <c r="C4" i="21"/>
  <c r="BA6" i="21"/>
  <c r="BA8" i="21" s="1"/>
  <c r="BA8" i="20"/>
  <c r="BA10" i="20" s="1"/>
  <c r="G8" i="20"/>
  <c r="G10" i="20" s="1"/>
  <c r="G6" i="21"/>
  <c r="G8" i="21" s="1"/>
  <c r="AR24" i="13"/>
  <c r="G13" i="19"/>
  <c r="AN51" i="3"/>
  <c r="AM4" i="18"/>
  <c r="AQ7" i="19"/>
  <c r="AQ20" i="19" s="1"/>
  <c r="AQ6" i="6"/>
  <c r="AQ7" i="18"/>
  <c r="AQ7" i="13"/>
  <c r="AQ24" i="13" s="1"/>
  <c r="AQ7" i="14"/>
  <c r="AQ16" i="14" s="1"/>
  <c r="AQ7" i="7"/>
  <c r="AQ17" i="7" s="1"/>
  <c r="AZ6" i="18"/>
  <c r="AZ5" i="18" s="1"/>
  <c r="AZ10" i="18" s="1"/>
  <c r="AZ6" i="19"/>
  <c r="D4" i="13"/>
  <c r="D12" i="13" s="1"/>
  <c r="BA16" i="19"/>
  <c r="BA15" i="19" s="1"/>
  <c r="BA5" i="19"/>
  <c r="AK53" i="2"/>
  <c r="AM52" i="3"/>
  <c r="AP21" i="3"/>
  <c r="AQ22" i="3"/>
  <c r="AP7" i="24" s="1"/>
  <c r="AZ8" i="19"/>
  <c r="AZ23" i="19" s="1"/>
  <c r="AZ8" i="18"/>
  <c r="F6" i="19"/>
  <c r="F6" i="18"/>
  <c r="BB33" i="19"/>
  <c r="BB29" i="19"/>
  <c r="D4" i="7"/>
  <c r="D4" i="14"/>
  <c r="D7" i="6"/>
  <c r="T1" i="1"/>
  <c r="S2" i="1"/>
  <c r="BB38" i="13"/>
  <c r="BB33" i="13"/>
  <c r="BA33" i="13" s="1"/>
  <c r="AL34" i="2"/>
  <c r="AM33" i="3"/>
  <c r="H23" i="14"/>
  <c r="BA4" i="6"/>
  <c r="BA12" i="6" s="1"/>
  <c r="BA9" i="6"/>
  <c r="BA10" i="6"/>
  <c r="BA5" i="14"/>
  <c r="BA18" i="14"/>
  <c r="BA17" i="14" s="1"/>
  <c r="BA36" i="14" s="1"/>
  <c r="AU43" i="2"/>
  <c r="AU42" i="3" s="1"/>
  <c r="G22" i="12" s="1"/>
  <c r="AV42" i="3"/>
  <c r="AY47" i="2"/>
  <c r="AZ46" i="3"/>
  <c r="AZ47" i="3"/>
  <c r="G23" i="13"/>
  <c r="C4" i="13"/>
  <c r="C11" i="13" s="1"/>
  <c r="C4" i="14"/>
  <c r="C10" i="14" s="1"/>
  <c r="AO37" i="2"/>
  <c r="AP36" i="3"/>
  <c r="AP38" i="2"/>
  <c r="AM4" i="14"/>
  <c r="AM9" i="14" s="1"/>
  <c r="AM4" i="7"/>
  <c r="AM4" i="13"/>
  <c r="AM9" i="13" s="1"/>
  <c r="AM40" i="13" s="1"/>
  <c r="AW45" i="2"/>
  <c r="AX44" i="3"/>
  <c r="BA5" i="7"/>
  <c r="BA13" i="7"/>
  <c r="BA12" i="7" s="1"/>
  <c r="BA25" i="7" s="1"/>
  <c r="AQ39" i="2"/>
  <c r="AQ38" i="3" s="1"/>
  <c r="AR38" i="3"/>
  <c r="AR40" i="2"/>
  <c r="AZ8" i="7"/>
  <c r="AZ23" i="7" s="1"/>
  <c r="AZ8" i="13"/>
  <c r="AZ28" i="13" s="1"/>
  <c r="AZ8" i="14"/>
  <c r="AZ30" i="14" s="1"/>
  <c r="AH21" i="2"/>
  <c r="AI20" i="3"/>
  <c r="G16" i="7"/>
  <c r="AK32" i="3"/>
  <c r="BB18" i="7"/>
  <c r="BC35" i="7"/>
  <c r="BC31" i="7"/>
  <c r="BC27" i="7"/>
  <c r="BC48" i="14"/>
  <c r="BC53" i="14" s="1"/>
  <c r="BD53" i="14"/>
  <c r="AI31" i="2"/>
  <c r="AJ30" i="3"/>
  <c r="AV44" i="2"/>
  <c r="AW43" i="3"/>
  <c r="AH30" i="2"/>
  <c r="AI29" i="3"/>
  <c r="E11" i="12" s="1"/>
  <c r="AZ8" i="6"/>
  <c r="AZ4" i="13"/>
  <c r="AZ12" i="13" s="1"/>
  <c r="AZ6" i="14"/>
  <c r="AZ6" i="13"/>
  <c r="AZ6" i="7"/>
  <c r="AZ5" i="6"/>
  <c r="AS41" i="2"/>
  <c r="AS40" i="3" s="1"/>
  <c r="AT40" i="3"/>
  <c r="AT42" i="2"/>
  <c r="G18" i="14"/>
  <c r="D8" i="6"/>
  <c r="BB26" i="14"/>
  <c r="BB49" i="14"/>
  <c r="BA49" i="14" s="1"/>
  <c r="AZ49" i="14" s="1"/>
  <c r="AY49" i="14" s="1"/>
  <c r="AX49" i="14" s="1"/>
  <c r="AW49" i="14" s="1"/>
  <c r="AV49" i="14" s="1"/>
  <c r="AU49" i="14" s="1"/>
  <c r="AM35" i="2"/>
  <c r="AN34" i="3"/>
  <c r="AG29" i="2"/>
  <c r="AH28" i="3"/>
  <c r="E36" i="2"/>
  <c r="F36" i="3"/>
  <c r="E12" i="18" s="1"/>
  <c r="E13" i="18" s="1"/>
  <c r="AL32" i="3"/>
  <c r="AJ32" i="2"/>
  <c r="AK31" i="3"/>
  <c r="BA20" i="13"/>
  <c r="BA19" i="13" s="1"/>
  <c r="BA37" i="13" s="1"/>
  <c r="BA5" i="13"/>
  <c r="AF28" i="2"/>
  <c r="AF27" i="3" s="1"/>
  <c r="AG27" i="3"/>
  <c r="AX46" i="2"/>
  <c r="AY45" i="3"/>
  <c r="G9" i="6"/>
  <c r="G10" i="6"/>
  <c r="F5" i="6"/>
  <c r="F6" i="7"/>
  <c r="F8" i="20" s="1"/>
  <c r="F10" i="20" s="1"/>
  <c r="F6" i="13"/>
  <c r="F6" i="14"/>
  <c r="F4" i="14"/>
  <c r="F9" i="14" s="1"/>
  <c r="AY6" i="22" l="1"/>
  <c r="AY5" i="22" s="1"/>
  <c r="AY6" i="24"/>
  <c r="AY5" i="24" s="1"/>
  <c r="AQ7" i="23"/>
  <c r="AY8" i="22"/>
  <c r="AY8" i="24"/>
  <c r="AY12" i="18"/>
  <c r="AY13" i="18" s="1"/>
  <c r="AL4" i="18"/>
  <c r="AL4" i="24"/>
  <c r="AL4" i="22"/>
  <c r="AP7" i="22"/>
  <c r="AP6" i="23"/>
  <c r="AP7" i="23" s="1"/>
  <c r="AM10" i="7"/>
  <c r="AM4" i="21"/>
  <c r="AM6" i="20"/>
  <c r="AZ6" i="21"/>
  <c r="AZ8" i="21" s="1"/>
  <c r="AZ8" i="20"/>
  <c r="AZ10" i="20" s="1"/>
  <c r="D11" i="7"/>
  <c r="D4" i="21"/>
  <c r="D6" i="20"/>
  <c r="F9" i="12"/>
  <c r="D9" i="12"/>
  <c r="AY6" i="18"/>
  <c r="AY5" i="18" s="1"/>
  <c r="AY10" i="18" s="1"/>
  <c r="AY6" i="19"/>
  <c r="AY16" i="19" s="1"/>
  <c r="AY15" i="19" s="1"/>
  <c r="F13" i="19"/>
  <c r="AP7" i="13"/>
  <c r="AP21" i="13" s="1"/>
  <c r="AP7" i="18"/>
  <c r="AP7" i="7"/>
  <c r="AP14" i="7" s="1"/>
  <c r="AP7" i="19"/>
  <c r="AP20" i="19" s="1"/>
  <c r="AP6" i="6"/>
  <c r="AP7" i="14"/>
  <c r="AP19" i="14" s="1"/>
  <c r="AY8" i="18"/>
  <c r="AY8" i="19"/>
  <c r="AO21" i="3"/>
  <c r="AP22" i="3"/>
  <c r="AO7" i="24" s="1"/>
  <c r="BA30" i="19"/>
  <c r="BA34" i="19"/>
  <c r="AZ5" i="19"/>
  <c r="AZ19" i="19"/>
  <c r="AZ18" i="19" s="1"/>
  <c r="AM51" i="3"/>
  <c r="AL4" i="19"/>
  <c r="BA26" i="19"/>
  <c r="AJ53" i="2"/>
  <c r="AK52" i="3"/>
  <c r="BA32" i="13"/>
  <c r="E6" i="19"/>
  <c r="E13" i="19" s="1"/>
  <c r="E6" i="18"/>
  <c r="U1" i="1"/>
  <c r="T2" i="1"/>
  <c r="F20" i="13"/>
  <c r="AW46" i="2"/>
  <c r="AX45" i="3"/>
  <c r="AI32" i="2"/>
  <c r="AJ31" i="3"/>
  <c r="AJ33" i="2"/>
  <c r="AI33" i="2" s="1"/>
  <c r="D36" i="2"/>
  <c r="E36" i="3"/>
  <c r="D12" i="18" s="1"/>
  <c r="D13" i="18" s="1"/>
  <c r="AL35" i="2"/>
  <c r="AM34" i="3"/>
  <c r="AZ18" i="14"/>
  <c r="AZ17" i="14" s="1"/>
  <c r="AZ36" i="14" s="1"/>
  <c r="AZ5" i="14"/>
  <c r="AU44" i="2"/>
  <c r="AU43" i="3" s="1"/>
  <c r="G23" i="12" s="1"/>
  <c r="AV43" i="3"/>
  <c r="AZ12" i="7"/>
  <c r="BA33" i="7"/>
  <c r="BA29" i="7"/>
  <c r="AO38" i="2"/>
  <c r="AP37" i="3"/>
  <c r="AP39" i="2"/>
  <c r="F15" i="14"/>
  <c r="E5" i="6"/>
  <c r="E6" i="7"/>
  <c r="E6" i="13"/>
  <c r="E6" i="14"/>
  <c r="E8" i="6"/>
  <c r="AZ5" i="13"/>
  <c r="AZ23" i="13"/>
  <c r="AZ22" i="13" s="1"/>
  <c r="AZ33" i="13" s="1"/>
  <c r="AY33" i="13" s="1"/>
  <c r="AX33" i="13" s="1"/>
  <c r="AG21" i="2"/>
  <c r="AH20" i="3"/>
  <c r="AV45" i="2"/>
  <c r="AW44" i="3"/>
  <c r="AX47" i="2"/>
  <c r="AY46" i="3"/>
  <c r="AY47" i="3"/>
  <c r="AK34" i="2"/>
  <c r="AL33" i="3"/>
  <c r="AK4" i="13" s="1"/>
  <c r="AK9" i="13" s="1"/>
  <c r="AK40" i="13" s="1"/>
  <c r="AJ32" i="3"/>
  <c r="E9" i="14"/>
  <c r="D9" i="14" s="1"/>
  <c r="F10" i="6"/>
  <c r="F9" i="6"/>
  <c r="AF29" i="2"/>
  <c r="AF28" i="3" s="1"/>
  <c r="AG28" i="3"/>
  <c r="BB48" i="14"/>
  <c r="BB45" i="14"/>
  <c r="BA45" i="14" s="1"/>
  <c r="AZ45" i="14" s="1"/>
  <c r="AY45" i="14" s="1"/>
  <c r="AX45" i="14" s="1"/>
  <c r="AW45" i="14" s="1"/>
  <c r="AV45" i="14" s="1"/>
  <c r="AU45" i="14" s="1"/>
  <c r="AT45" i="14" s="1"/>
  <c r="AZ5" i="7"/>
  <c r="AZ19" i="7"/>
  <c r="AG30" i="2"/>
  <c r="AH29" i="3"/>
  <c r="AH31" i="2"/>
  <c r="AI30" i="3"/>
  <c r="BA18" i="7"/>
  <c r="BB35" i="7"/>
  <c r="BB31" i="7"/>
  <c r="BB27" i="7"/>
  <c r="AN37" i="2"/>
  <c r="AO36" i="3"/>
  <c r="AY8" i="13"/>
  <c r="AY27" i="13" s="1"/>
  <c r="AY8" i="14"/>
  <c r="AY30" i="14" s="1"/>
  <c r="AY8" i="7"/>
  <c r="AY21" i="7" s="1"/>
  <c r="BA42" i="14"/>
  <c r="AL4" i="13"/>
  <c r="AL11" i="13" s="1"/>
  <c r="AL7" i="6"/>
  <c r="AL4" i="14"/>
  <c r="AL9" i="14" s="1"/>
  <c r="F16" i="7"/>
  <c r="AS42" i="2"/>
  <c r="AS41" i="3" s="1"/>
  <c r="AT41" i="3"/>
  <c r="AT43" i="2"/>
  <c r="AZ4" i="6"/>
  <c r="AZ12" i="6" s="1"/>
  <c r="AZ10" i="6"/>
  <c r="AZ9" i="6"/>
  <c r="AQ40" i="2"/>
  <c r="AQ39" i="3" s="1"/>
  <c r="AR39" i="3"/>
  <c r="AR41" i="2"/>
  <c r="AY6" i="7"/>
  <c r="AY6" i="14"/>
  <c r="AY6" i="13"/>
  <c r="AY5" i="6"/>
  <c r="AY8" i="6"/>
  <c r="AY7" i="6"/>
  <c r="H38" i="14"/>
  <c r="H44" i="14"/>
  <c r="H48" i="14"/>
  <c r="H53" i="14" s="1"/>
  <c r="AZ38" i="13"/>
  <c r="AL9" i="19" l="1"/>
  <c r="AL10" i="19"/>
  <c r="AX6" i="24"/>
  <c r="AX5" i="24" s="1"/>
  <c r="AY34" i="19"/>
  <c r="AY30" i="19"/>
  <c r="AX8" i="22"/>
  <c r="AX8" i="24"/>
  <c r="AX12" i="18"/>
  <c r="AX13" i="18" s="1"/>
  <c r="AY21" i="19"/>
  <c r="AY22" i="19"/>
  <c r="AY26" i="19" s="1"/>
  <c r="E12" i="12"/>
  <c r="AX6" i="22"/>
  <c r="AX5" i="22" s="1"/>
  <c r="AK51" i="3"/>
  <c r="AO5" i="23"/>
  <c r="AO6" i="23"/>
  <c r="AO7" i="22"/>
  <c r="E6" i="21"/>
  <c r="E8" i="21" s="1"/>
  <c r="E8" i="20"/>
  <c r="E10" i="20" s="1"/>
  <c r="AY6" i="21"/>
  <c r="AY8" i="21" s="1"/>
  <c r="AY8" i="20"/>
  <c r="AY10" i="20" s="1"/>
  <c r="F10" i="12"/>
  <c r="D10" i="12"/>
  <c r="AX8" i="18"/>
  <c r="AX8" i="19"/>
  <c r="AX22" i="19" s="1"/>
  <c r="AZ35" i="19"/>
  <c r="AZ31" i="19"/>
  <c r="AO7" i="7"/>
  <c r="AO17" i="7" s="1"/>
  <c r="AO6" i="6"/>
  <c r="AO11" i="6" s="1"/>
  <c r="AO7" i="19"/>
  <c r="AO20" i="19" s="1"/>
  <c r="AO7" i="14"/>
  <c r="AO22" i="14" s="1"/>
  <c r="AO50" i="14" s="1"/>
  <c r="AN50" i="14" s="1"/>
  <c r="AM50" i="14" s="1"/>
  <c r="AL50" i="14" s="1"/>
  <c r="AK50" i="14" s="1"/>
  <c r="AJ50" i="14" s="1"/>
  <c r="AI50" i="14" s="1"/>
  <c r="AH50" i="14" s="1"/>
  <c r="AO7" i="18"/>
  <c r="AO7" i="13"/>
  <c r="AO24" i="13" s="1"/>
  <c r="AN21" i="3"/>
  <c r="AO22" i="3"/>
  <c r="AN7" i="24" s="1"/>
  <c r="D6" i="19"/>
  <c r="D19" i="19" s="1"/>
  <c r="D6" i="18"/>
  <c r="AZ27" i="19"/>
  <c r="AY13" i="19"/>
  <c r="AY12" i="19" s="1"/>
  <c r="AY25" i="19" s="1"/>
  <c r="AY5" i="19"/>
  <c r="AX6" i="19"/>
  <c r="AX6" i="18"/>
  <c r="AX5" i="18" s="1"/>
  <c r="AX10" i="18" s="1"/>
  <c r="AH53" i="2"/>
  <c r="AJ52" i="3"/>
  <c r="E16" i="19"/>
  <c r="E9" i="6"/>
  <c r="V1" i="1"/>
  <c r="U2" i="1"/>
  <c r="E15" i="7"/>
  <c r="AM37" i="2"/>
  <c r="AM36" i="2" s="1"/>
  <c r="AN36" i="3"/>
  <c r="AZ18" i="7"/>
  <c r="BA35" i="7"/>
  <c r="BA31" i="7"/>
  <c r="AF30" i="2"/>
  <c r="AF29" i="3" s="1"/>
  <c r="AG29" i="3"/>
  <c r="BA48" i="14"/>
  <c r="BA53" i="14" s="1"/>
  <c r="BB53" i="14"/>
  <c r="AW47" i="2"/>
  <c r="AX46" i="3"/>
  <c r="AX47" i="3"/>
  <c r="AW6" i="24" s="1"/>
  <c r="AW5" i="24" s="1"/>
  <c r="AU45" i="2"/>
  <c r="AU44" i="3" s="1"/>
  <c r="G24" i="12" s="1"/>
  <c r="AV44" i="3"/>
  <c r="E15" i="14"/>
  <c r="AZ33" i="7"/>
  <c r="AZ29" i="7"/>
  <c r="AZ25" i="7"/>
  <c r="C7" i="6"/>
  <c r="AK7" i="6"/>
  <c r="AY5" i="7"/>
  <c r="AY13" i="7"/>
  <c r="AY12" i="7" s="1"/>
  <c r="AY5" i="14"/>
  <c r="AY18" i="14"/>
  <c r="AY17" i="14" s="1"/>
  <c r="AZ42" i="14"/>
  <c r="AX8" i="14"/>
  <c r="AX29" i="14" s="1"/>
  <c r="AX8" i="13"/>
  <c r="AX25" i="13" s="1"/>
  <c r="AX8" i="7"/>
  <c r="AX22" i="7" s="1"/>
  <c r="E10" i="6"/>
  <c r="AO39" i="2"/>
  <c r="AP38" i="3"/>
  <c r="AP40" i="2"/>
  <c r="D5" i="6"/>
  <c r="D6" i="7"/>
  <c r="D6" i="13"/>
  <c r="D6" i="14"/>
  <c r="AH32" i="2"/>
  <c r="AI31" i="3"/>
  <c r="E13" i="12" s="1"/>
  <c r="AK4" i="7"/>
  <c r="AY11" i="6"/>
  <c r="AY10" i="6"/>
  <c r="AY9" i="6"/>
  <c r="AY20" i="13"/>
  <c r="AY19" i="13" s="1"/>
  <c r="AY37" i="13" s="1"/>
  <c r="AY5" i="13"/>
  <c r="AS43" i="2"/>
  <c r="AS42" i="3" s="1"/>
  <c r="AT42" i="3"/>
  <c r="AT44" i="2"/>
  <c r="AG31" i="2"/>
  <c r="AH30" i="3"/>
  <c r="AX8" i="6"/>
  <c r="AX4" i="14"/>
  <c r="AX9" i="14" s="1"/>
  <c r="AX6" i="14"/>
  <c r="AX6" i="13"/>
  <c r="AX6" i="7"/>
  <c r="AX5" i="6"/>
  <c r="AF21" i="2"/>
  <c r="AG20" i="3"/>
  <c r="E13" i="7"/>
  <c r="AK35" i="2"/>
  <c r="AL34" i="3"/>
  <c r="AK4" i="14"/>
  <c r="AK9" i="14" s="1"/>
  <c r="AQ41" i="2"/>
  <c r="AQ40" i="3" s="1"/>
  <c r="AR40" i="3"/>
  <c r="AR42" i="2"/>
  <c r="AJ34" i="2"/>
  <c r="AK33" i="3"/>
  <c r="E17" i="13"/>
  <c r="AN38" i="2"/>
  <c r="AO37" i="3"/>
  <c r="AV46" i="2"/>
  <c r="AW45" i="3"/>
  <c r="AY4" i="6"/>
  <c r="AY12" i="6" s="1"/>
  <c r="BA27" i="7"/>
  <c r="AI32" i="3"/>
  <c r="E14" i="12" s="1"/>
  <c r="AO7" i="23" l="1"/>
  <c r="AW8" i="6"/>
  <c r="AW8" i="22"/>
  <c r="AW8" i="24"/>
  <c r="AW12" i="18"/>
  <c r="AW13" i="18" s="1"/>
  <c r="AJ4" i="22"/>
  <c r="AJ4" i="24"/>
  <c r="AJ51" i="3"/>
  <c r="AI7" i="13" s="1"/>
  <c r="AI15" i="13" s="1"/>
  <c r="AI43" i="13" s="1"/>
  <c r="AW6" i="22"/>
  <c r="AW5" i="22" s="1"/>
  <c r="AN7" i="22"/>
  <c r="AN6" i="23"/>
  <c r="AN7" i="23" s="1"/>
  <c r="AX8" i="20"/>
  <c r="AX10" i="20" s="1"/>
  <c r="AX6" i="21"/>
  <c r="AX8" i="21" s="1"/>
  <c r="AK10" i="7"/>
  <c r="AK4" i="21"/>
  <c r="AK6" i="20"/>
  <c r="D6" i="21"/>
  <c r="D8" i="21" s="1"/>
  <c r="D8" i="20"/>
  <c r="D10" i="20" s="1"/>
  <c r="F11" i="12"/>
  <c r="D11" i="12"/>
  <c r="D16" i="19"/>
  <c r="AW6" i="19"/>
  <c r="AW6" i="18"/>
  <c r="AW5" i="18" s="1"/>
  <c r="AW10" i="18" s="1"/>
  <c r="AI7" i="14"/>
  <c r="AI19" i="14" s="1"/>
  <c r="AX16" i="19"/>
  <c r="AX15" i="19" s="1"/>
  <c r="AX5" i="19"/>
  <c r="AN7" i="18"/>
  <c r="AN7" i="7"/>
  <c r="AN14" i="7" s="1"/>
  <c r="AN6" i="6"/>
  <c r="AN11" i="6" s="1"/>
  <c r="AN7" i="13"/>
  <c r="AN15" i="13" s="1"/>
  <c r="AN43" i="13" s="1"/>
  <c r="AN7" i="19"/>
  <c r="AN20" i="19" s="1"/>
  <c r="AN7" i="14"/>
  <c r="AN16" i="14" s="1"/>
  <c r="AW8" i="18"/>
  <c r="AW8" i="19"/>
  <c r="AW21" i="19" s="1"/>
  <c r="AG53" i="2"/>
  <c r="AH52" i="3"/>
  <c r="AY33" i="19"/>
  <c r="AY29" i="19"/>
  <c r="AM21" i="3"/>
  <c r="AN22" i="3"/>
  <c r="AM7" i="24" s="1"/>
  <c r="AJ4" i="18"/>
  <c r="AJ4" i="19"/>
  <c r="AJ9" i="19" s="1"/>
  <c r="W1" i="1"/>
  <c r="V2" i="1"/>
  <c r="E42" i="13"/>
  <c r="AY32" i="13"/>
  <c r="AX32" i="13" s="1"/>
  <c r="AY42" i="14"/>
  <c r="AX42" i="14" s="1"/>
  <c r="AY36" i="14"/>
  <c r="AX12" i="7"/>
  <c r="AY33" i="7"/>
  <c r="AY29" i="7"/>
  <c r="AY25" i="7"/>
  <c r="AI34" i="2"/>
  <c r="AJ33" i="3"/>
  <c r="AS44" i="2"/>
  <c r="AS43" i="3" s="1"/>
  <c r="AT43" i="3"/>
  <c r="AT45" i="2"/>
  <c r="D19" i="7"/>
  <c r="CC4" i="6"/>
  <c r="AW8" i="7"/>
  <c r="AW8" i="13"/>
  <c r="AW27" i="13" s="1"/>
  <c r="AW8" i="14"/>
  <c r="AW29" i="14" s="1"/>
  <c r="AY18" i="7"/>
  <c r="AZ35" i="7"/>
  <c r="AZ31" i="7"/>
  <c r="AZ27" i="7"/>
  <c r="E34" i="7"/>
  <c r="E26" i="7"/>
  <c r="D26" i="7" s="1"/>
  <c r="C26" i="7" s="1"/>
  <c r="E30" i="7"/>
  <c r="AW6" i="7"/>
  <c r="AX5" i="7"/>
  <c r="AX16" i="7"/>
  <c r="AX15" i="7" s="1"/>
  <c r="AJ4" i="13"/>
  <c r="AJ10" i="13" s="1"/>
  <c r="AJ40" i="13" s="1"/>
  <c r="AJ4" i="14"/>
  <c r="AJ7" i="6"/>
  <c r="AJ4" i="7"/>
  <c r="AQ42" i="2"/>
  <c r="AQ41" i="3" s="1"/>
  <c r="AR41" i="3"/>
  <c r="AR43" i="2"/>
  <c r="AX4" i="6"/>
  <c r="AX12" i="6" s="1"/>
  <c r="AX9" i="6"/>
  <c r="AX10" i="6"/>
  <c r="AW9" i="14"/>
  <c r="AF31" i="2"/>
  <c r="AF30" i="3" s="1"/>
  <c r="AG30" i="3"/>
  <c r="D23" i="13"/>
  <c r="AO40" i="2"/>
  <c r="AP39" i="3"/>
  <c r="AP41" i="2"/>
  <c r="CC5" i="13"/>
  <c r="CB5" i="13" s="1"/>
  <c r="CA5" i="13" s="1"/>
  <c r="BZ5" i="13" s="1"/>
  <c r="AW6" i="13"/>
  <c r="AW6" i="14"/>
  <c r="AW5" i="6"/>
  <c r="AW4" i="6" s="1"/>
  <c r="AW7" i="6"/>
  <c r="AU46" i="2"/>
  <c r="AU45" i="3" s="1"/>
  <c r="G25" i="12" s="1"/>
  <c r="AV45" i="3"/>
  <c r="AM38" i="2"/>
  <c r="AN37" i="3"/>
  <c r="AJ35" i="2"/>
  <c r="AK34" i="3"/>
  <c r="AE21" i="2"/>
  <c r="AF20" i="3"/>
  <c r="AX5" i="14"/>
  <c r="AX15" i="14"/>
  <c r="AX14" i="14" s="1"/>
  <c r="AX35" i="14" s="1"/>
  <c r="D15" i="14"/>
  <c r="CC5" i="7"/>
  <c r="CB5" i="7" s="1"/>
  <c r="CA5" i="7" s="1"/>
  <c r="BZ5" i="7" s="1"/>
  <c r="AL37" i="2"/>
  <c r="AM36" i="3"/>
  <c r="AX14" i="13"/>
  <c r="AX5" i="13"/>
  <c r="AG32" i="2"/>
  <c r="AH31" i="3"/>
  <c r="AH33" i="2"/>
  <c r="AH32" i="3" s="1"/>
  <c r="D10" i="6"/>
  <c r="D9" i="6"/>
  <c r="AN39" i="2"/>
  <c r="AO38" i="3"/>
  <c r="AV47" i="2"/>
  <c r="AW46" i="3"/>
  <c r="AW47" i="3"/>
  <c r="AI7" i="7" l="1"/>
  <c r="AI14" i="7" s="1"/>
  <c r="AI4" i="22"/>
  <c r="AI4" i="24"/>
  <c r="AV8" i="22"/>
  <c r="AV8" i="24"/>
  <c r="AV12" i="18"/>
  <c r="AV13" i="18" s="1"/>
  <c r="AI7" i="22"/>
  <c r="AI7" i="24"/>
  <c r="AV6" i="22"/>
  <c r="AV5" i="22" s="1"/>
  <c r="AV6" i="24"/>
  <c r="AV5" i="24" s="1"/>
  <c r="AI7" i="18"/>
  <c r="AI6" i="6"/>
  <c r="AI7" i="19"/>
  <c r="AI14" i="19" s="1"/>
  <c r="AW21" i="7"/>
  <c r="AW22" i="7"/>
  <c r="AW26" i="7" s="1"/>
  <c r="CB4" i="6"/>
  <c r="CB12" i="6" s="1"/>
  <c r="CC12" i="6"/>
  <c r="AM5" i="23"/>
  <c r="AM6" i="23"/>
  <c r="AM7" i="22"/>
  <c r="AH51" i="3"/>
  <c r="AW12" i="6"/>
  <c r="AW6" i="21"/>
  <c r="AW8" i="21" s="1"/>
  <c r="AW8" i="20"/>
  <c r="AW10" i="20" s="1"/>
  <c r="AJ6" i="20"/>
  <c r="AJ4" i="21"/>
  <c r="F12" i="12"/>
  <c r="D12" i="12"/>
  <c r="AV6" i="18"/>
  <c r="AV5" i="18" s="1"/>
  <c r="AV10" i="18" s="1"/>
  <c r="AV6" i="19"/>
  <c r="AV19" i="19" s="1"/>
  <c r="AV18" i="19" s="1"/>
  <c r="AI4" i="19"/>
  <c r="AI9" i="19" s="1"/>
  <c r="AI4" i="18"/>
  <c r="AF53" i="2"/>
  <c r="AG52" i="3"/>
  <c r="AX34" i="19"/>
  <c r="AX30" i="19"/>
  <c r="AW5" i="19"/>
  <c r="AW13" i="19"/>
  <c r="AW12" i="19" s="1"/>
  <c r="AX26" i="19"/>
  <c r="AM7" i="18"/>
  <c r="AM6" i="6"/>
  <c r="AM7" i="13"/>
  <c r="AM15" i="13" s="1"/>
  <c r="AM43" i="13" s="1"/>
  <c r="AM7" i="14"/>
  <c r="AM16" i="14" s="1"/>
  <c r="AM7" i="19"/>
  <c r="AM17" i="19" s="1"/>
  <c r="AM7" i="7"/>
  <c r="AM17" i="7" s="1"/>
  <c r="AV8" i="18"/>
  <c r="AV8" i="19"/>
  <c r="AL21" i="3"/>
  <c r="AM22" i="3"/>
  <c r="AL7" i="24" s="1"/>
  <c r="AX13" i="13"/>
  <c r="AX42" i="13"/>
  <c r="AX41" i="13" s="1"/>
  <c r="AX45" i="13" s="1"/>
  <c r="X1" i="1"/>
  <c r="W2" i="1"/>
  <c r="AV8" i="7"/>
  <c r="AV8" i="13"/>
  <c r="AV28" i="13" s="1"/>
  <c r="AV8" i="14"/>
  <c r="AV29" i="14" s="1"/>
  <c r="AI35" i="2"/>
  <c r="AJ34" i="3"/>
  <c r="AL38" i="2"/>
  <c r="AM37" i="3"/>
  <c r="CC19" i="13"/>
  <c r="AN40" i="2"/>
  <c r="AO39" i="3"/>
  <c r="AV6" i="7"/>
  <c r="AW5" i="7"/>
  <c r="AW13" i="7"/>
  <c r="AW12" i="7" s="1"/>
  <c r="AI4" i="7"/>
  <c r="AI4" i="13"/>
  <c r="AI9" i="13" s="1"/>
  <c r="AI40" i="13" s="1"/>
  <c r="AI7" i="6"/>
  <c r="AV5" i="6"/>
  <c r="AV6" i="13"/>
  <c r="AV6" i="14"/>
  <c r="AV8" i="6"/>
  <c r="AF32" i="2"/>
  <c r="AG31" i="3"/>
  <c r="AG33" i="2"/>
  <c r="AG32" i="3" s="1"/>
  <c r="AW11" i="6"/>
  <c r="AW10" i="6"/>
  <c r="AW9" i="6"/>
  <c r="AX18" i="7"/>
  <c r="AY35" i="7"/>
  <c r="AY31" i="7"/>
  <c r="AY27" i="7"/>
  <c r="C18" i="7"/>
  <c r="AK37" i="2"/>
  <c r="AL36" i="3"/>
  <c r="AC21" i="2"/>
  <c r="AE20" i="3"/>
  <c r="AT8" i="6"/>
  <c r="AW20" i="13"/>
  <c r="AW19" i="13" s="1"/>
  <c r="AW37" i="13" s="1"/>
  <c r="AW5" i="13"/>
  <c r="AO41" i="2"/>
  <c r="AP40" i="3"/>
  <c r="AP42" i="2"/>
  <c r="AV9" i="14"/>
  <c r="AI4" i="14"/>
  <c r="AJ10" i="14"/>
  <c r="AX34" i="7"/>
  <c r="AX30" i="7"/>
  <c r="AW30" i="7" s="1"/>
  <c r="AX33" i="7"/>
  <c r="AX29" i="7"/>
  <c r="AX25" i="7"/>
  <c r="AX26" i="7"/>
  <c r="AU47" i="2"/>
  <c r="AU46" i="3" s="1"/>
  <c r="AV46" i="3"/>
  <c r="AV47" i="3"/>
  <c r="AM39" i="2"/>
  <c r="AN38" i="3"/>
  <c r="AW5" i="14"/>
  <c r="AW15" i="14"/>
  <c r="AW14" i="14" s="1"/>
  <c r="AQ43" i="2"/>
  <c r="AQ42" i="3" s="1"/>
  <c r="AR42" i="3"/>
  <c r="AR44" i="2"/>
  <c r="AS45" i="2"/>
  <c r="AS44" i="3" s="1"/>
  <c r="AT44" i="3"/>
  <c r="AT46" i="2"/>
  <c r="AH34" i="2"/>
  <c r="AI33" i="3"/>
  <c r="AH4" i="24" s="1"/>
  <c r="AX41" i="14"/>
  <c r="AM7" i="23" l="1"/>
  <c r="AU8" i="22"/>
  <c r="AU8" i="24"/>
  <c r="AU12" i="18"/>
  <c r="AU13" i="18" s="1"/>
  <c r="AU6" i="22"/>
  <c r="AU5" i="22" s="1"/>
  <c r="AU6" i="24"/>
  <c r="AU5" i="24" s="1"/>
  <c r="AT8" i="24"/>
  <c r="AT12" i="18"/>
  <c r="AT13" i="18" s="1"/>
  <c r="AT6" i="24"/>
  <c r="AT5" i="24" s="1"/>
  <c r="AV22" i="7"/>
  <c r="AV23" i="7"/>
  <c r="AV27" i="7" s="1"/>
  <c r="AU27" i="7" s="1"/>
  <c r="E15" i="12"/>
  <c r="AH4" i="22"/>
  <c r="AL5" i="23"/>
  <c r="AL6" i="23"/>
  <c r="AL7" i="22"/>
  <c r="G26" i="12"/>
  <c r="AT8" i="22"/>
  <c r="AT6" i="22"/>
  <c r="AT5" i="22" s="1"/>
  <c r="AG51" i="3"/>
  <c r="AV35" i="19"/>
  <c r="AV31" i="19"/>
  <c r="AV22" i="19"/>
  <c r="AV23" i="19"/>
  <c r="AV27" i="19" s="1"/>
  <c r="AI4" i="21"/>
  <c r="AI6" i="20"/>
  <c r="AV6" i="21"/>
  <c r="AV8" i="21" s="1"/>
  <c r="AV8" i="20"/>
  <c r="AV10" i="20" s="1"/>
  <c r="AL7" i="19"/>
  <c r="AL7" i="7"/>
  <c r="AL14" i="7" s="1"/>
  <c r="AL7" i="13"/>
  <c r="AL21" i="13" s="1"/>
  <c r="AL6" i="6"/>
  <c r="AL11" i="6" s="1"/>
  <c r="AL7" i="18"/>
  <c r="AL7" i="14"/>
  <c r="AL16" i="14" s="1"/>
  <c r="AU8" i="19"/>
  <c r="AU23" i="19" s="1"/>
  <c r="AU8" i="18"/>
  <c r="AT8" i="19"/>
  <c r="AT8" i="18"/>
  <c r="AT6" i="19"/>
  <c r="AT19" i="19" s="1"/>
  <c r="AT18" i="19" s="1"/>
  <c r="AT6" i="18"/>
  <c r="AT5" i="18" s="1"/>
  <c r="AT10" i="18" s="1"/>
  <c r="AK21" i="3"/>
  <c r="AL22" i="3"/>
  <c r="AK7" i="24" s="1"/>
  <c r="AW33" i="19"/>
  <c r="AW29" i="19"/>
  <c r="AW25" i="19"/>
  <c r="AE53" i="2"/>
  <c r="AF52" i="3"/>
  <c r="AH4" i="19"/>
  <c r="AH4" i="18"/>
  <c r="AU6" i="18"/>
  <c r="AU5" i="18" s="1"/>
  <c r="AU10" i="18" s="1"/>
  <c r="AU6" i="19"/>
  <c r="AV16" i="19"/>
  <c r="AV15" i="19" s="1"/>
  <c r="AV5" i="19"/>
  <c r="C27" i="7"/>
  <c r="AX35" i="13"/>
  <c r="AX30" i="13"/>
  <c r="Y1" i="1"/>
  <c r="X2" i="1"/>
  <c r="AW32" i="13"/>
  <c r="AV32" i="13" s="1"/>
  <c r="AW35" i="14"/>
  <c r="AW41" i="14"/>
  <c r="AV12" i="7"/>
  <c r="AW33" i="7"/>
  <c r="AW29" i="7"/>
  <c r="AF31" i="3"/>
  <c r="AF33" i="2"/>
  <c r="AF32" i="3" s="1"/>
  <c r="AV9" i="6"/>
  <c r="AV10" i="6"/>
  <c r="AM40" i="2"/>
  <c r="AN39" i="3"/>
  <c r="AK38" i="2"/>
  <c r="AL37" i="3"/>
  <c r="AU6" i="13"/>
  <c r="AU8" i="6"/>
  <c r="AU4" i="14"/>
  <c r="AU10" i="14" s="1"/>
  <c r="AU6" i="7"/>
  <c r="AU5" i="6"/>
  <c r="AU6" i="14"/>
  <c r="AI10" i="14"/>
  <c r="AN41" i="2"/>
  <c r="AO40" i="3"/>
  <c r="AJ37" i="2"/>
  <c r="AK36" i="3"/>
  <c r="AV23" i="13"/>
  <c r="AV22" i="13" s="1"/>
  <c r="AV38" i="13" s="1"/>
  <c r="AV5" i="13"/>
  <c r="AV5" i="7"/>
  <c r="AV16" i="7"/>
  <c r="AV15" i="7" s="1"/>
  <c r="AU8" i="7"/>
  <c r="AU21" i="7" s="1"/>
  <c r="AU8" i="14"/>
  <c r="AU30" i="14" s="1"/>
  <c r="AU8" i="13"/>
  <c r="AU27" i="13" s="1"/>
  <c r="AH7" i="6"/>
  <c r="AH4" i="13"/>
  <c r="AH11" i="13" s="1"/>
  <c r="AH4" i="7"/>
  <c r="AH4" i="14"/>
  <c r="AQ44" i="2"/>
  <c r="AQ43" i="3" s="1"/>
  <c r="AR43" i="3"/>
  <c r="AR45" i="2"/>
  <c r="AV15" i="14"/>
  <c r="AV14" i="14" s="1"/>
  <c r="AV5" i="14"/>
  <c r="AI11" i="6"/>
  <c r="CB19" i="13"/>
  <c r="CC37" i="13"/>
  <c r="CC32" i="13"/>
  <c r="AH35" i="2"/>
  <c r="AI34" i="3"/>
  <c r="E16" i="12" s="1"/>
  <c r="AV4" i="6"/>
  <c r="AV12" i="6" s="1"/>
  <c r="AG34" i="2"/>
  <c r="AH33" i="3"/>
  <c r="AG4" i="18" s="1"/>
  <c r="AL39" i="2"/>
  <c r="AM38" i="3"/>
  <c r="AS46" i="2"/>
  <c r="AS45" i="3" s="1"/>
  <c r="AT45" i="3"/>
  <c r="AT47" i="2"/>
  <c r="AT8" i="7"/>
  <c r="AT23" i="7" s="1"/>
  <c r="AT8" i="14"/>
  <c r="AT32" i="14" s="1"/>
  <c r="AT8" i="13"/>
  <c r="AT28" i="13" s="1"/>
  <c r="AT6" i="13"/>
  <c r="AT6" i="7"/>
  <c r="AT5" i="6"/>
  <c r="AT6" i="14"/>
  <c r="AO42" i="2"/>
  <c r="AP41" i="3"/>
  <c r="AP43" i="2"/>
  <c r="AB21" i="2"/>
  <c r="AC20" i="3"/>
  <c r="C35" i="7"/>
  <c r="C31" i="7"/>
  <c r="AX35" i="7"/>
  <c r="AX27" i="7"/>
  <c r="AX31" i="7"/>
  <c r="AW25" i="7"/>
  <c r="AH10" i="19" l="1"/>
  <c r="AH11" i="19"/>
  <c r="AL14" i="19"/>
  <c r="AL17" i="19"/>
  <c r="AL7" i="23"/>
  <c r="AT35" i="19"/>
  <c r="AT31" i="19"/>
  <c r="AF51" i="3"/>
  <c r="AG4" i="24"/>
  <c r="AV26" i="7"/>
  <c r="AU26" i="7" s="1"/>
  <c r="AT26" i="7" s="1"/>
  <c r="AV26" i="19"/>
  <c r="AT21" i="19"/>
  <c r="AT23" i="19"/>
  <c r="AT27" i="19" s="1"/>
  <c r="AB6" i="23"/>
  <c r="AB7" i="23" s="1"/>
  <c r="AK5" i="23"/>
  <c r="AK6" i="23"/>
  <c r="AK7" i="22"/>
  <c r="AG4" i="22"/>
  <c r="AH4" i="21"/>
  <c r="AH6" i="20"/>
  <c r="AT8" i="20"/>
  <c r="AT10" i="20" s="1"/>
  <c r="AT6" i="21"/>
  <c r="AT8" i="21" s="1"/>
  <c r="AU6" i="21"/>
  <c r="AU8" i="21" s="1"/>
  <c r="AU8" i="20"/>
  <c r="AU10" i="20" s="1"/>
  <c r="F13" i="12"/>
  <c r="D13" i="12"/>
  <c r="F14" i="12"/>
  <c r="D14" i="12"/>
  <c r="AU5" i="19"/>
  <c r="AU19" i="19"/>
  <c r="AU18" i="19" s="1"/>
  <c r="AT5" i="19"/>
  <c r="AT13" i="19"/>
  <c r="AT12" i="19" s="1"/>
  <c r="AD53" i="2"/>
  <c r="AE52" i="3"/>
  <c r="AK7" i="18"/>
  <c r="AK7" i="7"/>
  <c r="AK17" i="7" s="1"/>
  <c r="AK7" i="13"/>
  <c r="AK15" i="13" s="1"/>
  <c r="AK43" i="13" s="1"/>
  <c r="AK6" i="6"/>
  <c r="AK11" i="6" s="1"/>
  <c r="AK7" i="19"/>
  <c r="AK17" i="19" s="1"/>
  <c r="AK7" i="14"/>
  <c r="AK16" i="14" s="1"/>
  <c r="AV34" i="19"/>
  <c r="AV30" i="19"/>
  <c r="AI21" i="3"/>
  <c r="AK22" i="3"/>
  <c r="AJ7" i="24" s="1"/>
  <c r="Y2" i="1"/>
  <c r="Z1" i="1"/>
  <c r="AV41" i="14"/>
  <c r="AV35" i="14"/>
  <c r="AS47" i="2"/>
  <c r="AS46" i="3" s="1"/>
  <c r="AT46" i="3"/>
  <c r="AT48" i="2"/>
  <c r="AK39" i="2"/>
  <c r="AL38" i="3"/>
  <c r="AM41" i="2"/>
  <c r="AN40" i="3"/>
  <c r="AU4" i="6"/>
  <c r="AU12" i="6" s="1"/>
  <c r="AU9" i="6"/>
  <c r="AU10" i="6"/>
  <c r="AT10" i="6" s="1"/>
  <c r="AU20" i="13"/>
  <c r="AU19" i="13" s="1"/>
  <c r="AU37" i="13" s="1"/>
  <c r="AU5" i="13"/>
  <c r="AV33" i="7"/>
  <c r="AV29" i="7"/>
  <c r="AV25" i="7"/>
  <c r="AN42" i="2"/>
  <c r="AO41" i="3"/>
  <c r="AT23" i="13"/>
  <c r="AT22" i="13" s="1"/>
  <c r="AT33" i="13" s="1"/>
  <c r="AT5" i="13"/>
  <c r="AQ45" i="2"/>
  <c r="AQ44" i="3" s="1"/>
  <c r="AR44" i="3"/>
  <c r="AR46" i="2"/>
  <c r="AU5" i="14"/>
  <c r="AU18" i="14"/>
  <c r="AU17" i="14" s="1"/>
  <c r="AU36" i="14" s="1"/>
  <c r="AL40" i="2"/>
  <c r="AM39" i="3"/>
  <c r="AA21" i="2"/>
  <c r="AB20" i="3"/>
  <c r="AT5" i="7"/>
  <c r="AT19" i="7"/>
  <c r="AT18" i="7" s="1"/>
  <c r="AF34" i="2"/>
  <c r="AF33" i="3" s="1"/>
  <c r="AE4" i="7" s="1"/>
  <c r="AG33" i="3"/>
  <c r="AF4" i="18" s="1"/>
  <c r="AG35" i="2"/>
  <c r="AH34" i="3"/>
  <c r="AI37" i="2"/>
  <c r="AI36" i="2" s="1"/>
  <c r="AJ36" i="3"/>
  <c r="AH10" i="14"/>
  <c r="AV33" i="13"/>
  <c r="AU33" i="13" s="1"/>
  <c r="AT24" i="14"/>
  <c r="AT5" i="14"/>
  <c r="AO43" i="2"/>
  <c r="AP42" i="3"/>
  <c r="AP44" i="2"/>
  <c r="AT4" i="6"/>
  <c r="AT12" i="6" s="1"/>
  <c r="AT9" i="6"/>
  <c r="AG7" i="6"/>
  <c r="AG4" i="7"/>
  <c r="AG4" i="13"/>
  <c r="AG12" i="13" s="1"/>
  <c r="CA19" i="13"/>
  <c r="CB37" i="13"/>
  <c r="CB32" i="13"/>
  <c r="AV34" i="7"/>
  <c r="AV30" i="7"/>
  <c r="AU5" i="7"/>
  <c r="AU13" i="7"/>
  <c r="AU12" i="7" s="1"/>
  <c r="AJ38" i="2"/>
  <c r="AK37" i="3"/>
  <c r="AE4" i="13"/>
  <c r="AE12" i="13" s="1"/>
  <c r="AE7" i="6" l="1"/>
  <c r="AE4" i="14"/>
  <c r="AE12" i="14" s="1"/>
  <c r="AT25" i="19"/>
  <c r="AK7" i="23"/>
  <c r="AE4" i="24"/>
  <c r="AR8" i="22"/>
  <c r="AR8" i="24"/>
  <c r="AR12" i="18"/>
  <c r="AR13" i="18" s="1"/>
  <c r="AS8" i="22"/>
  <c r="AS8" i="24"/>
  <c r="AS12" i="18"/>
  <c r="AS13" i="18" s="1"/>
  <c r="AD4" i="24"/>
  <c r="AF4" i="24"/>
  <c r="AJ5" i="23"/>
  <c r="AJ6" i="23"/>
  <c r="AJ7" i="22"/>
  <c r="AD4" i="22"/>
  <c r="AF4" i="22"/>
  <c r="AE4" i="21"/>
  <c r="AE6" i="20"/>
  <c r="AG10" i="7"/>
  <c r="AG4" i="21"/>
  <c r="AG6" i="20"/>
  <c r="AE4" i="19"/>
  <c r="F15" i="12"/>
  <c r="D15" i="12"/>
  <c r="AH21" i="3"/>
  <c r="AI22" i="3"/>
  <c r="AH7" i="24" s="1"/>
  <c r="AE51" i="3"/>
  <c r="AD4" i="19"/>
  <c r="AD9" i="19" s="1"/>
  <c r="AD4" i="18"/>
  <c r="AC53" i="2"/>
  <c r="AD52" i="3"/>
  <c r="AU35" i="19"/>
  <c r="AU31" i="19"/>
  <c r="AU42" i="14"/>
  <c r="AT42" i="14" s="1"/>
  <c r="AS42" i="14" s="1"/>
  <c r="AR42" i="14" s="1"/>
  <c r="AQ42" i="14" s="1"/>
  <c r="AS8" i="18"/>
  <c r="AS8" i="19"/>
  <c r="AE4" i="18"/>
  <c r="AU27" i="19"/>
  <c r="AR8" i="19"/>
  <c r="AR8" i="18"/>
  <c r="AJ6" i="6"/>
  <c r="AJ11" i="6" s="1"/>
  <c r="AJ7" i="13"/>
  <c r="AJ18" i="13" s="1"/>
  <c r="AJ43" i="13" s="1"/>
  <c r="AJ7" i="19"/>
  <c r="AJ14" i="19" s="1"/>
  <c r="AJ7" i="14"/>
  <c r="AJ19" i="14" s="1"/>
  <c r="AJ7" i="18"/>
  <c r="AJ7" i="7"/>
  <c r="AJ14" i="7" s="1"/>
  <c r="AT33" i="19"/>
  <c r="AT29" i="19"/>
  <c r="Z2" i="1"/>
  <c r="AA1" i="1"/>
  <c r="AU33" i="7"/>
  <c r="AU29" i="7"/>
  <c r="AU25" i="7"/>
  <c r="AT25" i="7" s="1"/>
  <c r="AE47" i="14"/>
  <c r="AN43" i="2"/>
  <c r="AN42" i="3" s="1"/>
  <c r="AO42" i="3"/>
  <c r="AT35" i="7"/>
  <c r="AT31" i="7"/>
  <c r="AM42" i="2"/>
  <c r="AN41" i="3"/>
  <c r="AR8" i="7"/>
  <c r="AR8" i="14"/>
  <c r="AR32" i="14" s="1"/>
  <c r="AR8" i="13"/>
  <c r="AR28" i="13" s="1"/>
  <c r="AU32" i="13"/>
  <c r="AD7" i="6"/>
  <c r="AH37" i="2"/>
  <c r="AI36" i="3"/>
  <c r="Z21" i="2"/>
  <c r="AA20" i="3"/>
  <c r="AK40" i="2"/>
  <c r="AL39" i="3"/>
  <c r="AL41" i="2"/>
  <c r="AM40" i="3"/>
  <c r="AS8" i="14"/>
  <c r="AS33" i="14" s="1"/>
  <c r="AS8" i="7"/>
  <c r="AS8" i="13"/>
  <c r="AS28" i="13" s="1"/>
  <c r="BZ19" i="13"/>
  <c r="CA37" i="13"/>
  <c r="CA32" i="13"/>
  <c r="AO44" i="2"/>
  <c r="AP43" i="3"/>
  <c r="AP45" i="2"/>
  <c r="AT23" i="14"/>
  <c r="AT49" i="14"/>
  <c r="AF7" i="6"/>
  <c r="AF4" i="7"/>
  <c r="AQ46" i="2"/>
  <c r="AQ45" i="3" s="1"/>
  <c r="AR45" i="3"/>
  <c r="AR47" i="2"/>
  <c r="AQ47" i="2" s="1"/>
  <c r="AT38" i="13"/>
  <c r="AS48" i="2"/>
  <c r="AT47" i="3"/>
  <c r="AI38" i="2"/>
  <c r="AJ37" i="3"/>
  <c r="AF35" i="2"/>
  <c r="AF34" i="3" s="1"/>
  <c r="AG34" i="3"/>
  <c r="AJ39" i="2"/>
  <c r="AK38" i="3"/>
  <c r="AT27" i="7"/>
  <c r="AJ7" i="23" l="1"/>
  <c r="AS6" i="24"/>
  <c r="AS5" i="24" s="1"/>
  <c r="AS4" i="24"/>
  <c r="AC4" i="22"/>
  <c r="AC4" i="24"/>
  <c r="AR22" i="7"/>
  <c r="AR23" i="7"/>
  <c r="AS22" i="7"/>
  <c r="AS23" i="7"/>
  <c r="AS27" i="7" s="1"/>
  <c r="AS6" i="22"/>
  <c r="AS5" i="22" s="1"/>
  <c r="AS4" i="22"/>
  <c r="AH5" i="23"/>
  <c r="AH6" i="23"/>
  <c r="AH7" i="22"/>
  <c r="AE10" i="19"/>
  <c r="AE11" i="19"/>
  <c r="AS22" i="19"/>
  <c r="AS23" i="19"/>
  <c r="AR22" i="19"/>
  <c r="AR23" i="19"/>
  <c r="AF10" i="7"/>
  <c r="AF6" i="20"/>
  <c r="AF4" i="21"/>
  <c r="AS4" i="19"/>
  <c r="AS4" i="18"/>
  <c r="AS6" i="18"/>
  <c r="AS5" i="18" s="1"/>
  <c r="AS10" i="18" s="1"/>
  <c r="AS6" i="19"/>
  <c r="AS19" i="19" s="1"/>
  <c r="AS18" i="19" s="1"/>
  <c r="AS35" i="19" s="1"/>
  <c r="AB53" i="2"/>
  <c r="AC52" i="3"/>
  <c r="AH7" i="18"/>
  <c r="AH7" i="7"/>
  <c r="AH14" i="7" s="1"/>
  <c r="AH7" i="19"/>
  <c r="AH6" i="6"/>
  <c r="AH11" i="6" s="1"/>
  <c r="AH7" i="14"/>
  <c r="AH19" i="14" s="1"/>
  <c r="AH7" i="13"/>
  <c r="AH21" i="13" s="1"/>
  <c r="AD51" i="3"/>
  <c r="AC4" i="19"/>
  <c r="AC9" i="19" s="1"/>
  <c r="AG21" i="3"/>
  <c r="AH22" i="3"/>
  <c r="AG7" i="24" s="1"/>
  <c r="AA2" i="1"/>
  <c r="AB1" i="1"/>
  <c r="C2" i="8" s="1"/>
  <c r="AQ46" i="3"/>
  <c r="AP8" i="14" s="1"/>
  <c r="AP30" i="14" s="1"/>
  <c r="AE10" i="7"/>
  <c r="AD10" i="7" s="1"/>
  <c r="AR48" i="2"/>
  <c r="AQ48" i="2" s="1"/>
  <c r="AQ47" i="3" s="1"/>
  <c r="AP8" i="6" s="1"/>
  <c r="AS47" i="3"/>
  <c r="AN44" i="2"/>
  <c r="AO43" i="3"/>
  <c r="AE34" i="3"/>
  <c r="AK41" i="2"/>
  <c r="AL40" i="3"/>
  <c r="AJ40" i="2"/>
  <c r="AK39" i="3"/>
  <c r="AL42" i="2"/>
  <c r="AM41" i="3"/>
  <c r="AM43" i="2"/>
  <c r="AM42" i="3" s="1"/>
  <c r="AH38" i="2"/>
  <c r="AI37" i="3"/>
  <c r="AO45" i="2"/>
  <c r="AP44" i="3"/>
  <c r="AP46" i="2"/>
  <c r="AS6" i="14"/>
  <c r="AS5" i="6"/>
  <c r="AS4" i="6" s="1"/>
  <c r="AS6" i="7"/>
  <c r="AS6" i="13"/>
  <c r="AS8" i="6"/>
  <c r="AS7" i="6"/>
  <c r="AI39" i="2"/>
  <c r="AJ38" i="3"/>
  <c r="AT48" i="14"/>
  <c r="AT53" i="14" s="1"/>
  <c r="AT44" i="14"/>
  <c r="AS44" i="14" s="1"/>
  <c r="AT38" i="14"/>
  <c r="BZ37" i="13"/>
  <c r="BZ32" i="13"/>
  <c r="BY32" i="13" s="1"/>
  <c r="Y21" i="2"/>
  <c r="Z20" i="3"/>
  <c r="AG37" i="2"/>
  <c r="AH36" i="3"/>
  <c r="AR46" i="3"/>
  <c r="AP8" i="7" l="1"/>
  <c r="AP21" i="7" s="1"/>
  <c r="AH7" i="23"/>
  <c r="AH17" i="19"/>
  <c r="AH20" i="19"/>
  <c r="AR27" i="7"/>
  <c r="AP8" i="22"/>
  <c r="AP8" i="24"/>
  <c r="AP12" i="18"/>
  <c r="AP13" i="18" s="1"/>
  <c r="AR6" i="24"/>
  <c r="AR5" i="24" s="1"/>
  <c r="AR4" i="24"/>
  <c r="AB4" i="24"/>
  <c r="AQ6" i="24"/>
  <c r="AQ5" i="24" s="1"/>
  <c r="AQ8" i="24"/>
  <c r="AQ4" i="24"/>
  <c r="AQ12" i="18"/>
  <c r="AQ13" i="18" s="1"/>
  <c r="AP8" i="13"/>
  <c r="AP27" i="13" s="1"/>
  <c r="AP6" i="22"/>
  <c r="AP5" i="22" s="1"/>
  <c r="AP6" i="24"/>
  <c r="AP5" i="24" s="1"/>
  <c r="AC7" i="22"/>
  <c r="AC7" i="24"/>
  <c r="E8" i="12"/>
  <c r="AB4" i="22"/>
  <c r="AQ6" i="22"/>
  <c r="AQ5" i="22" s="1"/>
  <c r="AQ8" i="22"/>
  <c r="AQ4" i="22"/>
  <c r="AS12" i="6"/>
  <c r="AS10" i="19"/>
  <c r="AS11" i="19"/>
  <c r="AS31" i="19" s="1"/>
  <c r="AR6" i="22"/>
  <c r="AR5" i="22" s="1"/>
  <c r="AR4" i="22"/>
  <c r="AG5" i="23"/>
  <c r="AG7" i="22"/>
  <c r="AG6" i="23"/>
  <c r="AG7" i="23" s="1"/>
  <c r="AS6" i="21"/>
  <c r="AS8" i="21" s="1"/>
  <c r="AS8" i="20"/>
  <c r="AS10" i="20" s="1"/>
  <c r="F16" i="12"/>
  <c r="D16" i="12"/>
  <c r="AP6" i="18"/>
  <c r="AP5" i="18" s="1"/>
  <c r="AP10" i="18" s="1"/>
  <c r="AP6" i="19"/>
  <c r="AC6" i="6"/>
  <c r="AC11" i="6" s="1"/>
  <c r="AC7" i="19"/>
  <c r="AC14" i="19" s="1"/>
  <c r="AC7" i="14"/>
  <c r="AC16" i="14" s="1"/>
  <c r="AC7" i="18"/>
  <c r="AC7" i="13"/>
  <c r="AC18" i="13" s="1"/>
  <c r="AC43" i="13" s="1"/>
  <c r="AC7" i="7"/>
  <c r="AC14" i="7" s="1"/>
  <c r="AA53" i="2"/>
  <c r="AB52" i="3"/>
  <c r="AG7" i="19"/>
  <c r="AG7" i="7"/>
  <c r="AG17" i="7" s="1"/>
  <c r="AG7" i="13"/>
  <c r="AG24" i="13" s="1"/>
  <c r="AG7" i="18"/>
  <c r="AG6" i="6"/>
  <c r="AG11" i="6" s="1"/>
  <c r="AG7" i="14"/>
  <c r="AG28" i="14" s="1"/>
  <c r="AG50" i="14" s="1"/>
  <c r="AF50" i="14" s="1"/>
  <c r="AS16" i="19"/>
  <c r="AS15" i="19" s="1"/>
  <c r="AS5" i="19"/>
  <c r="AQ8" i="19"/>
  <c r="AQ23" i="19" s="1"/>
  <c r="AQ8" i="18"/>
  <c r="AQ4" i="19"/>
  <c r="AQ11" i="19" s="1"/>
  <c r="AQ4" i="18"/>
  <c r="AQ6" i="18"/>
  <c r="AQ5" i="18" s="1"/>
  <c r="AQ10" i="18" s="1"/>
  <c r="AQ6" i="19"/>
  <c r="AP8" i="19"/>
  <c r="AP23" i="19" s="1"/>
  <c r="AP8" i="18"/>
  <c r="AF21" i="3"/>
  <c r="AG22" i="3"/>
  <c r="AF7" i="24" s="1"/>
  <c r="AR6" i="19"/>
  <c r="AR19" i="19" s="1"/>
  <c r="AR18" i="19" s="1"/>
  <c r="AR27" i="19" s="1"/>
  <c r="AR6" i="18"/>
  <c r="AR5" i="18" s="1"/>
  <c r="AR10" i="18" s="1"/>
  <c r="AC51" i="3"/>
  <c r="AB4" i="18"/>
  <c r="AB2" i="1"/>
  <c r="AS23" i="13"/>
  <c r="AS22" i="13" s="1"/>
  <c r="AS5" i="13"/>
  <c r="AN45" i="2"/>
  <c r="AO44" i="3"/>
  <c r="AI40" i="2"/>
  <c r="AJ39" i="3"/>
  <c r="AR6" i="13"/>
  <c r="AR6" i="14"/>
  <c r="AR5" i="6"/>
  <c r="AR6" i="7"/>
  <c r="AR8" i="6"/>
  <c r="AS27" i="14"/>
  <c r="AS5" i="14"/>
  <c r="AM44" i="2"/>
  <c r="AN43" i="3"/>
  <c r="AS11" i="6"/>
  <c r="AS9" i="6"/>
  <c r="AS10" i="6"/>
  <c r="AO46" i="2"/>
  <c r="AP45" i="3"/>
  <c r="AP47" i="2"/>
  <c r="AG38" i="2"/>
  <c r="AH37" i="3"/>
  <c r="AK42" i="2"/>
  <c r="AL41" i="3"/>
  <c r="AL43" i="2"/>
  <c r="AK43" i="2" s="1"/>
  <c r="AJ41" i="2"/>
  <c r="AK40" i="3"/>
  <c r="AF37" i="2"/>
  <c r="AG36" i="3"/>
  <c r="AQ6" i="14"/>
  <c r="AQ6" i="13"/>
  <c r="AQ6" i="7"/>
  <c r="AQ5" i="6"/>
  <c r="AQ4" i="6" s="1"/>
  <c r="AQ8" i="6"/>
  <c r="AQ8" i="13"/>
  <c r="AQ28" i="13" s="1"/>
  <c r="AQ8" i="7"/>
  <c r="AQ8" i="14"/>
  <c r="AQ29" i="14" s="1"/>
  <c r="AQ7" i="6"/>
  <c r="AQ4" i="14"/>
  <c r="AQ9" i="14" s="1"/>
  <c r="AH39" i="2"/>
  <c r="AI38" i="3"/>
  <c r="X21" i="2"/>
  <c r="X20" i="3" s="1"/>
  <c r="Y20" i="3"/>
  <c r="AS5" i="7"/>
  <c r="AS16" i="7"/>
  <c r="AS15" i="7" s="1"/>
  <c r="AP6" i="14"/>
  <c r="AP18" i="14" s="1"/>
  <c r="AP17" i="14" s="1"/>
  <c r="AP42" i="14" s="1"/>
  <c r="AO42" i="14" s="1"/>
  <c r="AP6" i="7"/>
  <c r="AP8" i="20" s="1"/>
  <c r="AP10" i="20" s="1"/>
  <c r="AP7" i="6"/>
  <c r="AP5" i="6"/>
  <c r="AP4" i="6" s="1"/>
  <c r="AP6" i="13"/>
  <c r="AP12" i="6" l="1"/>
  <c r="AB7" i="22"/>
  <c r="AB7" i="24"/>
  <c r="AA4" i="24"/>
  <c r="AQ22" i="7"/>
  <c r="AQ23" i="7"/>
  <c r="AQ27" i="7" s="1"/>
  <c r="AG17" i="19"/>
  <c r="AG20" i="19"/>
  <c r="AR35" i="19"/>
  <c r="AR31" i="19"/>
  <c r="AA4" i="22"/>
  <c r="AQ12" i="6"/>
  <c r="AF5" i="23"/>
  <c r="AF6" i="23"/>
  <c r="AF7" i="22"/>
  <c r="AS27" i="19"/>
  <c r="AR6" i="21"/>
  <c r="AR8" i="21" s="1"/>
  <c r="AR8" i="20"/>
  <c r="AR10" i="20" s="1"/>
  <c r="AQ6" i="21"/>
  <c r="AQ8" i="21" s="1"/>
  <c r="AQ8" i="20"/>
  <c r="AQ10" i="20" s="1"/>
  <c r="F8" i="12"/>
  <c r="D8" i="12"/>
  <c r="AS34" i="19"/>
  <c r="AS26" i="19"/>
  <c r="AS30" i="19"/>
  <c r="AF6" i="6"/>
  <c r="AF11" i="6" s="1"/>
  <c r="AF7" i="13"/>
  <c r="AF18" i="13" s="1"/>
  <c r="AF43" i="13" s="1"/>
  <c r="AF7" i="19"/>
  <c r="AF14" i="19" s="1"/>
  <c r="AF7" i="14"/>
  <c r="AF19" i="14" s="1"/>
  <c r="AF7" i="18"/>
  <c r="AF7" i="7"/>
  <c r="AF17" i="7" s="1"/>
  <c r="AQ5" i="19"/>
  <c r="AQ19" i="19"/>
  <c r="AQ18" i="19" s="1"/>
  <c r="AQ35" i="19" s="1"/>
  <c r="AB51" i="3"/>
  <c r="AA4" i="18"/>
  <c r="AR5" i="19"/>
  <c r="AR16" i="19"/>
  <c r="AR15" i="19" s="1"/>
  <c r="AE21" i="3"/>
  <c r="AF22" i="3"/>
  <c r="AE7" i="24" s="1"/>
  <c r="Z53" i="2"/>
  <c r="AA52" i="3"/>
  <c r="AP19" i="19"/>
  <c r="AP18" i="19" s="1"/>
  <c r="AP5" i="19"/>
  <c r="AB7" i="13"/>
  <c r="AB21" i="13" s="1"/>
  <c r="AB7" i="14"/>
  <c r="AB16" i="14" s="1"/>
  <c r="AB7" i="19"/>
  <c r="AB7" i="7"/>
  <c r="AB14" i="7" s="1"/>
  <c r="AB7" i="18"/>
  <c r="AB6" i="6"/>
  <c r="AC1" i="1"/>
  <c r="C3" i="8"/>
  <c r="AQ23" i="13"/>
  <c r="AQ5" i="13"/>
  <c r="AO47" i="2"/>
  <c r="AP46" i="3"/>
  <c r="AP48" i="2"/>
  <c r="AR4" i="6"/>
  <c r="AR12" i="6" s="1"/>
  <c r="AR9" i="6"/>
  <c r="AM45" i="2"/>
  <c r="AN44" i="3"/>
  <c r="AS34" i="7"/>
  <c r="AS30" i="7"/>
  <c r="AS26" i="7"/>
  <c r="AQ5" i="7"/>
  <c r="AQ16" i="7"/>
  <c r="AE37" i="2"/>
  <c r="AF36" i="3"/>
  <c r="AJ43" i="2"/>
  <c r="AK42" i="3"/>
  <c r="AF38" i="2"/>
  <c r="AF37" i="3" s="1"/>
  <c r="AG37" i="3"/>
  <c r="AS26" i="14"/>
  <c r="AS49" i="14"/>
  <c r="AR5" i="7"/>
  <c r="AR16" i="7"/>
  <c r="AR15" i="7" s="1"/>
  <c r="AR10" i="6"/>
  <c r="AP36" i="14"/>
  <c r="AL42" i="3"/>
  <c r="AP10" i="6"/>
  <c r="AP11" i="6"/>
  <c r="AP9" i="6"/>
  <c r="AI41" i="2"/>
  <c r="AJ40" i="3"/>
  <c r="AN46" i="2"/>
  <c r="AO45" i="3"/>
  <c r="AR23" i="13"/>
  <c r="AR22" i="13" s="1"/>
  <c r="AR5" i="13"/>
  <c r="AH40" i="2"/>
  <c r="AI39" i="3"/>
  <c r="AS33" i="13"/>
  <c r="AS38" i="13"/>
  <c r="AP20" i="13"/>
  <c r="AP19" i="13" s="1"/>
  <c r="AP5" i="13"/>
  <c r="AP5" i="7"/>
  <c r="AP13" i="7"/>
  <c r="AP12" i="7" s="1"/>
  <c r="AG39" i="2"/>
  <c r="AH38" i="3"/>
  <c r="AQ10" i="6"/>
  <c r="AQ11" i="6"/>
  <c r="AQ9" i="6"/>
  <c r="AQ5" i="14"/>
  <c r="AP5" i="14" s="1"/>
  <c r="AQ15" i="14"/>
  <c r="AQ14" i="14" s="1"/>
  <c r="AQ35" i="14" s="1"/>
  <c r="AJ42" i="2"/>
  <c r="AK41" i="3"/>
  <c r="AL44" i="2"/>
  <c r="AM43" i="3"/>
  <c r="AR24" i="14"/>
  <c r="AR5" i="14"/>
  <c r="AF7" i="23" l="1"/>
  <c r="AB17" i="19"/>
  <c r="AB14" i="19"/>
  <c r="Z4" i="24"/>
  <c r="AO8" i="22"/>
  <c r="AO8" i="24"/>
  <c r="AO12" i="18"/>
  <c r="AO13" i="18" s="1"/>
  <c r="Z4" i="22"/>
  <c r="AE6" i="23"/>
  <c r="AE7" i="23" s="1"/>
  <c r="AE7" i="22"/>
  <c r="AQ27" i="19"/>
  <c r="X53" i="2"/>
  <c r="Z52" i="3"/>
  <c r="AB21" i="3"/>
  <c r="AE22" i="3"/>
  <c r="AD7" i="24" s="1"/>
  <c r="AR34" i="19"/>
  <c r="AR30" i="19"/>
  <c r="AR26" i="19"/>
  <c r="AQ31" i="19"/>
  <c r="AP35" i="19"/>
  <c r="AP31" i="19"/>
  <c r="AE7" i="13"/>
  <c r="AE24" i="13" s="1"/>
  <c r="AP27" i="19"/>
  <c r="AA51" i="3"/>
  <c r="Z4" i="19"/>
  <c r="AE7" i="19"/>
  <c r="AE6" i="6"/>
  <c r="AE11" i="6" s="1"/>
  <c r="AE7" i="18"/>
  <c r="AE7" i="7"/>
  <c r="AE17" i="7" s="1"/>
  <c r="AE7" i="14"/>
  <c r="AE25" i="14" s="1"/>
  <c r="AE50" i="14" s="1"/>
  <c r="AD50" i="14" s="1"/>
  <c r="AC50" i="14" s="1"/>
  <c r="AB50" i="14" s="1"/>
  <c r="AA50" i="14" s="1"/>
  <c r="Z50" i="14" s="1"/>
  <c r="Y50" i="14" s="1"/>
  <c r="X50" i="14" s="1"/>
  <c r="AO8" i="18"/>
  <c r="AO8" i="19"/>
  <c r="AO23" i="19" s="1"/>
  <c r="AC2" i="1"/>
  <c r="AD1" i="1"/>
  <c r="AQ15" i="7"/>
  <c r="AR34" i="7"/>
  <c r="AR30" i="7"/>
  <c r="AR26" i="7"/>
  <c r="AD37" i="2"/>
  <c r="AE36" i="3"/>
  <c r="AE38" i="2"/>
  <c r="AO48" i="2"/>
  <c r="AP47" i="3"/>
  <c r="AS48" i="14"/>
  <c r="AS45" i="14"/>
  <c r="AR45" i="14" s="1"/>
  <c r="AQ45" i="14" s="1"/>
  <c r="AP45" i="14" s="1"/>
  <c r="AO45" i="14" s="1"/>
  <c r="AN45" i="14" s="1"/>
  <c r="AM45" i="14" s="1"/>
  <c r="AL45" i="14" s="1"/>
  <c r="AK45" i="14" s="1"/>
  <c r="AJ45" i="14" s="1"/>
  <c r="AI45" i="14" s="1"/>
  <c r="AH45" i="14" s="1"/>
  <c r="AI43" i="2"/>
  <c r="AJ42" i="3"/>
  <c r="AN47" i="2"/>
  <c r="AO46" i="3"/>
  <c r="AQ41" i="14"/>
  <c r="AK44" i="2"/>
  <c r="AL43" i="3"/>
  <c r="AG40" i="2"/>
  <c r="AH39" i="3"/>
  <c r="AM46" i="2"/>
  <c r="AN45" i="3"/>
  <c r="AR23" i="14"/>
  <c r="AR49" i="14"/>
  <c r="AQ49" i="14" s="1"/>
  <c r="AP49" i="14" s="1"/>
  <c r="AI42" i="2"/>
  <c r="AJ41" i="3"/>
  <c r="AO12" i="7"/>
  <c r="AP33" i="7"/>
  <c r="AP29" i="7"/>
  <c r="AP25" i="7"/>
  <c r="AF39" i="2"/>
  <c r="AF38" i="3" s="1"/>
  <c r="AG38" i="3"/>
  <c r="AP37" i="13"/>
  <c r="AO37" i="13" s="1"/>
  <c r="AN37" i="13" s="1"/>
  <c r="AP32" i="13"/>
  <c r="AQ22" i="13"/>
  <c r="AQ33" i="13" s="1"/>
  <c r="AR38" i="13"/>
  <c r="AR33" i="13"/>
  <c r="AH41" i="2"/>
  <c r="AI40" i="3"/>
  <c r="AL45" i="2"/>
  <c r="AM44" i="3"/>
  <c r="AO8" i="14"/>
  <c r="AO31" i="14" s="1"/>
  <c r="AO8" i="7"/>
  <c r="AO8" i="13"/>
  <c r="AO28" i="13" s="1"/>
  <c r="AO6" i="24" l="1"/>
  <c r="AO5" i="24" s="1"/>
  <c r="AO4" i="24"/>
  <c r="AN8" i="22"/>
  <c r="AN8" i="24"/>
  <c r="AN12" i="18"/>
  <c r="AN13" i="18" s="1"/>
  <c r="Y4" i="24"/>
  <c r="AO22" i="7"/>
  <c r="AO23" i="7"/>
  <c r="AO27" i="7" s="1"/>
  <c r="AN27" i="7" s="1"/>
  <c r="AO6" i="22"/>
  <c r="AO5" i="22" s="1"/>
  <c r="AO4" i="22"/>
  <c r="AD5" i="23"/>
  <c r="AD7" i="22"/>
  <c r="AD6" i="23"/>
  <c r="AE17" i="19"/>
  <c r="AE20" i="19"/>
  <c r="Z10" i="19"/>
  <c r="Z11" i="19"/>
  <c r="Z51" i="3"/>
  <c r="Y4" i="22"/>
  <c r="AO4" i="18"/>
  <c r="AO4" i="19"/>
  <c r="AO11" i="19" s="1"/>
  <c r="AA21" i="3"/>
  <c r="AB22" i="3"/>
  <c r="AA7" i="24" s="1"/>
  <c r="W53" i="2"/>
  <c r="X52" i="3"/>
  <c r="AN8" i="19"/>
  <c r="AN23" i="19" s="1"/>
  <c r="AN8" i="18"/>
  <c r="AD6" i="6"/>
  <c r="AD11" i="6" s="1"/>
  <c r="AD7" i="19"/>
  <c r="AD14" i="19" s="1"/>
  <c r="AD7" i="14"/>
  <c r="AD19" i="14" s="1"/>
  <c r="AD7" i="18"/>
  <c r="AD7" i="13"/>
  <c r="AD18" i="13" s="1"/>
  <c r="AD43" i="13" s="1"/>
  <c r="AD7" i="7"/>
  <c r="AD17" i="7" s="1"/>
  <c r="AO6" i="19"/>
  <c r="AO6" i="18"/>
  <c r="AO5" i="18" s="1"/>
  <c r="AO10" i="18" s="1"/>
  <c r="AD2" i="1"/>
  <c r="AE1" i="1"/>
  <c r="AG41" i="2"/>
  <c r="AH40" i="3"/>
  <c r="AN8" i="13"/>
  <c r="AN25" i="13" s="1"/>
  <c r="AN8" i="14"/>
  <c r="AN29" i="14" s="1"/>
  <c r="AN8" i="7"/>
  <c r="AN21" i="7" s="1"/>
  <c r="AC37" i="2"/>
  <c r="AD36" i="3"/>
  <c r="AQ34" i="7"/>
  <c r="AQ26" i="7"/>
  <c r="AR44" i="14"/>
  <c r="AQ44" i="14" s="1"/>
  <c r="AR38" i="14"/>
  <c r="AF40" i="2"/>
  <c r="AF39" i="3" s="1"/>
  <c r="AG39" i="3"/>
  <c r="AR48" i="14"/>
  <c r="AR53" i="14" s="1"/>
  <c r="AS53" i="14"/>
  <c r="AN48" i="2"/>
  <c r="AO47" i="3"/>
  <c r="AK45" i="2"/>
  <c r="AL44" i="3"/>
  <c r="AO8" i="6"/>
  <c r="AO6" i="7"/>
  <c r="AO5" i="6"/>
  <c r="AO6" i="14"/>
  <c r="AO6" i="13"/>
  <c r="AD38" i="2"/>
  <c r="AE37" i="3"/>
  <c r="AE39" i="2"/>
  <c r="AQ38" i="13"/>
  <c r="AQ30" i="7"/>
  <c r="AO33" i="7"/>
  <c r="AO29" i="7"/>
  <c r="AO25" i="7"/>
  <c r="AH42" i="2"/>
  <c r="AI41" i="3"/>
  <c r="AL46" i="2"/>
  <c r="AM45" i="3"/>
  <c r="AJ44" i="2"/>
  <c r="AK43" i="3"/>
  <c r="AM47" i="2"/>
  <c r="AN46" i="3"/>
  <c r="AH43" i="2"/>
  <c r="AI42" i="3"/>
  <c r="AD7" i="23" l="1"/>
  <c r="AN6" i="22"/>
  <c r="AN5" i="22" s="1"/>
  <c r="AN6" i="24"/>
  <c r="AN5" i="24" s="1"/>
  <c r="AM8" i="22"/>
  <c r="AM8" i="24"/>
  <c r="AM12" i="18"/>
  <c r="AM13" i="18" s="1"/>
  <c r="W4" i="22"/>
  <c r="W4" i="24"/>
  <c r="W6" i="24"/>
  <c r="AA5" i="23"/>
  <c r="AA6" i="23"/>
  <c r="AA7" i="22"/>
  <c r="AO8" i="20"/>
  <c r="AO10" i="20" s="1"/>
  <c r="AO6" i="21"/>
  <c r="AO8" i="21" s="1"/>
  <c r="V53" i="2"/>
  <c r="W52" i="3"/>
  <c r="AA6" i="6"/>
  <c r="AA11" i="6" s="1"/>
  <c r="AA7" i="13"/>
  <c r="AA21" i="13" s="1"/>
  <c r="AA7" i="19"/>
  <c r="AA14" i="19" s="1"/>
  <c r="AA7" i="14"/>
  <c r="AA19" i="14" s="1"/>
  <c r="AA7" i="18"/>
  <c r="AA7" i="7"/>
  <c r="AA14" i="7" s="1"/>
  <c r="Z14" i="7" s="1"/>
  <c r="AM8" i="18"/>
  <c r="AM8" i="19"/>
  <c r="AM22" i="19" s="1"/>
  <c r="AN6" i="18"/>
  <c r="AN5" i="18" s="1"/>
  <c r="AN10" i="18" s="1"/>
  <c r="AN6" i="19"/>
  <c r="Z21" i="3"/>
  <c r="AA22" i="3"/>
  <c r="Z7" i="24" s="1"/>
  <c r="X51" i="3"/>
  <c r="W4" i="19"/>
  <c r="AO19" i="19"/>
  <c r="AO18" i="19" s="1"/>
  <c r="AO5" i="19"/>
  <c r="AF1" i="1"/>
  <c r="AE2" i="1"/>
  <c r="AG43" i="2"/>
  <c r="AH42" i="3"/>
  <c r="AG42" i="2"/>
  <c r="AH41" i="3"/>
  <c r="AD39" i="2"/>
  <c r="AE38" i="3"/>
  <c r="AE40" i="2"/>
  <c r="AO21" i="14"/>
  <c r="AO5" i="14"/>
  <c r="AM48" i="2"/>
  <c r="AL48" i="2" s="1"/>
  <c r="AN47" i="3"/>
  <c r="AB37" i="2"/>
  <c r="AB36" i="2" s="1"/>
  <c r="AC36" i="3"/>
  <c r="AK46" i="2"/>
  <c r="AL45" i="3"/>
  <c r="AO23" i="13"/>
  <c r="AO22" i="13" s="1"/>
  <c r="AO5" i="13"/>
  <c r="AN6" i="14"/>
  <c r="AN8" i="6"/>
  <c r="AM8" i="6" s="1"/>
  <c r="AN5" i="6"/>
  <c r="AN6" i="13"/>
  <c r="AN6" i="7"/>
  <c r="AO5" i="7"/>
  <c r="AO16" i="7"/>
  <c r="AO15" i="7" s="1"/>
  <c r="AL47" i="2"/>
  <c r="AM46" i="3"/>
  <c r="AM8" i="14"/>
  <c r="AM29" i="14" s="1"/>
  <c r="AM8" i="13"/>
  <c r="AM25" i="13" s="1"/>
  <c r="AM8" i="7"/>
  <c r="AM22" i="7" s="1"/>
  <c r="AC38" i="2"/>
  <c r="AD37" i="3"/>
  <c r="AI44" i="2"/>
  <c r="AJ43" i="3"/>
  <c r="AO4" i="6"/>
  <c r="AO12" i="6" s="1"/>
  <c r="AO9" i="6"/>
  <c r="AO10" i="6"/>
  <c r="AJ45" i="2"/>
  <c r="AK44" i="3"/>
  <c r="AF41" i="2"/>
  <c r="AF40" i="3" s="1"/>
  <c r="AG40" i="3"/>
  <c r="AM6" i="22" l="1"/>
  <c r="AM5" i="22" s="1"/>
  <c r="AM6" i="24"/>
  <c r="AM5" i="24" s="1"/>
  <c r="AL8" i="24"/>
  <c r="AL12" i="18"/>
  <c r="AL13" i="18" s="1"/>
  <c r="AL6" i="24"/>
  <c r="AL5" i="24" s="1"/>
  <c r="V6" i="24"/>
  <c r="V4" i="24"/>
  <c r="AA7" i="23"/>
  <c r="W10" i="19"/>
  <c r="W11" i="19"/>
  <c r="AL8" i="22"/>
  <c r="AL6" i="22"/>
  <c r="AL5" i="22" s="1"/>
  <c r="Z5" i="23"/>
  <c r="Z7" i="22"/>
  <c r="Z6" i="23"/>
  <c r="V6" i="22"/>
  <c r="V4" i="22"/>
  <c r="AN6" i="21"/>
  <c r="AN8" i="21" s="1"/>
  <c r="AN8" i="20"/>
  <c r="AN10" i="20" s="1"/>
  <c r="Z7" i="18"/>
  <c r="Z7" i="7"/>
  <c r="Z17" i="7" s="1"/>
  <c r="Z7" i="19"/>
  <c r="Z6" i="6"/>
  <c r="Z11" i="6" s="1"/>
  <c r="Z7" i="14"/>
  <c r="Z16" i="14" s="1"/>
  <c r="Z7" i="13"/>
  <c r="Z21" i="13" s="1"/>
  <c r="AM6" i="19"/>
  <c r="AM6" i="18"/>
  <c r="AM5" i="18" s="1"/>
  <c r="AM10" i="18" s="1"/>
  <c r="Y21" i="3"/>
  <c r="Z22" i="3"/>
  <c r="Y7" i="24" s="1"/>
  <c r="W51" i="3"/>
  <c r="V4" i="19"/>
  <c r="AL8" i="18"/>
  <c r="AL8" i="19"/>
  <c r="AL6" i="19"/>
  <c r="AL16" i="19" s="1"/>
  <c r="AL15" i="19" s="1"/>
  <c r="AL6" i="18"/>
  <c r="AL5" i="18" s="1"/>
  <c r="AL10" i="18" s="1"/>
  <c r="AN5" i="19"/>
  <c r="AN19" i="19"/>
  <c r="AN18" i="19" s="1"/>
  <c r="U53" i="2"/>
  <c r="V52" i="3"/>
  <c r="AO31" i="19"/>
  <c r="AO35" i="19"/>
  <c r="AO27" i="19"/>
  <c r="AF2" i="1"/>
  <c r="AG1" i="1"/>
  <c r="D2" i="8" s="1"/>
  <c r="AB38" i="2"/>
  <c r="AC37" i="3"/>
  <c r="AN14" i="13"/>
  <c r="AN5" i="13"/>
  <c r="AC39" i="2"/>
  <c r="AD38" i="3"/>
  <c r="AF43" i="2"/>
  <c r="AG42" i="3"/>
  <c r="AK47" i="2"/>
  <c r="AL46" i="3"/>
  <c r="AN5" i="7"/>
  <c r="AN13" i="7"/>
  <c r="AN12" i="7" s="1"/>
  <c r="AN5" i="14"/>
  <c r="AN15" i="14"/>
  <c r="AN14" i="14" s="1"/>
  <c r="AJ46" i="2"/>
  <c r="AK45" i="3"/>
  <c r="AK48" i="2"/>
  <c r="AL47" i="3"/>
  <c r="AH44" i="2"/>
  <c r="AI43" i="3"/>
  <c r="AL6" i="7"/>
  <c r="AL8" i="6"/>
  <c r="AL8" i="13"/>
  <c r="AL27" i="13" s="1"/>
  <c r="AL8" i="7"/>
  <c r="AL8" i="14"/>
  <c r="AL29" i="14" s="1"/>
  <c r="AL4" i="7"/>
  <c r="AL6" i="14"/>
  <c r="AL5" i="6"/>
  <c r="AM5" i="6"/>
  <c r="AM4" i="6" s="1"/>
  <c r="AM7" i="6"/>
  <c r="AM6" i="14"/>
  <c r="AM6" i="7"/>
  <c r="AM6" i="13"/>
  <c r="AD40" i="2"/>
  <c r="AE39" i="3"/>
  <c r="AE41" i="2"/>
  <c r="AF42" i="2"/>
  <c r="AF41" i="3" s="1"/>
  <c r="AG41" i="3"/>
  <c r="AI45" i="2"/>
  <c r="AJ44" i="3"/>
  <c r="AN15" i="7"/>
  <c r="AO34" i="7"/>
  <c r="AO30" i="7"/>
  <c r="AO26" i="7"/>
  <c r="AN4" i="6"/>
  <c r="AN12" i="6" s="1"/>
  <c r="AN10" i="6"/>
  <c r="AN9" i="6"/>
  <c r="AO38" i="13"/>
  <c r="AO33" i="13"/>
  <c r="AA37" i="2"/>
  <c r="AB36" i="3"/>
  <c r="AO49" i="14"/>
  <c r="AN49" i="14" s="1"/>
  <c r="AM49" i="14" s="1"/>
  <c r="AL49" i="14" s="1"/>
  <c r="AK49" i="14" s="1"/>
  <c r="AJ49" i="14" s="1"/>
  <c r="AI49" i="14" s="1"/>
  <c r="AH49" i="14" s="1"/>
  <c r="AO20" i="14"/>
  <c r="Z7" i="23" l="1"/>
  <c r="AL34" i="19"/>
  <c r="AL30" i="19"/>
  <c r="AL21" i="19"/>
  <c r="AL22" i="19"/>
  <c r="AL26" i="19" s="1"/>
  <c r="U6" i="24"/>
  <c r="U4" i="24"/>
  <c r="AK6" i="24"/>
  <c r="AK5" i="24" s="1"/>
  <c r="AK4" i="24"/>
  <c r="AK8" i="22"/>
  <c r="AK8" i="24"/>
  <c r="AK12" i="18"/>
  <c r="AK13" i="18" s="1"/>
  <c r="AL21" i="7"/>
  <c r="AL22" i="7"/>
  <c r="AK6" i="22"/>
  <c r="AK5" i="22" s="1"/>
  <c r="AK4" i="22"/>
  <c r="Z17" i="19"/>
  <c r="Z20" i="19"/>
  <c r="AM12" i="6"/>
  <c r="Y5" i="23"/>
  <c r="Y7" i="22"/>
  <c r="Y6" i="23"/>
  <c r="U6" i="22"/>
  <c r="U4" i="22"/>
  <c r="V10" i="19"/>
  <c r="V11" i="19"/>
  <c r="AL9" i="7"/>
  <c r="AL4" i="21"/>
  <c r="AL6" i="20"/>
  <c r="AM8" i="20"/>
  <c r="AM10" i="20" s="1"/>
  <c r="AM6" i="21"/>
  <c r="AM8" i="21" s="1"/>
  <c r="AL6" i="21"/>
  <c r="AL8" i="21" s="1"/>
  <c r="AL8" i="20"/>
  <c r="AN35" i="19"/>
  <c r="AN31" i="19"/>
  <c r="AN27" i="19"/>
  <c r="AL13" i="19"/>
  <c r="AL12" i="19" s="1"/>
  <c r="AL5" i="19"/>
  <c r="AM5" i="19"/>
  <c r="AM16" i="19"/>
  <c r="AM15" i="19" s="1"/>
  <c r="V51" i="3"/>
  <c r="U4" i="18"/>
  <c r="Y7" i="18"/>
  <c r="Y7" i="14"/>
  <c r="Y16" i="14" s="1"/>
  <c r="Y7" i="7"/>
  <c r="Y14" i="7" s="1"/>
  <c r="Y7" i="13"/>
  <c r="Y18" i="13" s="1"/>
  <c r="Y43" i="13" s="1"/>
  <c r="Y7" i="19"/>
  <c r="Y6" i="6"/>
  <c r="Y11" i="6" s="1"/>
  <c r="AK4" i="19"/>
  <c r="AK10" i="19" s="1"/>
  <c r="AK4" i="18"/>
  <c r="AK6" i="18"/>
  <c r="AK5" i="18" s="1"/>
  <c r="AK10" i="18" s="1"/>
  <c r="AK6" i="19"/>
  <c r="AK8" i="18"/>
  <c r="AK8" i="19"/>
  <c r="AK22" i="19" s="1"/>
  <c r="T53" i="2"/>
  <c r="U52" i="3"/>
  <c r="X21" i="3"/>
  <c r="Y22" i="3"/>
  <c r="X7" i="24" s="1"/>
  <c r="AM9" i="6"/>
  <c r="AK8" i="6"/>
  <c r="AG2" i="1"/>
  <c r="AN13" i="13"/>
  <c r="AN35" i="13" s="1"/>
  <c r="AN42" i="13"/>
  <c r="AN41" i="13" s="1"/>
  <c r="AN45" i="13" s="1"/>
  <c r="AO48" i="14"/>
  <c r="AO43" i="14"/>
  <c r="AO37" i="14"/>
  <c r="AM10" i="6"/>
  <c r="AM11" i="6"/>
  <c r="AK9" i="7"/>
  <c r="AK6" i="14"/>
  <c r="AK6" i="7"/>
  <c r="AK6" i="13"/>
  <c r="AN41" i="14"/>
  <c r="AN35" i="14"/>
  <c r="AK8" i="14"/>
  <c r="AK29" i="14" s="1"/>
  <c r="AK8" i="7"/>
  <c r="AK22" i="7" s="1"/>
  <c r="AK8" i="13"/>
  <c r="AK25" i="13" s="1"/>
  <c r="AN34" i="7"/>
  <c r="AN30" i="7"/>
  <c r="AN26" i="7"/>
  <c r="AC40" i="2"/>
  <c r="AD39" i="3"/>
  <c r="Z37" i="2"/>
  <c r="Z36" i="3" s="1"/>
  <c r="AA36" i="3"/>
  <c r="AM15" i="14"/>
  <c r="AM14" i="14" s="1"/>
  <c r="AM5" i="14"/>
  <c r="AL15" i="14"/>
  <c r="AL5" i="14"/>
  <c r="AI46" i="2"/>
  <c r="AJ45" i="3"/>
  <c r="AB39" i="2"/>
  <c r="AC38" i="3"/>
  <c r="AA38" i="2"/>
  <c r="AB37" i="3"/>
  <c r="AH45" i="2"/>
  <c r="AI44" i="3"/>
  <c r="AD41" i="2"/>
  <c r="AE40" i="3"/>
  <c r="AE42" i="2"/>
  <c r="AM5" i="7"/>
  <c r="AM16" i="7"/>
  <c r="AM15" i="7" s="1"/>
  <c r="AK5" i="6"/>
  <c r="AL4" i="6"/>
  <c r="AL12" i="6" s="1"/>
  <c r="AL10" i="6"/>
  <c r="AL9" i="6"/>
  <c r="AM12" i="7"/>
  <c r="AN33" i="7"/>
  <c r="AN29" i="7"/>
  <c r="AN25" i="7"/>
  <c r="AL6" i="13"/>
  <c r="AM14" i="13"/>
  <c r="AM5" i="13"/>
  <c r="AL5" i="7"/>
  <c r="AL13" i="7"/>
  <c r="AG44" i="2"/>
  <c r="AH43" i="3"/>
  <c r="AJ48" i="2"/>
  <c r="AI48" i="2" s="1"/>
  <c r="AK47" i="3"/>
  <c r="AJ47" i="2"/>
  <c r="AK46" i="3"/>
  <c r="AN30" i="13"/>
  <c r="AF42" i="3"/>
  <c r="AL25" i="19" l="1"/>
  <c r="Y14" i="19"/>
  <c r="Y17" i="19"/>
  <c r="Y7" i="23"/>
  <c r="AJ6" i="22"/>
  <c r="AJ5" i="22" s="1"/>
  <c r="AJ6" i="24"/>
  <c r="AJ5" i="24" s="1"/>
  <c r="AJ8" i="22"/>
  <c r="AJ8" i="24"/>
  <c r="AJ12" i="18"/>
  <c r="AJ13" i="18" s="1"/>
  <c r="T6" i="24"/>
  <c r="T4" i="24"/>
  <c r="AL10" i="20"/>
  <c r="X5" i="23"/>
  <c r="X7" i="22"/>
  <c r="X6" i="23"/>
  <c r="T6" i="22"/>
  <c r="T4" i="22"/>
  <c r="AK16" i="7"/>
  <c r="AK15" i="7" s="1"/>
  <c r="AK26" i="7" s="1"/>
  <c r="AK8" i="20"/>
  <c r="AK10" i="20" s="1"/>
  <c r="AK6" i="21"/>
  <c r="AK8" i="21" s="1"/>
  <c r="X7" i="18"/>
  <c r="X7" i="13"/>
  <c r="X24" i="13" s="1"/>
  <c r="X6" i="6"/>
  <c r="X11" i="6" s="1"/>
  <c r="X7" i="7"/>
  <c r="X17" i="7" s="1"/>
  <c r="X7" i="19"/>
  <c r="X7" i="14"/>
  <c r="X16" i="14" s="1"/>
  <c r="AM34" i="19"/>
  <c r="AM30" i="19"/>
  <c r="AM26" i="19"/>
  <c r="AJ6" i="18"/>
  <c r="AJ5" i="18" s="1"/>
  <c r="AJ10" i="18" s="1"/>
  <c r="AJ6" i="19"/>
  <c r="W21" i="3"/>
  <c r="X22" i="3"/>
  <c r="W7" i="24" s="1"/>
  <c r="W5" i="24" s="1"/>
  <c r="U51" i="3"/>
  <c r="T4" i="18"/>
  <c r="AK5" i="19"/>
  <c r="AK16" i="19"/>
  <c r="AK15" i="19" s="1"/>
  <c r="AK34" i="19" s="1"/>
  <c r="AJ8" i="18"/>
  <c r="AJ8" i="19"/>
  <c r="AJ21" i="19" s="1"/>
  <c r="S53" i="2"/>
  <c r="T52" i="3"/>
  <c r="AL29" i="19"/>
  <c r="AL33" i="19"/>
  <c r="AK5" i="7"/>
  <c r="AM13" i="13"/>
  <c r="AM30" i="13" s="1"/>
  <c r="AM42" i="13"/>
  <c r="AM41" i="13" s="1"/>
  <c r="AM45" i="13" s="1"/>
  <c r="D3" i="8"/>
  <c r="AH1" i="1"/>
  <c r="AM25" i="7"/>
  <c r="AM34" i="7"/>
  <c r="AM30" i="7"/>
  <c r="AM26" i="7"/>
  <c r="AL26" i="7" s="1"/>
  <c r="AL14" i="14"/>
  <c r="AM41" i="14"/>
  <c r="AM35" i="14"/>
  <c r="AI47" i="2"/>
  <c r="AI47" i="3" s="1"/>
  <c r="AJ46" i="3"/>
  <c r="AF44" i="2"/>
  <c r="AF43" i="3" s="1"/>
  <c r="AG43" i="3"/>
  <c r="AJ8" i="14"/>
  <c r="AJ30" i="14" s="1"/>
  <c r="AJ8" i="7"/>
  <c r="AJ8" i="13"/>
  <c r="AD42" i="2"/>
  <c r="AE41" i="3"/>
  <c r="AE43" i="2"/>
  <c r="AG45" i="2"/>
  <c r="AH44" i="3"/>
  <c r="AH48" i="2"/>
  <c r="AL12" i="7"/>
  <c r="AM33" i="7"/>
  <c r="AM29" i="7"/>
  <c r="Z38" i="2"/>
  <c r="Z37" i="3" s="1"/>
  <c r="AA37" i="3"/>
  <c r="F17" i="12" s="1"/>
  <c r="AH46" i="2"/>
  <c r="AI45" i="3"/>
  <c r="AB40" i="2"/>
  <c r="AC39" i="3"/>
  <c r="AK34" i="7"/>
  <c r="AN48" i="14"/>
  <c r="AN53" i="14" s="1"/>
  <c r="AO53" i="14"/>
  <c r="AL20" i="13"/>
  <c r="AL19" i="13" s="1"/>
  <c r="AL5" i="13"/>
  <c r="AC41" i="2"/>
  <c r="AD40" i="3"/>
  <c r="AK14" i="13"/>
  <c r="AK5" i="13"/>
  <c r="AJ9" i="7"/>
  <c r="AI9" i="7" s="1"/>
  <c r="AH9" i="7" s="1"/>
  <c r="AK29" i="7"/>
  <c r="AK25" i="7"/>
  <c r="AJ5" i="6"/>
  <c r="AJ8" i="6"/>
  <c r="AJ6" i="13"/>
  <c r="AJ6" i="7"/>
  <c r="AJ6" i="14"/>
  <c r="AK4" i="6"/>
  <c r="AK12" i="6" s="1"/>
  <c r="AK9" i="6"/>
  <c r="AK10" i="6"/>
  <c r="AA39" i="2"/>
  <c r="AB38" i="3"/>
  <c r="AK5" i="14"/>
  <c r="AK15" i="14"/>
  <c r="AM35" i="13" l="1"/>
  <c r="X7" i="23"/>
  <c r="AI8" i="24"/>
  <c r="AI12" i="18"/>
  <c r="AI13" i="18" s="1"/>
  <c r="AI6" i="24"/>
  <c r="AI5" i="24" s="1"/>
  <c r="S6" i="24"/>
  <c r="S4" i="24"/>
  <c r="AK30" i="7"/>
  <c r="AJ21" i="7"/>
  <c r="AJ22" i="7"/>
  <c r="AI8" i="22"/>
  <c r="AI6" i="22"/>
  <c r="AI5" i="22" s="1"/>
  <c r="S6" i="22"/>
  <c r="S4" i="22"/>
  <c r="W5" i="23"/>
  <c r="W6" i="23"/>
  <c r="W7" i="22"/>
  <c r="W5" i="22" s="1"/>
  <c r="X17" i="19"/>
  <c r="X20" i="19"/>
  <c r="E27" i="12"/>
  <c r="AJ6" i="21"/>
  <c r="AJ8" i="21" s="1"/>
  <c r="AJ8" i="20"/>
  <c r="AJ10" i="20" s="1"/>
  <c r="R53" i="2"/>
  <c r="S52" i="3"/>
  <c r="AK30" i="19"/>
  <c r="AK26" i="19"/>
  <c r="AI8" i="19"/>
  <c r="AI21" i="19" s="1"/>
  <c r="AI8" i="18"/>
  <c r="AI6" i="19"/>
  <c r="AI6" i="18"/>
  <c r="AI5" i="18" s="1"/>
  <c r="AI10" i="18" s="1"/>
  <c r="W7" i="7"/>
  <c r="W7" i="14"/>
  <c r="W7" i="19"/>
  <c r="W20" i="19" s="1"/>
  <c r="W18" i="19" s="1"/>
  <c r="W6" i="6"/>
  <c r="W7" i="18"/>
  <c r="W5" i="18" s="1"/>
  <c r="W10" i="18" s="1"/>
  <c r="W7" i="13"/>
  <c r="V21" i="3"/>
  <c r="W22" i="3"/>
  <c r="V7" i="24" s="1"/>
  <c r="V5" i="24" s="1"/>
  <c r="T51" i="3"/>
  <c r="S4" i="18"/>
  <c r="AJ13" i="19"/>
  <c r="AJ12" i="19" s="1"/>
  <c r="AJ5" i="19"/>
  <c r="AH2" i="1"/>
  <c r="AI1" i="1"/>
  <c r="AH8" i="6"/>
  <c r="AK13" i="13"/>
  <c r="AK42" i="13"/>
  <c r="AK41" i="13" s="1"/>
  <c r="AK45" i="13" s="1"/>
  <c r="Z39" i="2"/>
  <c r="Z38" i="3" s="1"/>
  <c r="AA38" i="3"/>
  <c r="F18" i="12" s="1"/>
  <c r="AJ17" i="13"/>
  <c r="AJ5" i="13"/>
  <c r="AG46" i="2"/>
  <c r="AH45" i="3"/>
  <c r="AC42" i="2"/>
  <c r="AD41" i="3"/>
  <c r="AD43" i="2"/>
  <c r="AI5" i="6"/>
  <c r="AI6" i="7"/>
  <c r="AI6" i="14"/>
  <c r="AI5" i="14" s="1"/>
  <c r="AI6" i="13"/>
  <c r="AI8" i="6"/>
  <c r="AI8" i="7"/>
  <c r="AI21" i="7" s="1"/>
  <c r="AI8" i="14"/>
  <c r="AI30" i="14" s="1"/>
  <c r="AJ5" i="7"/>
  <c r="AJ13" i="7"/>
  <c r="AJ12" i="7" s="1"/>
  <c r="AL37" i="13"/>
  <c r="AK37" i="13" s="1"/>
  <c r="AL32" i="13"/>
  <c r="AG48" i="2"/>
  <c r="AF48" i="2" s="1"/>
  <c r="AI8" i="13"/>
  <c r="AI25" i="13" s="1"/>
  <c r="AJ26" i="13"/>
  <c r="AJ5" i="14"/>
  <c r="AJ18" i="14"/>
  <c r="AJ4" i="6"/>
  <c r="AJ12" i="6" s="1"/>
  <c r="AJ10" i="6"/>
  <c r="AJ9" i="6"/>
  <c r="AA40" i="2"/>
  <c r="AB39" i="3"/>
  <c r="AE42" i="3"/>
  <c r="AE44" i="2"/>
  <c r="AB41" i="2"/>
  <c r="AC40" i="3"/>
  <c r="AL33" i="7"/>
  <c r="AL29" i="7"/>
  <c r="AL25" i="7"/>
  <c r="AF45" i="2"/>
  <c r="AF44" i="3" s="1"/>
  <c r="AG44" i="3"/>
  <c r="AH47" i="2"/>
  <c r="AH47" i="3" s="1"/>
  <c r="AI46" i="3"/>
  <c r="AK14" i="14"/>
  <c r="AL41" i="14"/>
  <c r="AL35" i="14"/>
  <c r="AH8" i="24" l="1"/>
  <c r="AH12" i="18"/>
  <c r="AH13" i="18" s="1"/>
  <c r="R6" i="24"/>
  <c r="R4" i="24"/>
  <c r="W7" i="23"/>
  <c r="AH6" i="24"/>
  <c r="AH5" i="24" s="1"/>
  <c r="AJ25" i="7"/>
  <c r="AI22" i="7"/>
  <c r="AI26" i="7" s="1"/>
  <c r="AJ26" i="7"/>
  <c r="V6" i="23"/>
  <c r="V7" i="22"/>
  <c r="V5" i="22" s="1"/>
  <c r="V5" i="23"/>
  <c r="W35" i="19"/>
  <c r="W27" i="19"/>
  <c r="W31" i="19"/>
  <c r="AH5" i="6"/>
  <c r="AH10" i="6" s="1"/>
  <c r="AH8" i="22"/>
  <c r="R6" i="22"/>
  <c r="R4" i="22"/>
  <c r="AH6" i="22"/>
  <c r="AH5" i="22" s="1"/>
  <c r="AI8" i="20"/>
  <c r="AI10" i="20" s="1"/>
  <c r="AI6" i="21"/>
  <c r="AI8" i="21" s="1"/>
  <c r="D18" i="12"/>
  <c r="E18" i="12"/>
  <c r="AH8" i="19"/>
  <c r="AH8" i="18"/>
  <c r="AJ33" i="19"/>
  <c r="AJ29" i="19"/>
  <c r="V7" i="13"/>
  <c r="V5" i="13" s="1"/>
  <c r="V6" i="6"/>
  <c r="V11" i="6" s="1"/>
  <c r="V7" i="18"/>
  <c r="V5" i="18" s="1"/>
  <c r="V10" i="18" s="1"/>
  <c r="V7" i="19"/>
  <c r="V20" i="19" s="1"/>
  <c r="V18" i="19" s="1"/>
  <c r="V7" i="14"/>
  <c r="V7" i="7"/>
  <c r="W4" i="6"/>
  <c r="W12" i="6" s="1"/>
  <c r="W11" i="6"/>
  <c r="AJ25" i="19"/>
  <c r="AH6" i="19"/>
  <c r="AH19" i="19" s="1"/>
  <c r="AH18" i="19" s="1"/>
  <c r="AG4" i="19"/>
  <c r="U21" i="3"/>
  <c r="V22" i="3"/>
  <c r="U7" i="24" s="1"/>
  <c r="U5" i="24" s="1"/>
  <c r="W17" i="19"/>
  <c r="W15" i="19" s="1"/>
  <c r="W5" i="19"/>
  <c r="AH6" i="18"/>
  <c r="AH5" i="18" s="1"/>
  <c r="AH10" i="18" s="1"/>
  <c r="W5" i="13"/>
  <c r="W24" i="13"/>
  <c r="W22" i="14"/>
  <c r="W5" i="14"/>
  <c r="S51" i="3"/>
  <c r="R4" i="18"/>
  <c r="W5" i="7"/>
  <c r="W17" i="7"/>
  <c r="AI13" i="19"/>
  <c r="AI12" i="19" s="1"/>
  <c r="AI5" i="19"/>
  <c r="Q53" i="2"/>
  <c r="R52" i="3"/>
  <c r="AJ29" i="7"/>
  <c r="AJ16" i="13"/>
  <c r="AJ36" i="13" s="1"/>
  <c r="AJ42" i="13"/>
  <c r="AJ41" i="13" s="1"/>
  <c r="AJ45" i="13" s="1"/>
  <c r="AK35" i="13"/>
  <c r="AK30" i="13"/>
  <c r="AJ1" i="1"/>
  <c r="AI2" i="1"/>
  <c r="AG8" i="6"/>
  <c r="AG4" i="14"/>
  <c r="AH8" i="14"/>
  <c r="AH30" i="14" s="1"/>
  <c r="AH8" i="7"/>
  <c r="AH21" i="7" s="1"/>
  <c r="AH8" i="13"/>
  <c r="AH27" i="13" s="1"/>
  <c r="AA41" i="2"/>
  <c r="AB40" i="3"/>
  <c r="AE43" i="3"/>
  <c r="AE45" i="2"/>
  <c r="AI14" i="13"/>
  <c r="AI5" i="13"/>
  <c r="AC43" i="2"/>
  <c r="AD42" i="3"/>
  <c r="AD44" i="2"/>
  <c r="AF46" i="2"/>
  <c r="AF45" i="3" s="1"/>
  <c r="AG45" i="3"/>
  <c r="AH6" i="7"/>
  <c r="AC48" i="2"/>
  <c r="AB48" i="2" s="1"/>
  <c r="AA48" i="2" s="1"/>
  <c r="Z48" i="2" s="1"/>
  <c r="Y48" i="2" s="1"/>
  <c r="X48" i="2" s="1"/>
  <c r="X47" i="3" s="1"/>
  <c r="AI10" i="6"/>
  <c r="AI9" i="6"/>
  <c r="Z40" i="2"/>
  <c r="Z39" i="3" s="1"/>
  <c r="AA39" i="3"/>
  <c r="F19" i="12" s="1"/>
  <c r="AI18" i="14"/>
  <c r="AI17" i="14" s="1"/>
  <c r="AI36" i="14" s="1"/>
  <c r="AJ17" i="14"/>
  <c r="AJ33" i="7"/>
  <c r="AI5" i="7"/>
  <c r="AI13" i="7"/>
  <c r="AI12" i="7" s="1"/>
  <c r="AB42" i="2"/>
  <c r="AC41" i="3"/>
  <c r="AH6" i="13"/>
  <c r="AG47" i="2"/>
  <c r="AH46" i="3"/>
  <c r="AG6" i="24" s="1"/>
  <c r="AG5" i="24" s="1"/>
  <c r="AK41" i="14"/>
  <c r="AJ41" i="14" s="1"/>
  <c r="AK35" i="14"/>
  <c r="AH6" i="14"/>
  <c r="AI4" i="6"/>
  <c r="AI12" i="6" s="1"/>
  <c r="V24" i="13" l="1"/>
  <c r="AH35" i="19"/>
  <c r="AH31" i="19"/>
  <c r="AH22" i="19"/>
  <c r="AH23" i="19"/>
  <c r="AH27" i="19" s="1"/>
  <c r="AH9" i="6"/>
  <c r="V7" i="23"/>
  <c r="Q6" i="24"/>
  <c r="Q4" i="24"/>
  <c r="AG8" i="22"/>
  <c r="AG8" i="24"/>
  <c r="AG12" i="18"/>
  <c r="AG13" i="18" s="1"/>
  <c r="AH4" i="6"/>
  <c r="AH12" i="6" s="1"/>
  <c r="U6" i="23"/>
  <c r="U7" i="22"/>
  <c r="U5" i="22" s="1"/>
  <c r="U5" i="23"/>
  <c r="Q6" i="22"/>
  <c r="Q4" i="22"/>
  <c r="V35" i="19"/>
  <c r="V27" i="19"/>
  <c r="V31" i="19"/>
  <c r="AG10" i="19"/>
  <c r="AG11" i="19"/>
  <c r="AG6" i="22"/>
  <c r="AG5" i="22" s="1"/>
  <c r="AH5" i="7"/>
  <c r="AH6" i="21"/>
  <c r="AH8" i="21" s="1"/>
  <c r="AH8" i="20"/>
  <c r="AH10" i="20" s="1"/>
  <c r="D19" i="12"/>
  <c r="E19" i="12"/>
  <c r="W34" i="19"/>
  <c r="W26" i="19"/>
  <c r="W30" i="19"/>
  <c r="AH5" i="19"/>
  <c r="AH16" i="19"/>
  <c r="AH15" i="19" s="1"/>
  <c r="V5" i="7"/>
  <c r="V17" i="7"/>
  <c r="AG6" i="13"/>
  <c r="AG23" i="13" s="1"/>
  <c r="AG22" i="13" s="1"/>
  <c r="AG38" i="13" s="1"/>
  <c r="AG8" i="19"/>
  <c r="AG8" i="18"/>
  <c r="P53" i="2"/>
  <c r="Q52" i="3"/>
  <c r="AI33" i="19"/>
  <c r="AI29" i="19"/>
  <c r="W20" i="14"/>
  <c r="W50" i="14"/>
  <c r="AI25" i="19"/>
  <c r="U7" i="19"/>
  <c r="U20" i="19" s="1"/>
  <c r="U18" i="19" s="1"/>
  <c r="U7" i="13"/>
  <c r="U5" i="13" s="1"/>
  <c r="U7" i="18"/>
  <c r="U5" i="18" s="1"/>
  <c r="U10" i="18" s="1"/>
  <c r="U7" i="7"/>
  <c r="U6" i="6"/>
  <c r="U11" i="6" s="1"/>
  <c r="U7" i="14"/>
  <c r="AG6" i="19"/>
  <c r="AG19" i="19" s="1"/>
  <c r="AG18" i="19" s="1"/>
  <c r="AG35" i="19" s="1"/>
  <c r="V28" i="14"/>
  <c r="V26" i="14" s="1"/>
  <c r="V5" i="14"/>
  <c r="R51" i="3"/>
  <c r="Q4" i="19"/>
  <c r="Q9" i="19" s="1"/>
  <c r="T21" i="3"/>
  <c r="U22" i="3"/>
  <c r="T7" i="24" s="1"/>
  <c r="T5" i="24" s="1"/>
  <c r="AG6" i="18"/>
  <c r="AG5" i="18" s="1"/>
  <c r="AG10" i="18" s="1"/>
  <c r="V17" i="19"/>
  <c r="V15" i="19" s="1"/>
  <c r="V5" i="19"/>
  <c r="AI25" i="7"/>
  <c r="AI29" i="7"/>
  <c r="AJ31" i="13"/>
  <c r="AK1" i="1"/>
  <c r="AJ2" i="1"/>
  <c r="AI13" i="13"/>
  <c r="AI42" i="13"/>
  <c r="AI41" i="13" s="1"/>
  <c r="AI45" i="13" s="1"/>
  <c r="AA42" i="2"/>
  <c r="AB41" i="3"/>
  <c r="AG6" i="14"/>
  <c r="AH20" i="13"/>
  <c r="AH19" i="13" s="1"/>
  <c r="AH37" i="13" s="1"/>
  <c r="AH5" i="13"/>
  <c r="AI42" i="14"/>
  <c r="AJ42" i="14"/>
  <c r="AJ36" i="14"/>
  <c r="AB43" i="2"/>
  <c r="AC42" i="3"/>
  <c r="AF4" i="14"/>
  <c r="AF10" i="14" s="1"/>
  <c r="AG13" i="14"/>
  <c r="AH13" i="7"/>
  <c r="AH12" i="7" s="1"/>
  <c r="AH25" i="7" s="1"/>
  <c r="AG25" i="7" s="1"/>
  <c r="AG6" i="7"/>
  <c r="AF47" i="2"/>
  <c r="AG46" i="3"/>
  <c r="AI33" i="7"/>
  <c r="W47" i="3"/>
  <c r="W4" i="13"/>
  <c r="AE44" i="3"/>
  <c r="AE46" i="2"/>
  <c r="AH18" i="14"/>
  <c r="AH17" i="14" s="1"/>
  <c r="AH5" i="14"/>
  <c r="AG8" i="7"/>
  <c r="AG8" i="14"/>
  <c r="AG33" i="14" s="1"/>
  <c r="AG8" i="13"/>
  <c r="AG28" i="13" s="1"/>
  <c r="AC44" i="2"/>
  <c r="AD43" i="3"/>
  <c r="AD45" i="2"/>
  <c r="Z41" i="2"/>
  <c r="Z40" i="3" s="1"/>
  <c r="AA40" i="3"/>
  <c r="F20" i="12" s="1"/>
  <c r="AG5" i="6"/>
  <c r="AG33" i="13" l="1"/>
  <c r="AG5" i="13"/>
  <c r="AH26" i="19"/>
  <c r="U24" i="13"/>
  <c r="U7" i="23"/>
  <c r="P6" i="24"/>
  <c r="P4" i="24"/>
  <c r="AF8" i="24"/>
  <c r="AF6" i="24"/>
  <c r="AF5" i="24" s="1"/>
  <c r="AF12" i="18"/>
  <c r="AF13" i="18" s="1"/>
  <c r="AG22" i="7"/>
  <c r="AG23" i="7"/>
  <c r="AG27" i="7" s="1"/>
  <c r="U35" i="19"/>
  <c r="U27" i="19"/>
  <c r="U31" i="19"/>
  <c r="AG31" i="19"/>
  <c r="AF8" i="22"/>
  <c r="AF6" i="22"/>
  <c r="AF5" i="22" s="1"/>
  <c r="T6" i="23"/>
  <c r="T7" i="22"/>
  <c r="T5" i="22" s="1"/>
  <c r="T5" i="23"/>
  <c r="P6" i="22"/>
  <c r="P4" i="22"/>
  <c r="V50" i="14"/>
  <c r="U50" i="14" s="1"/>
  <c r="T50" i="14" s="1"/>
  <c r="S50" i="14" s="1"/>
  <c r="R50" i="14" s="1"/>
  <c r="Q50" i="14" s="1"/>
  <c r="P50" i="14" s="1"/>
  <c r="O50" i="14" s="1"/>
  <c r="N50" i="14" s="1"/>
  <c r="M50" i="14" s="1"/>
  <c r="L50" i="14" s="1"/>
  <c r="K50" i="14" s="1"/>
  <c r="AG22" i="19"/>
  <c r="AG23" i="19"/>
  <c r="AG27" i="19" s="1"/>
  <c r="AG8" i="20"/>
  <c r="AG10" i="20" s="1"/>
  <c r="AG6" i="21"/>
  <c r="AG8" i="21" s="1"/>
  <c r="E20" i="12"/>
  <c r="D20" i="12"/>
  <c r="AF8" i="18"/>
  <c r="AF8" i="19"/>
  <c r="AF21" i="19" s="1"/>
  <c r="AF4" i="19"/>
  <c r="AF9" i="19" s="1"/>
  <c r="AF6" i="19"/>
  <c r="AF6" i="18"/>
  <c r="AF5" i="18" s="1"/>
  <c r="AF10" i="18" s="1"/>
  <c r="T7" i="7"/>
  <c r="T7" i="18"/>
  <c r="T5" i="18" s="1"/>
  <c r="T10" i="18" s="1"/>
  <c r="T7" i="13"/>
  <c r="T5" i="13" s="1"/>
  <c r="T7" i="19"/>
  <c r="T20" i="19" s="1"/>
  <c r="T18" i="19" s="1"/>
  <c r="T6" i="6"/>
  <c r="T7" i="14"/>
  <c r="U17" i="19"/>
  <c r="U15" i="19" s="1"/>
  <c r="U5" i="19"/>
  <c r="S21" i="3"/>
  <c r="T22" i="3"/>
  <c r="S7" i="24" s="1"/>
  <c r="S5" i="24" s="1"/>
  <c r="V48" i="14"/>
  <c r="V53" i="14" s="1"/>
  <c r="V45" i="14"/>
  <c r="U45" i="14" s="1"/>
  <c r="T45" i="14" s="1"/>
  <c r="S45" i="14" s="1"/>
  <c r="R45" i="14" s="1"/>
  <c r="Q45" i="14" s="1"/>
  <c r="P45" i="14" s="1"/>
  <c r="O45" i="14" s="1"/>
  <c r="N45" i="14" s="1"/>
  <c r="M45" i="14" s="1"/>
  <c r="L45" i="14" s="1"/>
  <c r="K45" i="14" s="1"/>
  <c r="J45" i="14" s="1"/>
  <c r="I45" i="14" s="1"/>
  <c r="H45" i="14" s="1"/>
  <c r="G45" i="14" s="1"/>
  <c r="F45" i="14" s="1"/>
  <c r="E45" i="14" s="1"/>
  <c r="D45" i="14" s="1"/>
  <c r="U20" i="7"/>
  <c r="U18" i="7" s="1"/>
  <c r="U5" i="7"/>
  <c r="AH30" i="19"/>
  <c r="AH34" i="19"/>
  <c r="V26" i="19"/>
  <c r="V34" i="19"/>
  <c r="V30" i="19"/>
  <c r="AG5" i="19"/>
  <c r="AG16" i="19"/>
  <c r="AG15" i="19" s="1"/>
  <c r="Q51" i="3"/>
  <c r="P4" i="19"/>
  <c r="P9" i="19" s="1"/>
  <c r="U16" i="14"/>
  <c r="U14" i="14" s="1"/>
  <c r="U5" i="14"/>
  <c r="W43" i="14"/>
  <c r="W48" i="14"/>
  <c r="W53" i="14" s="1"/>
  <c r="W37" i="14"/>
  <c r="O53" i="2"/>
  <c r="P52" i="3"/>
  <c r="AL1" i="1"/>
  <c r="AK2" i="1"/>
  <c r="AI35" i="13"/>
  <c r="AH35" i="13" s="1"/>
  <c r="AI30" i="13"/>
  <c r="AH42" i="14"/>
  <c r="AG42" i="14" s="1"/>
  <c r="AH36" i="14"/>
  <c r="AG10" i="6"/>
  <c r="AG9" i="6"/>
  <c r="AF46" i="3"/>
  <c r="AF47" i="3"/>
  <c r="AC45" i="2"/>
  <c r="AD44" i="3"/>
  <c r="AD46" i="2"/>
  <c r="AB44" i="2"/>
  <c r="AC43" i="3"/>
  <c r="AE45" i="3"/>
  <c r="AE47" i="2"/>
  <c r="AF5" i="6"/>
  <c r="AF8" i="6"/>
  <c r="AF8" i="14"/>
  <c r="AF30" i="14" s="1"/>
  <c r="AF8" i="13"/>
  <c r="AF26" i="13" s="1"/>
  <c r="AF8" i="7"/>
  <c r="AF22" i="7" s="1"/>
  <c r="AF4" i="13"/>
  <c r="AF10" i="13" s="1"/>
  <c r="AF6" i="14"/>
  <c r="AF6" i="13"/>
  <c r="AF6" i="7"/>
  <c r="AG47" i="14"/>
  <c r="V8" i="6"/>
  <c r="U8" i="6" s="1"/>
  <c r="V5" i="6"/>
  <c r="AH33" i="7"/>
  <c r="AH29" i="7"/>
  <c r="AA43" i="2"/>
  <c r="AB42" i="3"/>
  <c r="Z42" i="2"/>
  <c r="Z41" i="3" s="1"/>
  <c r="AA41" i="3"/>
  <c r="F21" i="12" s="1"/>
  <c r="AG4" i="6"/>
  <c r="AG12" i="6" s="1"/>
  <c r="AH32" i="13"/>
  <c r="AG32" i="13" s="1"/>
  <c r="AG5" i="7"/>
  <c r="AG16" i="7"/>
  <c r="AG15" i="7" s="1"/>
  <c r="AG27" i="14"/>
  <c r="AG5" i="14"/>
  <c r="AF40" i="13" l="1"/>
  <c r="AF5" i="13"/>
  <c r="AF17" i="13"/>
  <c r="T24" i="13"/>
  <c r="AE6" i="24"/>
  <c r="AE5" i="24" s="1"/>
  <c r="AE8" i="22"/>
  <c r="AE8" i="24"/>
  <c r="AE12" i="18"/>
  <c r="AE13" i="18" s="1"/>
  <c r="T7" i="23"/>
  <c r="O6" i="24"/>
  <c r="O4" i="24"/>
  <c r="T35" i="19"/>
  <c r="T31" i="19"/>
  <c r="T27" i="19"/>
  <c r="P51" i="3"/>
  <c r="O6" i="22"/>
  <c r="O4" i="22"/>
  <c r="S6" i="23"/>
  <c r="S7" i="22"/>
  <c r="S5" i="22" s="1"/>
  <c r="S5" i="23"/>
  <c r="F27" i="12"/>
  <c r="AE4" i="22"/>
  <c r="AE6" i="22"/>
  <c r="AE5" i="22" s="1"/>
  <c r="AF6" i="21"/>
  <c r="AF8" i="21" s="1"/>
  <c r="AF8" i="20"/>
  <c r="AF10" i="20" s="1"/>
  <c r="D27" i="12"/>
  <c r="D21" i="12"/>
  <c r="E21" i="12"/>
  <c r="T11" i="6"/>
  <c r="T4" i="6"/>
  <c r="T12" i="6" s="1"/>
  <c r="T20" i="7"/>
  <c r="T18" i="7" s="1"/>
  <c r="T5" i="7"/>
  <c r="AE6" i="19"/>
  <c r="AE19" i="19" s="1"/>
  <c r="AE18" i="19" s="1"/>
  <c r="AE6" i="18"/>
  <c r="AE5" i="18" s="1"/>
  <c r="AE10" i="18" s="1"/>
  <c r="N53" i="2"/>
  <c r="O52" i="3"/>
  <c r="AG34" i="19"/>
  <c r="AG30" i="19"/>
  <c r="AG26" i="19"/>
  <c r="U30" i="19"/>
  <c r="U34" i="19"/>
  <c r="U26" i="19"/>
  <c r="T17" i="19"/>
  <c r="T15" i="19" s="1"/>
  <c r="T5" i="19"/>
  <c r="AE8" i="18"/>
  <c r="AE8" i="19"/>
  <c r="U41" i="14"/>
  <c r="U35" i="14"/>
  <c r="S7" i="18"/>
  <c r="S5" i="18" s="1"/>
  <c r="S10" i="18" s="1"/>
  <c r="S6" i="6"/>
  <c r="S11" i="6" s="1"/>
  <c r="S7" i="13"/>
  <c r="S5" i="13" s="1"/>
  <c r="S7" i="19"/>
  <c r="S20" i="19" s="1"/>
  <c r="S18" i="19" s="1"/>
  <c r="S7" i="7"/>
  <c r="S7" i="14"/>
  <c r="AF5" i="19"/>
  <c r="AF13" i="19"/>
  <c r="AF12" i="19" s="1"/>
  <c r="AF33" i="19" s="1"/>
  <c r="U35" i="7"/>
  <c r="U27" i="7"/>
  <c r="U31" i="7"/>
  <c r="R21" i="3"/>
  <c r="S22" i="3"/>
  <c r="R7" i="24" s="1"/>
  <c r="R5" i="24" s="1"/>
  <c r="T16" i="14"/>
  <c r="T14" i="14" s="1"/>
  <c r="T5" i="14"/>
  <c r="AL2" i="1"/>
  <c r="AM1" i="1"/>
  <c r="AG34" i="7"/>
  <c r="AG30" i="7"/>
  <c r="AC46" i="2"/>
  <c r="AD45" i="3"/>
  <c r="AD47" i="2"/>
  <c r="AC47" i="2" s="1"/>
  <c r="AE46" i="3"/>
  <c r="AE8" i="7"/>
  <c r="AE8" i="14"/>
  <c r="AE32" i="14" s="1"/>
  <c r="AE8" i="13"/>
  <c r="AE28" i="13" s="1"/>
  <c r="AG26" i="7"/>
  <c r="AF5" i="7"/>
  <c r="AF16" i="7"/>
  <c r="AF15" i="7" s="1"/>
  <c r="AF4" i="6"/>
  <c r="AF12" i="6" s="1"/>
  <c r="AF9" i="6"/>
  <c r="AF10" i="6"/>
  <c r="AA44" i="2"/>
  <c r="AB43" i="3"/>
  <c r="AE6" i="14"/>
  <c r="AE6" i="13"/>
  <c r="AE5" i="6"/>
  <c r="AE6" i="7"/>
  <c r="AE8" i="6"/>
  <c r="V4" i="6"/>
  <c r="V9" i="6"/>
  <c r="V10" i="6"/>
  <c r="AB45" i="2"/>
  <c r="AC44" i="3"/>
  <c r="AG26" i="14"/>
  <c r="AG49" i="14"/>
  <c r="AF49" i="14" s="1"/>
  <c r="Z43" i="2"/>
  <c r="Z42" i="3" s="1"/>
  <c r="AA42" i="3"/>
  <c r="F22" i="12" s="1"/>
  <c r="AF5" i="14"/>
  <c r="AF18" i="14"/>
  <c r="AF17" i="14" s="1"/>
  <c r="AF36" i="14" s="1"/>
  <c r="AF16" i="13" l="1"/>
  <c r="AF42" i="13"/>
  <c r="AF41" i="13" s="1"/>
  <c r="AF45" i="13" s="1"/>
  <c r="S24" i="13"/>
  <c r="S7" i="23"/>
  <c r="AD8" i="24"/>
  <c r="AD12" i="18"/>
  <c r="AD13" i="18" s="1"/>
  <c r="AD6" i="24"/>
  <c r="AD5" i="24" s="1"/>
  <c r="N6" i="24"/>
  <c r="N4" i="24"/>
  <c r="AE22" i="7"/>
  <c r="AE23" i="7"/>
  <c r="AE27" i="7" s="1"/>
  <c r="AD27" i="7" s="1"/>
  <c r="R6" i="23"/>
  <c r="R7" i="23" s="1"/>
  <c r="R7" i="22"/>
  <c r="R5" i="22" s="1"/>
  <c r="U4" i="6"/>
  <c r="U12" i="6" s="1"/>
  <c r="V12" i="6"/>
  <c r="AE35" i="19"/>
  <c r="AE31" i="19"/>
  <c r="AD8" i="22"/>
  <c r="AD6" i="22"/>
  <c r="AD5" i="22" s="1"/>
  <c r="S35" i="19"/>
  <c r="S27" i="19"/>
  <c r="S31" i="19"/>
  <c r="N6" i="22"/>
  <c r="N4" i="22"/>
  <c r="AE22" i="19"/>
  <c r="AE23" i="19"/>
  <c r="AE27" i="19" s="1"/>
  <c r="AE8" i="20"/>
  <c r="AE10" i="20" s="1"/>
  <c r="AE6" i="21"/>
  <c r="AE8" i="21" s="1"/>
  <c r="D22" i="12"/>
  <c r="E22" i="12"/>
  <c r="AF29" i="19"/>
  <c r="Q21" i="3"/>
  <c r="R22" i="3"/>
  <c r="Q7" i="24" s="1"/>
  <c r="Q5" i="24" s="1"/>
  <c r="S16" i="14"/>
  <c r="S14" i="14" s="1"/>
  <c r="S5" i="14"/>
  <c r="T26" i="19"/>
  <c r="T34" i="19"/>
  <c r="T30" i="19"/>
  <c r="M53" i="2"/>
  <c r="N52" i="3"/>
  <c r="S20" i="7"/>
  <c r="S18" i="7" s="1"/>
  <c r="S5" i="7"/>
  <c r="T35" i="7"/>
  <c r="T27" i="7"/>
  <c r="T31" i="7"/>
  <c r="T41" i="14"/>
  <c r="T35" i="14"/>
  <c r="S17" i="19"/>
  <c r="S15" i="19" s="1"/>
  <c r="S5" i="19"/>
  <c r="AE16" i="19"/>
  <c r="AE15" i="19" s="1"/>
  <c r="AE5" i="19"/>
  <c r="S4" i="6"/>
  <c r="S12" i="6" s="1"/>
  <c r="AD8" i="18"/>
  <c r="AD8" i="19"/>
  <c r="AD21" i="19" s="1"/>
  <c r="AD6" i="19"/>
  <c r="AD6" i="18"/>
  <c r="AD5" i="18" s="1"/>
  <c r="AD10" i="18" s="1"/>
  <c r="R7" i="13"/>
  <c r="R5" i="13" s="1"/>
  <c r="R6" i="6"/>
  <c r="R7" i="18"/>
  <c r="R5" i="18" s="1"/>
  <c r="R10" i="18" s="1"/>
  <c r="R7" i="19"/>
  <c r="R20" i="19" s="1"/>
  <c r="R18" i="19" s="1"/>
  <c r="R7" i="7"/>
  <c r="R7" i="14"/>
  <c r="O51" i="3"/>
  <c r="N4" i="19"/>
  <c r="AF25" i="19"/>
  <c r="AM2" i="1"/>
  <c r="AN1" i="1"/>
  <c r="AF34" i="7"/>
  <c r="AF30" i="7"/>
  <c r="AF26" i="7"/>
  <c r="AG48" i="14"/>
  <c r="AG53" i="14" s="1"/>
  <c r="AG45" i="14"/>
  <c r="AF45" i="14" s="1"/>
  <c r="AE45" i="14" s="1"/>
  <c r="AD45" i="14" s="1"/>
  <c r="AC45" i="14" s="1"/>
  <c r="AB45" i="14" s="1"/>
  <c r="AA45" i="14" s="1"/>
  <c r="Z45" i="14" s="1"/>
  <c r="Y45" i="14" s="1"/>
  <c r="X45" i="14" s="1"/>
  <c r="W45" i="14" s="1"/>
  <c r="AE5" i="7"/>
  <c r="AE16" i="7"/>
  <c r="AE15" i="7" s="1"/>
  <c r="AD46" i="3"/>
  <c r="AD8" i="6"/>
  <c r="AD8" i="13"/>
  <c r="AD26" i="13" s="1"/>
  <c r="AD8" i="7"/>
  <c r="AD22" i="7" s="1"/>
  <c r="AD8" i="14"/>
  <c r="AD30" i="14" s="1"/>
  <c r="AD4" i="14"/>
  <c r="AD10" i="14" s="1"/>
  <c r="AD4" i="13"/>
  <c r="AD10" i="13" s="1"/>
  <c r="AD6" i="7"/>
  <c r="AD5" i="6"/>
  <c r="AD6" i="13"/>
  <c r="AD17" i="13" s="1"/>
  <c r="AD6" i="14"/>
  <c r="AE24" i="14"/>
  <c r="AE23" i="14" s="1"/>
  <c r="AE5" i="14"/>
  <c r="AB46" i="2"/>
  <c r="AC45" i="3"/>
  <c r="AF42" i="14"/>
  <c r="AE42" i="14" s="1"/>
  <c r="AA45" i="2"/>
  <c r="AB44" i="3"/>
  <c r="AE23" i="13"/>
  <c r="AE22" i="13" s="1"/>
  <c r="AE38" i="13" s="1"/>
  <c r="AE5" i="13"/>
  <c r="AE4" i="6"/>
  <c r="AE12" i="6" s="1"/>
  <c r="AE10" i="6"/>
  <c r="AE9" i="6"/>
  <c r="Z44" i="2"/>
  <c r="Z43" i="3" s="1"/>
  <c r="AA43" i="3"/>
  <c r="F23" i="12" s="1"/>
  <c r="AB47" i="2"/>
  <c r="AC46" i="3"/>
  <c r="AD40" i="13" l="1"/>
  <c r="AD16" i="13"/>
  <c r="AD36" i="13" s="1"/>
  <c r="AD42" i="13"/>
  <c r="AD41" i="13" s="1"/>
  <c r="AF36" i="13"/>
  <c r="AE36" i="13" s="1"/>
  <c r="AF31" i="13"/>
  <c r="AD31" i="13"/>
  <c r="R35" i="19"/>
  <c r="R27" i="19"/>
  <c r="R31" i="19"/>
  <c r="M6" i="24"/>
  <c r="M4" i="24"/>
  <c r="AC8" i="24"/>
  <c r="AC6" i="24"/>
  <c r="AC5" i="24" s="1"/>
  <c r="AC12" i="18"/>
  <c r="AC13" i="18" s="1"/>
  <c r="AB8" i="24"/>
  <c r="AB6" i="24"/>
  <c r="AB5" i="24" s="1"/>
  <c r="AB12" i="18"/>
  <c r="AB13" i="18" s="1"/>
  <c r="AE26" i="7"/>
  <c r="AB8" i="22"/>
  <c r="AB6" i="22"/>
  <c r="AB5" i="22" s="1"/>
  <c r="Q6" i="23"/>
  <c r="Q7" i="22"/>
  <c r="Q5" i="22" s="1"/>
  <c r="Q5" i="23"/>
  <c r="N10" i="19"/>
  <c r="N11" i="19"/>
  <c r="M6" i="22"/>
  <c r="M4" i="22"/>
  <c r="AC8" i="22"/>
  <c r="AC6" i="22"/>
  <c r="AC5" i="22" s="1"/>
  <c r="AD6" i="21"/>
  <c r="AD8" i="21" s="1"/>
  <c r="AD8" i="20"/>
  <c r="AD10" i="20" s="1"/>
  <c r="E23" i="12"/>
  <c r="D23" i="12"/>
  <c r="AB8" i="18"/>
  <c r="AB8" i="19"/>
  <c r="AB6" i="18"/>
  <c r="AB5" i="18" s="1"/>
  <c r="AB10" i="18" s="1"/>
  <c r="AB6" i="19"/>
  <c r="AB13" i="19" s="1"/>
  <c r="AB12" i="19" s="1"/>
  <c r="AC8" i="18"/>
  <c r="AC8" i="19"/>
  <c r="AC21" i="19" s="1"/>
  <c r="AC6" i="19"/>
  <c r="AC6" i="18"/>
  <c r="AC5" i="18" s="1"/>
  <c r="AC10" i="18" s="1"/>
  <c r="AD5" i="19"/>
  <c r="AD13" i="19"/>
  <c r="AD12" i="19" s="1"/>
  <c r="AD25" i="19" s="1"/>
  <c r="R24" i="13"/>
  <c r="R19" i="14"/>
  <c r="R17" i="14" s="1"/>
  <c r="R5" i="14"/>
  <c r="R11" i="6"/>
  <c r="R4" i="6"/>
  <c r="R12" i="6" s="1"/>
  <c r="AE34" i="19"/>
  <c r="AE30" i="19"/>
  <c r="AE26" i="19"/>
  <c r="N51" i="3"/>
  <c r="M4" i="18"/>
  <c r="Q7" i="18"/>
  <c r="Q5" i="18" s="1"/>
  <c r="Q10" i="18" s="1"/>
  <c r="Q7" i="7"/>
  <c r="Q6" i="6"/>
  <c r="Q4" i="6" s="1"/>
  <c r="Q12" i="6" s="1"/>
  <c r="Q7" i="19"/>
  <c r="Q7" i="14"/>
  <c r="Q7" i="13"/>
  <c r="R20" i="7"/>
  <c r="R5" i="7"/>
  <c r="L53" i="2"/>
  <c r="M52" i="3"/>
  <c r="L6" i="24" s="1"/>
  <c r="P21" i="3"/>
  <c r="Q22" i="3"/>
  <c r="P7" i="24" s="1"/>
  <c r="P5" i="24" s="1"/>
  <c r="R14" i="19"/>
  <c r="R12" i="19" s="1"/>
  <c r="R5" i="19"/>
  <c r="S26" i="19"/>
  <c r="S34" i="19"/>
  <c r="S30" i="19"/>
  <c r="S31" i="7"/>
  <c r="S35" i="7"/>
  <c r="S27" i="7"/>
  <c r="S35" i="14"/>
  <c r="S41" i="14"/>
  <c r="R41" i="14" s="1"/>
  <c r="AE49" i="14"/>
  <c r="AD49" i="14" s="1"/>
  <c r="AC49" i="14" s="1"/>
  <c r="AB49" i="14" s="1"/>
  <c r="AA49" i="14" s="1"/>
  <c r="Z49" i="14" s="1"/>
  <c r="Y49" i="14" s="1"/>
  <c r="X49" i="14" s="1"/>
  <c r="AN2" i="1"/>
  <c r="AO1" i="1"/>
  <c r="AB8" i="13"/>
  <c r="AB27" i="13" s="1"/>
  <c r="AB8" i="7"/>
  <c r="AB21" i="7" s="1"/>
  <c r="AB8" i="14"/>
  <c r="AB29" i="14" s="1"/>
  <c r="AB7" i="6"/>
  <c r="AB6" i="13"/>
  <c r="AB6" i="7"/>
  <c r="AB6" i="14"/>
  <c r="AB5" i="6"/>
  <c r="AA47" i="2"/>
  <c r="AB46" i="3"/>
  <c r="AD4" i="6"/>
  <c r="AD12" i="6" s="1"/>
  <c r="AD10" i="6"/>
  <c r="AD9" i="6"/>
  <c r="AC8" i="6"/>
  <c r="AB8" i="6" s="1"/>
  <c r="AC8" i="14"/>
  <c r="AC29" i="14" s="1"/>
  <c r="AC8" i="7"/>
  <c r="AC8" i="13"/>
  <c r="AC26" i="13" s="1"/>
  <c r="AC5" i="6"/>
  <c r="AC6" i="13"/>
  <c r="AC17" i="13" s="1"/>
  <c r="AC6" i="7"/>
  <c r="AC6" i="14"/>
  <c r="AE34" i="7"/>
  <c r="AD5" i="13"/>
  <c r="Z45" i="2"/>
  <c r="Z44" i="3" s="1"/>
  <c r="AA44" i="3"/>
  <c r="F24" i="12" s="1"/>
  <c r="AE48" i="14"/>
  <c r="AE53" i="14" s="1"/>
  <c r="AE44" i="14"/>
  <c r="AD44" i="14" s="1"/>
  <c r="AC44" i="14" s="1"/>
  <c r="AD18" i="14"/>
  <c r="AD17" i="14" s="1"/>
  <c r="AD36" i="14" s="1"/>
  <c r="AD5" i="14"/>
  <c r="AE33" i="13"/>
  <c r="AE38" i="14"/>
  <c r="AE30" i="7"/>
  <c r="AA46" i="2"/>
  <c r="AB45" i="3"/>
  <c r="AD5" i="7"/>
  <c r="AD16" i="7"/>
  <c r="AD15" i="7" s="1"/>
  <c r="AD45" i="13" l="1"/>
  <c r="AC16" i="13"/>
  <c r="AC36" i="13" s="1"/>
  <c r="AC42" i="13"/>
  <c r="AC41" i="13" s="1"/>
  <c r="AC45" i="13" s="1"/>
  <c r="AB33" i="19"/>
  <c r="AB29" i="19"/>
  <c r="Q7" i="23"/>
  <c r="AB22" i="19"/>
  <c r="AB21" i="19"/>
  <c r="AB25" i="19" s="1"/>
  <c r="AA8" i="24"/>
  <c r="AA12" i="18"/>
  <c r="AA13" i="18" s="1"/>
  <c r="AA6" i="24"/>
  <c r="AA5" i="24" s="1"/>
  <c r="AC21" i="7"/>
  <c r="AC22" i="7"/>
  <c r="AC26" i="7" s="1"/>
  <c r="AA8" i="22"/>
  <c r="AA6" i="22"/>
  <c r="AA5" i="22" s="1"/>
  <c r="M51" i="3"/>
  <c r="L6" i="22"/>
  <c r="P6" i="23"/>
  <c r="P7" i="23" s="1"/>
  <c r="P7" i="22"/>
  <c r="P5" i="22" s="1"/>
  <c r="P5" i="23"/>
  <c r="AC8" i="20"/>
  <c r="AC10" i="20" s="1"/>
  <c r="AC6" i="21"/>
  <c r="AC8" i="21" s="1"/>
  <c r="AB6" i="21"/>
  <c r="AB8" i="21" s="1"/>
  <c r="AB8" i="20"/>
  <c r="AB10" i="20" s="1"/>
  <c r="D24" i="12"/>
  <c r="E24" i="12"/>
  <c r="O21" i="3"/>
  <c r="P22" i="3"/>
  <c r="O7" i="24" s="1"/>
  <c r="O5" i="24" s="1"/>
  <c r="Q20" i="7"/>
  <c r="Q18" i="7" s="1"/>
  <c r="R18" i="7"/>
  <c r="R36" i="14"/>
  <c r="Q36" i="14" s="1"/>
  <c r="R42" i="14"/>
  <c r="AB16" i="19"/>
  <c r="AB15" i="19" s="1"/>
  <c r="AB5" i="19"/>
  <c r="R33" i="19"/>
  <c r="R25" i="19"/>
  <c r="R29" i="19"/>
  <c r="Q21" i="13"/>
  <c r="Q19" i="13" s="1"/>
  <c r="Q5" i="13"/>
  <c r="Q14" i="7"/>
  <c r="Q12" i="7" s="1"/>
  <c r="Q5" i="7"/>
  <c r="AC5" i="19"/>
  <c r="AC13" i="19"/>
  <c r="AC12" i="19" s="1"/>
  <c r="AC25" i="19" s="1"/>
  <c r="K53" i="2"/>
  <c r="L52" i="3"/>
  <c r="Q16" i="14"/>
  <c r="Q14" i="14" s="1"/>
  <c r="Q5" i="14"/>
  <c r="Q11" i="6"/>
  <c r="AD33" i="19"/>
  <c r="AD29" i="19"/>
  <c r="AA8" i="19"/>
  <c r="AA21" i="19" s="1"/>
  <c r="AA8" i="18"/>
  <c r="AA6" i="19"/>
  <c r="AA6" i="18"/>
  <c r="AA5" i="18" s="1"/>
  <c r="AA10" i="18" s="1"/>
  <c r="P7" i="18"/>
  <c r="P5" i="18" s="1"/>
  <c r="P10" i="18" s="1"/>
  <c r="P7" i="14"/>
  <c r="P7" i="13"/>
  <c r="P6" i="6"/>
  <c r="P7" i="7"/>
  <c r="P7" i="19"/>
  <c r="Q14" i="19"/>
  <c r="Q12" i="19" s="1"/>
  <c r="Q5" i="19"/>
  <c r="AO2" i="1"/>
  <c r="AP1" i="1"/>
  <c r="AD34" i="7"/>
  <c r="AD26" i="7"/>
  <c r="Z47" i="2"/>
  <c r="AA46" i="3"/>
  <c r="AB20" i="13"/>
  <c r="AB19" i="13" s="1"/>
  <c r="AB5" i="13"/>
  <c r="AC5" i="7"/>
  <c r="AC13" i="7"/>
  <c r="AC12" i="7" s="1"/>
  <c r="AA8" i="6"/>
  <c r="AA8" i="7"/>
  <c r="AA8" i="14"/>
  <c r="AA30" i="14" s="1"/>
  <c r="AA8" i="13"/>
  <c r="AA27" i="13" s="1"/>
  <c r="AA4" i="7"/>
  <c r="AA5" i="6"/>
  <c r="AA6" i="7"/>
  <c r="AA6" i="14"/>
  <c r="AA6" i="13"/>
  <c r="AA20" i="13" s="1"/>
  <c r="AB5" i="7"/>
  <c r="AB13" i="7"/>
  <c r="AD42" i="14"/>
  <c r="AC5" i="13"/>
  <c r="AC5" i="14"/>
  <c r="AC15" i="14"/>
  <c r="AC14" i="14" s="1"/>
  <c r="AC41" i="14" s="1"/>
  <c r="AB5" i="14"/>
  <c r="AB15" i="14"/>
  <c r="AB14" i="14" s="1"/>
  <c r="AB35" i="14" s="1"/>
  <c r="Z46" i="2"/>
  <c r="Z45" i="3" s="1"/>
  <c r="AA45" i="3"/>
  <c r="F25" i="12" s="1"/>
  <c r="AC4" i="6"/>
  <c r="AC9" i="6"/>
  <c r="AB9" i="6" s="1"/>
  <c r="AC10" i="6"/>
  <c r="AB10" i="6"/>
  <c r="AB11" i="6"/>
  <c r="AD30" i="7"/>
  <c r="AC30" i="7" s="1"/>
  <c r="AC31" i="13" l="1"/>
  <c r="AB26" i="19"/>
  <c r="Z8" i="24"/>
  <c r="Z12" i="18"/>
  <c r="Z13" i="18" s="1"/>
  <c r="Z6" i="24"/>
  <c r="Z5" i="24" s="1"/>
  <c r="K6" i="24"/>
  <c r="K4" i="24"/>
  <c r="AC25" i="7"/>
  <c r="AA21" i="7"/>
  <c r="AA22" i="7"/>
  <c r="AA26" i="7" s="1"/>
  <c r="AB4" i="6"/>
  <c r="AB12" i="6" s="1"/>
  <c r="AC12" i="6"/>
  <c r="Z8" i="22"/>
  <c r="Z6" i="22"/>
  <c r="Z5" i="22" s="1"/>
  <c r="K6" i="22"/>
  <c r="K4" i="22"/>
  <c r="O6" i="23"/>
  <c r="O7" i="22"/>
  <c r="O5" i="22" s="1"/>
  <c r="O5" i="23"/>
  <c r="AA8" i="20"/>
  <c r="AA6" i="21"/>
  <c r="AA9" i="7"/>
  <c r="AA4" i="21"/>
  <c r="AA6" i="20"/>
  <c r="E25" i="12"/>
  <c r="D25" i="12"/>
  <c r="Z8" i="19"/>
  <c r="Z8" i="18"/>
  <c r="Z6" i="18"/>
  <c r="Z5" i="18" s="1"/>
  <c r="Z10" i="18" s="1"/>
  <c r="Z6" i="19"/>
  <c r="Z19" i="19" s="1"/>
  <c r="Z18" i="19" s="1"/>
  <c r="P14" i="19"/>
  <c r="P12" i="19" s="1"/>
  <c r="P5" i="19"/>
  <c r="P16" i="14"/>
  <c r="P14" i="14" s="1"/>
  <c r="P5" i="14"/>
  <c r="Q35" i="14"/>
  <c r="Q41" i="14"/>
  <c r="Q32" i="13"/>
  <c r="Q37" i="13"/>
  <c r="R35" i="7"/>
  <c r="R27" i="7"/>
  <c r="R31" i="7"/>
  <c r="P14" i="7"/>
  <c r="P12" i="7" s="1"/>
  <c r="P5" i="7"/>
  <c r="L51" i="3"/>
  <c r="K4" i="19"/>
  <c r="K10" i="19" s="1"/>
  <c r="AB34" i="19"/>
  <c r="AB30" i="19"/>
  <c r="Q27" i="7"/>
  <c r="P27" i="7" s="1"/>
  <c r="O27" i="7" s="1"/>
  <c r="Q31" i="7"/>
  <c r="Q35" i="7"/>
  <c r="P11" i="6"/>
  <c r="P4" i="6"/>
  <c r="P12" i="6" s="1"/>
  <c r="J53" i="2"/>
  <c r="K52" i="3"/>
  <c r="Q33" i="7"/>
  <c r="Q25" i="7"/>
  <c r="Q29" i="7"/>
  <c r="O7" i="19"/>
  <c r="O7" i="7"/>
  <c r="O7" i="18"/>
  <c r="O5" i="18" s="1"/>
  <c r="O10" i="18" s="1"/>
  <c r="O6" i="6"/>
  <c r="O7" i="13"/>
  <c r="O7" i="14"/>
  <c r="Q25" i="19"/>
  <c r="Q33" i="19"/>
  <c r="Q29" i="19"/>
  <c r="P24" i="13"/>
  <c r="P22" i="13" s="1"/>
  <c r="P5" i="13"/>
  <c r="AA5" i="19"/>
  <c r="AA13" i="19"/>
  <c r="AA12" i="19" s="1"/>
  <c r="AA25" i="19" s="1"/>
  <c r="AC33" i="19"/>
  <c r="AC29" i="19"/>
  <c r="N21" i="3"/>
  <c r="O22" i="3"/>
  <c r="N7" i="24" s="1"/>
  <c r="N5" i="24" s="1"/>
  <c r="AP2" i="1"/>
  <c r="AQ1" i="1"/>
  <c r="E2" i="8" s="1"/>
  <c r="AB41" i="14"/>
  <c r="AA5" i="7"/>
  <c r="AA13" i="7"/>
  <c r="AA19" i="13"/>
  <c r="AA32" i="13" s="1"/>
  <c r="AB37" i="13"/>
  <c r="AA18" i="14"/>
  <c r="AA17" i="14" s="1"/>
  <c r="AA42" i="14" s="1"/>
  <c r="Z42" i="14" s="1"/>
  <c r="Y42" i="14" s="1"/>
  <c r="X42" i="14" s="1"/>
  <c r="AA5" i="14"/>
  <c r="AB12" i="7"/>
  <c r="AC33" i="7"/>
  <c r="AC29" i="7"/>
  <c r="AA5" i="13"/>
  <c r="AC35" i="14"/>
  <c r="Z46" i="3"/>
  <c r="AA10" i="6"/>
  <c r="AA9" i="6"/>
  <c r="AA4" i="6"/>
  <c r="AA12" i="6" s="1"/>
  <c r="Z8" i="6"/>
  <c r="Z8" i="13"/>
  <c r="Z27" i="13" s="1"/>
  <c r="Z8" i="14"/>
  <c r="Z29" i="14" s="1"/>
  <c r="Z8" i="7"/>
  <c r="Z4" i="14"/>
  <c r="Z9" i="14" s="1"/>
  <c r="Z5" i="6"/>
  <c r="Z6" i="14"/>
  <c r="Z6" i="7"/>
  <c r="Z6" i="13"/>
  <c r="AB32" i="13"/>
  <c r="J6" i="24" l="1"/>
  <c r="J4" i="24"/>
  <c r="Y8" i="24"/>
  <c r="Y12" i="18"/>
  <c r="Y13" i="18" s="1"/>
  <c r="Y6" i="24"/>
  <c r="Y5" i="24" s="1"/>
  <c r="O7" i="23"/>
  <c r="Z22" i="7"/>
  <c r="Z23" i="7"/>
  <c r="Z27" i="7" s="1"/>
  <c r="E26" i="12"/>
  <c r="Y8" i="22"/>
  <c r="Y6" i="22"/>
  <c r="Y5" i="22" s="1"/>
  <c r="N6" i="23"/>
  <c r="N7" i="22"/>
  <c r="N5" i="22" s="1"/>
  <c r="N5" i="23"/>
  <c r="J6" i="22"/>
  <c r="J4" i="22"/>
  <c r="Z35" i="19"/>
  <c r="Z31" i="19"/>
  <c r="Z22" i="19"/>
  <c r="Z23" i="19"/>
  <c r="Z27" i="19" s="1"/>
  <c r="Z6" i="21"/>
  <c r="Z8" i="21" s="1"/>
  <c r="Z8" i="20"/>
  <c r="Z10" i="20" s="1"/>
  <c r="AA10" i="20"/>
  <c r="AA8" i="21"/>
  <c r="Y8" i="19"/>
  <c r="Y8" i="18"/>
  <c r="Y6" i="18"/>
  <c r="Y5" i="18" s="1"/>
  <c r="Y10" i="18" s="1"/>
  <c r="Y6" i="19"/>
  <c r="Y16" i="19" s="1"/>
  <c r="Y15" i="19" s="1"/>
  <c r="M21" i="3"/>
  <c r="N22" i="3"/>
  <c r="M7" i="24" s="1"/>
  <c r="M5" i="24" s="1"/>
  <c r="O11" i="6"/>
  <c r="O4" i="6"/>
  <c r="O12" i="6" s="1"/>
  <c r="I53" i="2"/>
  <c r="J52" i="3"/>
  <c r="P25" i="7"/>
  <c r="P29" i="7"/>
  <c r="P33" i="7"/>
  <c r="Z5" i="19"/>
  <c r="Z16" i="19"/>
  <c r="Z15" i="19" s="1"/>
  <c r="Z26" i="19" s="1"/>
  <c r="P41" i="14"/>
  <c r="P35" i="14"/>
  <c r="P33" i="13"/>
  <c r="P38" i="13"/>
  <c r="O16" i="14"/>
  <c r="O14" i="14" s="1"/>
  <c r="O5" i="14"/>
  <c r="O14" i="7"/>
  <c r="O5" i="7"/>
  <c r="N6" i="6"/>
  <c r="N7" i="7"/>
  <c r="N7" i="14"/>
  <c r="N7" i="19"/>
  <c r="N20" i="19" s="1"/>
  <c r="N18" i="19" s="1"/>
  <c r="N7" i="13"/>
  <c r="N7" i="18"/>
  <c r="N5" i="18" s="1"/>
  <c r="N10" i="18" s="1"/>
  <c r="AA33" i="19"/>
  <c r="AA29" i="19"/>
  <c r="O15" i="13"/>
  <c r="O5" i="13"/>
  <c r="O17" i="19"/>
  <c r="O15" i="19" s="1"/>
  <c r="O5" i="19"/>
  <c r="K51" i="3"/>
  <c r="J4" i="19"/>
  <c r="J10" i="19" s="1"/>
  <c r="P33" i="19"/>
  <c r="P25" i="19"/>
  <c r="P29" i="19"/>
  <c r="AQ2" i="1"/>
  <c r="Z15" i="14"/>
  <c r="Z14" i="14" s="1"/>
  <c r="Z41" i="14" s="1"/>
  <c r="Z5" i="14"/>
  <c r="Y46" i="3"/>
  <c r="Y8" i="6"/>
  <c r="X8" i="6" s="1"/>
  <c r="W8" i="6" s="1"/>
  <c r="Y8" i="14"/>
  <c r="Y29" i="14" s="1"/>
  <c r="Y8" i="7"/>
  <c r="Y8" i="13"/>
  <c r="Y26" i="13" s="1"/>
  <c r="Y4" i="13"/>
  <c r="Y10" i="13" s="1"/>
  <c r="Y6" i="14"/>
  <c r="Y6" i="7"/>
  <c r="Y6" i="13"/>
  <c r="Y17" i="13" s="1"/>
  <c r="Y5" i="6"/>
  <c r="Z35" i="14"/>
  <c r="AA36" i="14"/>
  <c r="Z5" i="7"/>
  <c r="Z16" i="7"/>
  <c r="AA12" i="7"/>
  <c r="AB33" i="7"/>
  <c r="AB29" i="7"/>
  <c r="AB25" i="7"/>
  <c r="Z9" i="6"/>
  <c r="Z10" i="6"/>
  <c r="Z4" i="6"/>
  <c r="Z12" i="6" s="1"/>
  <c r="Z20" i="13"/>
  <c r="Z19" i="13" s="1"/>
  <c r="Z37" i="13" s="1"/>
  <c r="Y37" i="13" s="1"/>
  <c r="Z5" i="13"/>
  <c r="Y9" i="14"/>
  <c r="AA37" i="13"/>
  <c r="Y40" i="13" l="1"/>
  <c r="Y16" i="13"/>
  <c r="Y36" i="13" s="1"/>
  <c r="X36" i="13" s="1"/>
  <c r="Y42" i="13"/>
  <c r="Y41" i="13" s="1"/>
  <c r="Y34" i="19"/>
  <c r="Y30" i="19"/>
  <c r="Y21" i="19"/>
  <c r="Y22" i="19"/>
  <c r="Y26" i="19" s="1"/>
  <c r="N7" i="23"/>
  <c r="X8" i="24"/>
  <c r="X4" i="24"/>
  <c r="X6" i="24"/>
  <c r="X5" i="24" s="1"/>
  <c r="X12" i="18"/>
  <c r="X13" i="18" s="1"/>
  <c r="I6" i="24"/>
  <c r="I4" i="24"/>
  <c r="Y21" i="7"/>
  <c r="Y22" i="7"/>
  <c r="N35" i="19"/>
  <c r="N27" i="19"/>
  <c r="N31" i="19"/>
  <c r="X8" i="22"/>
  <c r="X4" i="22"/>
  <c r="X6" i="22"/>
  <c r="X5" i="22" s="1"/>
  <c r="I6" i="22"/>
  <c r="I4" i="22"/>
  <c r="M6" i="23"/>
  <c r="M7" i="23" s="1"/>
  <c r="M7" i="22"/>
  <c r="M5" i="22" s="1"/>
  <c r="Y8" i="20"/>
  <c r="Y10" i="20" s="1"/>
  <c r="Y6" i="21"/>
  <c r="Y8" i="21" s="1"/>
  <c r="F26" i="12"/>
  <c r="D26" i="12"/>
  <c r="N17" i="19"/>
  <c r="N15" i="19" s="1"/>
  <c r="N5" i="19"/>
  <c r="Z34" i="19"/>
  <c r="Z30" i="19"/>
  <c r="Y5" i="19"/>
  <c r="Y13" i="19"/>
  <c r="Y12" i="19" s="1"/>
  <c r="Y25" i="19" s="1"/>
  <c r="X8" i="18"/>
  <c r="X8" i="19"/>
  <c r="X4" i="18"/>
  <c r="X6" i="19"/>
  <c r="X19" i="19" s="1"/>
  <c r="X18" i="19" s="1"/>
  <c r="X6" i="18"/>
  <c r="X5" i="18" s="1"/>
  <c r="X10" i="18" s="1"/>
  <c r="O30" i="19"/>
  <c r="O34" i="19"/>
  <c r="O26" i="19"/>
  <c r="N19" i="14"/>
  <c r="N17" i="14" s="1"/>
  <c r="N5" i="14"/>
  <c r="N14" i="7"/>
  <c r="N12" i="7" s="1"/>
  <c r="O12" i="7"/>
  <c r="N17" i="7"/>
  <c r="N5" i="7"/>
  <c r="J51" i="3"/>
  <c r="I4" i="19"/>
  <c r="I10" i="19" s="1"/>
  <c r="M7" i="14"/>
  <c r="M7" i="13"/>
  <c r="M6" i="6"/>
  <c r="M7" i="19"/>
  <c r="M20" i="19" s="1"/>
  <c r="M18" i="19" s="1"/>
  <c r="M7" i="7"/>
  <c r="M7" i="18"/>
  <c r="M5" i="18" s="1"/>
  <c r="M10" i="18" s="1"/>
  <c r="O43" i="13"/>
  <c r="O41" i="13" s="1"/>
  <c r="O45" i="13" s="1"/>
  <c r="O13" i="13"/>
  <c r="N21" i="13"/>
  <c r="N19" i="13" s="1"/>
  <c r="N5" i="13"/>
  <c r="N11" i="6"/>
  <c r="N4" i="6"/>
  <c r="N12" i="6" s="1"/>
  <c r="O35" i="14"/>
  <c r="O41" i="14"/>
  <c r="N41" i="14" s="1"/>
  <c r="H53" i="2"/>
  <c r="I52" i="3"/>
  <c r="H6" i="24" s="1"/>
  <c r="L21" i="3"/>
  <c r="M22" i="3"/>
  <c r="L7" i="24" s="1"/>
  <c r="L5" i="24" s="1"/>
  <c r="E3" i="8"/>
  <c r="AR1" i="1"/>
  <c r="F2" i="8" s="1"/>
  <c r="Y10" i="6"/>
  <c r="Y9" i="6"/>
  <c r="Y5" i="14"/>
  <c r="Y15" i="14"/>
  <c r="Y14" i="14" s="1"/>
  <c r="Y35" i="14" s="1"/>
  <c r="Y5" i="13"/>
  <c r="Z32" i="13"/>
  <c r="X9" i="14"/>
  <c r="Y16" i="7"/>
  <c r="Y15" i="7" s="1"/>
  <c r="Z15" i="7"/>
  <c r="Z12" i="7"/>
  <c r="AA33" i="7"/>
  <c r="AA29" i="7"/>
  <c r="AA25" i="7"/>
  <c r="Y5" i="7"/>
  <c r="Y13" i="7"/>
  <c r="X8" i="13"/>
  <c r="X28" i="13" s="1"/>
  <c r="X8" i="14"/>
  <c r="X29" i="14" s="1"/>
  <c r="X8" i="7"/>
  <c r="X4" i="13"/>
  <c r="X12" i="13" s="1"/>
  <c r="X6" i="13"/>
  <c r="X5" i="6"/>
  <c r="X6" i="7"/>
  <c r="X6" i="14"/>
  <c r="Y4" i="6"/>
  <c r="Y12" i="6" s="1"/>
  <c r="Y31" i="13" l="1"/>
  <c r="Y45" i="13"/>
  <c r="M35" i="19"/>
  <c r="M27" i="19"/>
  <c r="M31" i="19"/>
  <c r="X22" i="7"/>
  <c r="X23" i="7"/>
  <c r="X27" i="7" s="1"/>
  <c r="L6" i="23"/>
  <c r="L7" i="23" s="1"/>
  <c r="L7" i="22"/>
  <c r="L5" i="22" s="1"/>
  <c r="I51" i="3"/>
  <c r="H6" i="22"/>
  <c r="X35" i="19"/>
  <c r="X31" i="19"/>
  <c r="X22" i="19"/>
  <c r="X23" i="19"/>
  <c r="X27" i="19" s="1"/>
  <c r="X6" i="21"/>
  <c r="X8" i="21" s="1"/>
  <c r="X8" i="20"/>
  <c r="X10" i="20" s="1"/>
  <c r="K21" i="3"/>
  <c r="L22" i="3"/>
  <c r="K7" i="24" s="1"/>
  <c r="K5" i="24" s="1"/>
  <c r="N32" i="13"/>
  <c r="N37" i="13"/>
  <c r="M20" i="7"/>
  <c r="M18" i="7" s="1"/>
  <c r="M5" i="7"/>
  <c r="M16" i="14"/>
  <c r="M14" i="14" s="1"/>
  <c r="M5" i="14"/>
  <c r="M17" i="7"/>
  <c r="M15" i="7" s="1"/>
  <c r="N15" i="7"/>
  <c r="O35" i="13"/>
  <c r="O30" i="13"/>
  <c r="N30" i="13" s="1"/>
  <c r="M17" i="19"/>
  <c r="M15" i="19" s="1"/>
  <c r="M5" i="19"/>
  <c r="N36" i="14"/>
  <c r="M36" i="14" s="1"/>
  <c r="N42" i="14"/>
  <c r="G53" i="2"/>
  <c r="H52" i="3"/>
  <c r="M11" i="6"/>
  <c r="M4" i="6"/>
  <c r="M12" i="6" s="1"/>
  <c r="O25" i="7"/>
  <c r="O33" i="7"/>
  <c r="O29" i="7"/>
  <c r="X16" i="19"/>
  <c r="X15" i="19" s="1"/>
  <c r="X5" i="19"/>
  <c r="Y33" i="19"/>
  <c r="Y29" i="19"/>
  <c r="L7" i="18"/>
  <c r="L5" i="18" s="1"/>
  <c r="L10" i="18" s="1"/>
  <c r="L7" i="14"/>
  <c r="L7" i="19"/>
  <c r="L7" i="13"/>
  <c r="L6" i="6"/>
  <c r="L7" i="7"/>
  <c r="M24" i="13"/>
  <c r="M22" i="13" s="1"/>
  <c r="M5" i="13"/>
  <c r="N25" i="7"/>
  <c r="M25" i="7" s="1"/>
  <c r="N29" i="7"/>
  <c r="N33" i="7"/>
  <c r="N34" i="19"/>
  <c r="N26" i="19"/>
  <c r="N30" i="19"/>
  <c r="AR2" i="1"/>
  <c r="X5" i="14"/>
  <c r="X15" i="14"/>
  <c r="X14" i="14" s="1"/>
  <c r="X35" i="14" s="1"/>
  <c r="W12" i="13"/>
  <c r="V12" i="13" s="1"/>
  <c r="U12" i="13" s="1"/>
  <c r="T12" i="13" s="1"/>
  <c r="S12" i="13" s="1"/>
  <c r="Z34" i="7"/>
  <c r="Z30" i="7"/>
  <c r="Y30" i="7" s="1"/>
  <c r="Z26" i="7"/>
  <c r="X23" i="13"/>
  <c r="X22" i="13" s="1"/>
  <c r="W22" i="13" s="1"/>
  <c r="X5" i="13"/>
  <c r="X9" i="6"/>
  <c r="X10" i="6"/>
  <c r="X4" i="6"/>
  <c r="X12" i="6" s="1"/>
  <c r="Y41" i="14"/>
  <c r="X5" i="7"/>
  <c r="X16" i="7"/>
  <c r="X15" i="7" s="1"/>
  <c r="Y12" i="7"/>
  <c r="Z33" i="7"/>
  <c r="Z29" i="7"/>
  <c r="Z25" i="7"/>
  <c r="Y34" i="7"/>
  <c r="Y26" i="7"/>
  <c r="X26" i="19" l="1"/>
  <c r="G6" i="24"/>
  <c r="G4" i="24"/>
  <c r="H51" i="3"/>
  <c r="G4" i="22"/>
  <c r="K6" i="23"/>
  <c r="K7" i="22"/>
  <c r="K5" i="22" s="1"/>
  <c r="K5" i="23"/>
  <c r="X41" i="14"/>
  <c r="M33" i="13"/>
  <c r="L33" i="13" s="1"/>
  <c r="M38" i="13"/>
  <c r="L17" i="19"/>
  <c r="L15" i="19" s="1"/>
  <c r="L5" i="19"/>
  <c r="L14" i="7"/>
  <c r="L12" i="7" s="1"/>
  <c r="L5" i="7"/>
  <c r="L19" i="14"/>
  <c r="L17" i="14" s="1"/>
  <c r="L5" i="14"/>
  <c r="F53" i="2"/>
  <c r="G52" i="3"/>
  <c r="M35" i="14"/>
  <c r="M41" i="14"/>
  <c r="L11" i="6"/>
  <c r="L4" i="6"/>
  <c r="L12" i="6" s="1"/>
  <c r="X34" i="19"/>
  <c r="X30" i="19"/>
  <c r="M34" i="19"/>
  <c r="M26" i="19"/>
  <c r="M30" i="19"/>
  <c r="N26" i="7"/>
  <c r="N30" i="7"/>
  <c r="N34" i="7"/>
  <c r="K7" i="19"/>
  <c r="K7" i="14"/>
  <c r="K7" i="7"/>
  <c r="K7" i="18"/>
  <c r="K5" i="18" s="1"/>
  <c r="K10" i="18" s="1"/>
  <c r="K7" i="13"/>
  <c r="K6" i="6"/>
  <c r="L15" i="13"/>
  <c r="L5" i="13"/>
  <c r="M30" i="7"/>
  <c r="M26" i="7"/>
  <c r="M34" i="7"/>
  <c r="M27" i="7"/>
  <c r="L27" i="7" s="1"/>
  <c r="K27" i="7" s="1"/>
  <c r="J27" i="7" s="1"/>
  <c r="M31" i="7"/>
  <c r="M35" i="7"/>
  <c r="J21" i="3"/>
  <c r="K22" i="3"/>
  <c r="J7" i="24" s="1"/>
  <c r="J5" i="24" s="1"/>
  <c r="Y29" i="7"/>
  <c r="X33" i="13"/>
  <c r="AS1" i="1"/>
  <c r="F3" i="8"/>
  <c r="W15" i="7"/>
  <c r="X34" i="7"/>
  <c r="Y33" i="7"/>
  <c r="Y25" i="7"/>
  <c r="X25" i="7" s="1"/>
  <c r="W25" i="7" s="1"/>
  <c r="V25" i="7" s="1"/>
  <c r="U25" i="7" s="1"/>
  <c r="X30" i="7"/>
  <c r="R12" i="13"/>
  <c r="V22" i="13"/>
  <c r="W33" i="13"/>
  <c r="X26" i="7"/>
  <c r="X38" i="13"/>
  <c r="W38" i="13" s="1"/>
  <c r="K7" i="23" l="1"/>
  <c r="F6" i="24"/>
  <c r="F4" i="24"/>
  <c r="J6" i="23"/>
  <c r="J7" i="22"/>
  <c r="J5" i="22" s="1"/>
  <c r="J5" i="23"/>
  <c r="F6" i="22"/>
  <c r="F4" i="22"/>
  <c r="K11" i="6"/>
  <c r="K4" i="6"/>
  <c r="K12" i="6" s="1"/>
  <c r="K16" i="14"/>
  <c r="K14" i="14" s="1"/>
  <c r="K5" i="14"/>
  <c r="K21" i="13"/>
  <c r="K19" i="13" s="1"/>
  <c r="K5" i="13"/>
  <c r="K17" i="19"/>
  <c r="K15" i="19" s="1"/>
  <c r="K5" i="19"/>
  <c r="L36" i="14"/>
  <c r="L42" i="14"/>
  <c r="L34" i="19"/>
  <c r="L30" i="19"/>
  <c r="L26" i="19"/>
  <c r="J6" i="6"/>
  <c r="J7" i="19"/>
  <c r="J7" i="14"/>
  <c r="J7" i="18"/>
  <c r="J5" i="18" s="1"/>
  <c r="J10" i="18" s="1"/>
  <c r="J7" i="13"/>
  <c r="J7" i="7"/>
  <c r="G51" i="3"/>
  <c r="F30" i="12" s="1"/>
  <c r="F4" i="18"/>
  <c r="F4" i="19"/>
  <c r="F9" i="19" s="1"/>
  <c r="I21" i="3"/>
  <c r="J22" i="3"/>
  <c r="I7" i="24" s="1"/>
  <c r="I5" i="24" s="1"/>
  <c r="L43" i="13"/>
  <c r="L41" i="13" s="1"/>
  <c r="L45" i="13" s="1"/>
  <c r="L13" i="13"/>
  <c r="K14" i="7"/>
  <c r="K12" i="7" s="1"/>
  <c r="K5" i="7"/>
  <c r="E53" i="2"/>
  <c r="F52" i="3"/>
  <c r="L33" i="7"/>
  <c r="L25" i="7"/>
  <c r="L29" i="7"/>
  <c r="W30" i="7"/>
  <c r="V38" i="13"/>
  <c r="AS2" i="1"/>
  <c r="AT1" i="1"/>
  <c r="V15" i="7"/>
  <c r="W34" i="7"/>
  <c r="W26" i="7"/>
  <c r="U22" i="13"/>
  <c r="T22" i="13" s="1"/>
  <c r="V33" i="13"/>
  <c r="E6" i="24" l="1"/>
  <c r="E4" i="24"/>
  <c r="J7" i="23"/>
  <c r="E6" i="22"/>
  <c r="E4" i="22"/>
  <c r="I6" i="23"/>
  <c r="I7" i="22"/>
  <c r="I5" i="22" s="1"/>
  <c r="I5" i="23"/>
  <c r="K25" i="7"/>
  <c r="J25" i="7" s="1"/>
  <c r="K29" i="7"/>
  <c r="K33" i="7"/>
  <c r="H21" i="3"/>
  <c r="I22" i="3"/>
  <c r="H7" i="24" s="1"/>
  <c r="H5" i="24" s="1"/>
  <c r="J25" i="14"/>
  <c r="J5" i="14"/>
  <c r="F51" i="3"/>
  <c r="E4" i="19"/>
  <c r="E4" i="18"/>
  <c r="L30" i="13"/>
  <c r="L35" i="13"/>
  <c r="K35" i="13" s="1"/>
  <c r="J35" i="13" s="1"/>
  <c r="J17" i="7"/>
  <c r="J15" i="7" s="1"/>
  <c r="J5" i="7"/>
  <c r="J17" i="19"/>
  <c r="J15" i="19" s="1"/>
  <c r="J5" i="19"/>
  <c r="K26" i="19"/>
  <c r="K34" i="19"/>
  <c r="K30" i="19"/>
  <c r="K35" i="14"/>
  <c r="K41" i="14"/>
  <c r="J41" i="14" s="1"/>
  <c r="J24" i="13"/>
  <c r="J22" i="13" s="1"/>
  <c r="J5" i="13"/>
  <c r="J11" i="6"/>
  <c r="J4" i="6"/>
  <c r="J12" i="6" s="1"/>
  <c r="D53" i="2"/>
  <c r="D52" i="3" s="1"/>
  <c r="E52" i="3"/>
  <c r="I7" i="14"/>
  <c r="I7" i="18"/>
  <c r="I5" i="18" s="1"/>
  <c r="I10" i="18" s="1"/>
  <c r="I7" i="13"/>
  <c r="I6" i="6"/>
  <c r="I7" i="19"/>
  <c r="I7" i="7"/>
  <c r="K32" i="13"/>
  <c r="K37" i="13"/>
  <c r="U33" i="13"/>
  <c r="U38" i="13"/>
  <c r="T38" i="13" s="1"/>
  <c r="AT2" i="1"/>
  <c r="AU1" i="1"/>
  <c r="S22" i="13"/>
  <c r="T33" i="13"/>
  <c r="U15" i="7"/>
  <c r="V34" i="7"/>
  <c r="V26" i="7"/>
  <c r="V30" i="7"/>
  <c r="E10" i="19" l="1"/>
  <c r="E9" i="19"/>
  <c r="D6" i="24"/>
  <c r="D4" i="24"/>
  <c r="C4" i="24"/>
  <c r="I7" i="23"/>
  <c r="C4" i="22"/>
  <c r="H7" i="22"/>
  <c r="H5" i="22" s="1"/>
  <c r="H6" i="23"/>
  <c r="H7" i="23" s="1"/>
  <c r="D6" i="22"/>
  <c r="D4" i="22"/>
  <c r="I11" i="6"/>
  <c r="I4" i="6"/>
  <c r="I12" i="6" s="1"/>
  <c r="G21" i="3"/>
  <c r="H22" i="3"/>
  <c r="G7" i="24" s="1"/>
  <c r="G5" i="24" s="1"/>
  <c r="I17" i="7"/>
  <c r="I15" i="7" s="1"/>
  <c r="I5" i="7"/>
  <c r="J30" i="7"/>
  <c r="J26" i="7"/>
  <c r="J34" i="7"/>
  <c r="E51" i="3"/>
  <c r="G30" i="12" s="1"/>
  <c r="D4" i="19"/>
  <c r="D4" i="18"/>
  <c r="J34" i="19"/>
  <c r="J26" i="19"/>
  <c r="J30" i="19"/>
  <c r="I24" i="13"/>
  <c r="I22" i="13" s="1"/>
  <c r="I5" i="13"/>
  <c r="D51" i="3"/>
  <c r="C4" i="18"/>
  <c r="C4" i="19"/>
  <c r="J33" i="13"/>
  <c r="J38" i="13"/>
  <c r="J23" i="14"/>
  <c r="J50" i="14"/>
  <c r="I17" i="19"/>
  <c r="I15" i="19" s="1"/>
  <c r="I5" i="19"/>
  <c r="I25" i="14"/>
  <c r="I23" i="14" s="1"/>
  <c r="I5" i="14"/>
  <c r="H7" i="19"/>
  <c r="H7" i="14"/>
  <c r="H7" i="18"/>
  <c r="H5" i="18" s="1"/>
  <c r="H10" i="18" s="1"/>
  <c r="H7" i="7"/>
  <c r="H7" i="13"/>
  <c r="H6" i="6"/>
  <c r="AU2" i="1"/>
  <c r="AV1" i="1"/>
  <c r="R22" i="13"/>
  <c r="S33" i="13"/>
  <c r="S38" i="13"/>
  <c r="U34" i="7"/>
  <c r="U30" i="7"/>
  <c r="U26" i="7"/>
  <c r="T26" i="7" s="1"/>
  <c r="C9" i="19" l="1"/>
  <c r="C10" i="19"/>
  <c r="G6" i="23"/>
  <c r="G7" i="23" s="1"/>
  <c r="G7" i="22"/>
  <c r="G5" i="22" s="1"/>
  <c r="D10" i="19"/>
  <c r="D11" i="19"/>
  <c r="D30" i="12"/>
  <c r="E30" i="12"/>
  <c r="H14" i="7"/>
  <c r="H12" i="7" s="1"/>
  <c r="H5" i="7"/>
  <c r="I26" i="19"/>
  <c r="I34" i="19"/>
  <c r="I30" i="19"/>
  <c r="G7" i="13"/>
  <c r="G7" i="14"/>
  <c r="G6" i="6"/>
  <c r="G7" i="19"/>
  <c r="G7" i="18"/>
  <c r="G5" i="18" s="1"/>
  <c r="G10" i="18" s="1"/>
  <c r="G7" i="7"/>
  <c r="I50" i="14"/>
  <c r="H50" i="14" s="1"/>
  <c r="G50" i="14" s="1"/>
  <c r="F50" i="14" s="1"/>
  <c r="E50" i="14" s="1"/>
  <c r="D50" i="14" s="1"/>
  <c r="C50" i="14" s="1"/>
  <c r="F21" i="3"/>
  <c r="G22" i="3"/>
  <c r="F7" i="24" s="1"/>
  <c r="F5" i="24" s="1"/>
  <c r="H11" i="6"/>
  <c r="H4" i="6"/>
  <c r="H12" i="6" s="1"/>
  <c r="H16" i="14"/>
  <c r="H14" i="14" s="1"/>
  <c r="H5" i="14"/>
  <c r="I38" i="14"/>
  <c r="I44" i="14"/>
  <c r="I48" i="14"/>
  <c r="I53" i="14" s="1"/>
  <c r="J44" i="14"/>
  <c r="J48" i="14"/>
  <c r="J53" i="14" s="1"/>
  <c r="J38" i="14"/>
  <c r="H21" i="13"/>
  <c r="H19" i="13" s="1"/>
  <c r="H5" i="13"/>
  <c r="H14" i="19"/>
  <c r="H12" i="19" s="1"/>
  <c r="H5" i="19"/>
  <c r="I33" i="13"/>
  <c r="I38" i="13"/>
  <c r="I26" i="7"/>
  <c r="I30" i="7"/>
  <c r="I34" i="7"/>
  <c r="AW1" i="1"/>
  <c r="AV2" i="1"/>
  <c r="R33" i="13"/>
  <c r="R38" i="13"/>
  <c r="F5" i="23" l="1"/>
  <c r="F7" i="22"/>
  <c r="F5" i="22" s="1"/>
  <c r="F6" i="23"/>
  <c r="E21" i="3"/>
  <c r="F22" i="3"/>
  <c r="E7" i="24" s="1"/>
  <c r="E5" i="24" s="1"/>
  <c r="G19" i="14"/>
  <c r="G17" i="14" s="1"/>
  <c r="G5" i="14"/>
  <c r="H32" i="13"/>
  <c r="H37" i="13"/>
  <c r="G37" i="13" s="1"/>
  <c r="H41" i="14"/>
  <c r="H35" i="14"/>
  <c r="F7" i="14"/>
  <c r="F7" i="13"/>
  <c r="F7" i="18"/>
  <c r="F5" i="18" s="1"/>
  <c r="F10" i="18" s="1"/>
  <c r="F7" i="7"/>
  <c r="F7" i="19"/>
  <c r="F6" i="6"/>
  <c r="G11" i="6"/>
  <c r="G4" i="6"/>
  <c r="G12" i="6" s="1"/>
  <c r="H29" i="7"/>
  <c r="H33" i="7"/>
  <c r="H25" i="7"/>
  <c r="G17" i="7"/>
  <c r="G15" i="7" s="1"/>
  <c r="G5" i="7"/>
  <c r="H25" i="19"/>
  <c r="H29" i="19"/>
  <c r="H33" i="19"/>
  <c r="G24" i="13"/>
  <c r="G22" i="13" s="1"/>
  <c r="G5" i="13"/>
  <c r="G14" i="19"/>
  <c r="G12" i="19" s="1"/>
  <c r="G5" i="19"/>
  <c r="AW2" i="1"/>
  <c r="AX1" i="1"/>
  <c r="F7" i="23" l="1"/>
  <c r="E5" i="23"/>
  <c r="E7" i="22"/>
  <c r="E5" i="22" s="1"/>
  <c r="E6" i="23"/>
  <c r="G25" i="19"/>
  <c r="G29" i="19"/>
  <c r="G33" i="19"/>
  <c r="G33" i="13"/>
  <c r="F33" i="13" s="1"/>
  <c r="E33" i="13" s="1"/>
  <c r="G38" i="13"/>
  <c r="F11" i="6"/>
  <c r="F4" i="6"/>
  <c r="F12" i="6" s="1"/>
  <c r="F21" i="13"/>
  <c r="F19" i="13" s="1"/>
  <c r="F5" i="13"/>
  <c r="G36" i="14"/>
  <c r="G42" i="14"/>
  <c r="F14" i="19"/>
  <c r="F12" i="19" s="1"/>
  <c r="F5" i="19"/>
  <c r="F16" i="14"/>
  <c r="F14" i="14" s="1"/>
  <c r="F5" i="14"/>
  <c r="E7" i="18"/>
  <c r="E5" i="18" s="1"/>
  <c r="E10" i="18" s="1"/>
  <c r="E7" i="7"/>
  <c r="E6" i="6"/>
  <c r="E7" i="14"/>
  <c r="E7" i="19"/>
  <c r="E14" i="19" s="1"/>
  <c r="E12" i="19" s="1"/>
  <c r="E7" i="13"/>
  <c r="G34" i="7"/>
  <c r="G26" i="7"/>
  <c r="G30" i="7"/>
  <c r="F17" i="7"/>
  <c r="F15" i="7" s="1"/>
  <c r="F5" i="7"/>
  <c r="D21" i="3"/>
  <c r="E22" i="3"/>
  <c r="D7" i="24" s="1"/>
  <c r="D5" i="24" s="1"/>
  <c r="AX2" i="1"/>
  <c r="AY1" i="1"/>
  <c r="E7" i="23" l="1"/>
  <c r="E33" i="19"/>
  <c r="E25" i="19"/>
  <c r="E29" i="19"/>
  <c r="D5" i="23"/>
  <c r="D6" i="23"/>
  <c r="D7" i="22"/>
  <c r="D5" i="22" s="1"/>
  <c r="D7" i="19"/>
  <c r="D20" i="19" s="1"/>
  <c r="D18" i="19" s="1"/>
  <c r="D6" i="6"/>
  <c r="D7" i="18"/>
  <c r="D5" i="18" s="1"/>
  <c r="D10" i="18" s="1"/>
  <c r="D7" i="13"/>
  <c r="D7" i="14"/>
  <c r="D7" i="7"/>
  <c r="F33" i="19"/>
  <c r="F25" i="19"/>
  <c r="F29" i="19"/>
  <c r="F32" i="13"/>
  <c r="E32" i="13" s="1"/>
  <c r="F37" i="13"/>
  <c r="E17" i="19"/>
  <c r="E15" i="19" s="1"/>
  <c r="E5" i="19"/>
  <c r="E16" i="14"/>
  <c r="E14" i="14" s="1"/>
  <c r="E5" i="14"/>
  <c r="E11" i="6"/>
  <c r="E4" i="6"/>
  <c r="E12" i="6" s="1"/>
  <c r="F41" i="14"/>
  <c r="F35" i="14"/>
  <c r="F34" i="7"/>
  <c r="F30" i="7"/>
  <c r="F26" i="7"/>
  <c r="E18" i="13"/>
  <c r="E5" i="13"/>
  <c r="E14" i="7"/>
  <c r="E12" i="7" s="1"/>
  <c r="E5" i="7"/>
  <c r="AY2" i="1"/>
  <c r="AZ1" i="1"/>
  <c r="D7" i="23" l="1"/>
  <c r="D35" i="19"/>
  <c r="D27" i="19"/>
  <c r="D31" i="19"/>
  <c r="E29" i="7"/>
  <c r="E33" i="7"/>
  <c r="E25" i="7"/>
  <c r="E43" i="13"/>
  <c r="E41" i="13" s="1"/>
  <c r="E45" i="13" s="1"/>
  <c r="E16" i="13"/>
  <c r="D20" i="7"/>
  <c r="D18" i="7" s="1"/>
  <c r="D5" i="7"/>
  <c r="D11" i="6"/>
  <c r="D4" i="6"/>
  <c r="D12" i="6" s="1"/>
  <c r="D16" i="14"/>
  <c r="D14" i="14" s="1"/>
  <c r="D5" i="14"/>
  <c r="D17" i="19"/>
  <c r="D15" i="19" s="1"/>
  <c r="D5" i="19"/>
  <c r="E41" i="14"/>
  <c r="E35" i="14"/>
  <c r="E26" i="19"/>
  <c r="E34" i="19"/>
  <c r="E30" i="19"/>
  <c r="D24" i="13"/>
  <c r="D22" i="13" s="1"/>
  <c r="D5" i="13"/>
  <c r="AZ2" i="1"/>
  <c r="BA1" i="1"/>
  <c r="D34" i="19" l="1"/>
  <c r="D26" i="19"/>
  <c r="D30" i="19"/>
  <c r="D33" i="13"/>
  <c r="C33" i="13" s="1"/>
  <c r="D38" i="13"/>
  <c r="D35" i="14"/>
  <c r="D41" i="14"/>
  <c r="C41" i="14" s="1"/>
  <c r="C39" i="14" s="1"/>
  <c r="CC38" i="14" s="1"/>
  <c r="D31" i="7"/>
  <c r="D35" i="7"/>
  <c r="D27" i="7"/>
  <c r="E31" i="13"/>
  <c r="E36" i="13"/>
  <c r="BA2" i="1"/>
  <c r="BB1" i="1"/>
  <c r="BB2" i="1" l="1"/>
  <c r="BC1" i="1"/>
  <c r="BC2" i="1" l="1"/>
  <c r="BD1" i="1"/>
  <c r="BD2" i="1" l="1"/>
  <c r="BE1" i="1"/>
  <c r="BE2" i="1" l="1"/>
  <c r="BF1" i="1"/>
  <c r="BF2" i="1" l="1"/>
  <c r="BG1" i="1"/>
  <c r="BG2" i="1" l="1"/>
  <c r="BH1" i="1"/>
  <c r="BH2" i="1" l="1"/>
  <c r="BI1" i="1"/>
  <c r="BI2" i="1" l="1"/>
  <c r="BJ1" i="1"/>
  <c r="BJ2" i="1" l="1"/>
  <c r="BK1" i="1"/>
  <c r="BK2" i="1" l="1"/>
  <c r="BL1" i="1"/>
  <c r="BL2" i="1" l="1"/>
  <c r="BM1" i="1"/>
  <c r="BM2" i="1" l="1"/>
  <c r="BN1" i="1"/>
  <c r="BN2" i="1" l="1"/>
  <c r="BO1" i="1"/>
  <c r="BO2" i="1" l="1"/>
  <c r="BP1" i="1"/>
  <c r="BP2" i="1" l="1"/>
  <c r="BQ1" i="1"/>
  <c r="BQ2" i="1" l="1"/>
  <c r="BR1" i="1"/>
  <c r="BR2" i="1" l="1"/>
  <c r="BS1" i="1"/>
  <c r="BS2" i="1" l="1"/>
  <c r="BT1" i="1"/>
  <c r="BT2" i="1" l="1"/>
  <c r="BU1" i="1"/>
  <c r="BU2" i="1" l="1"/>
  <c r="BV1" i="1"/>
  <c r="BV2" i="1" l="1"/>
  <c r="BW1" i="1"/>
  <c r="BW2" i="1" l="1"/>
  <c r="BX1" i="1"/>
  <c r="BX2" i="1" l="1"/>
  <c r="BY1" i="1"/>
  <c r="BY2" i="1" l="1"/>
  <c r="BZ1" i="1"/>
  <c r="BZ2" i="1" l="1"/>
  <c r="BZ1" i="4" s="1"/>
  <c r="BZ1" i="3" s="1"/>
  <c r="CA1" i="1"/>
  <c r="BY1" i="4"/>
  <c r="BY1" i="6" l="1"/>
  <c r="BY1" i="19" s="1"/>
  <c r="BY1" i="23"/>
  <c r="BZ1" i="2"/>
  <c r="CA2" i="1"/>
  <c r="CA1" i="4" s="1"/>
  <c r="CB1" i="1"/>
  <c r="BX1" i="4"/>
  <c r="BY1" i="3"/>
  <c r="BY1" i="2"/>
  <c r="BY1" i="7" l="1"/>
  <c r="BY1" i="13"/>
  <c r="BY1" i="14"/>
  <c r="BY1" i="18"/>
  <c r="BY1" i="22"/>
  <c r="BY1" i="24"/>
  <c r="BY1" i="20"/>
  <c r="BY1" i="21"/>
  <c r="BX1" i="6"/>
  <c r="BX1" i="18" s="1"/>
  <c r="BX1" i="23"/>
  <c r="CC1" i="1"/>
  <c r="CB2" i="1"/>
  <c r="CB1" i="4" s="1"/>
  <c r="CA1" i="3"/>
  <c r="CA1" i="2"/>
  <c r="BW1" i="4"/>
  <c r="BX1" i="3"/>
  <c r="BX1" i="2"/>
  <c r="BX1" i="13" l="1"/>
  <c r="BX1" i="7"/>
  <c r="BX1" i="22"/>
  <c r="BX1" i="24"/>
  <c r="BX1" i="20"/>
  <c r="BZ1" i="6"/>
  <c r="BZ1" i="14" s="1"/>
  <c r="BZ1" i="23"/>
  <c r="BX1" i="19"/>
  <c r="BW1" i="6"/>
  <c r="BW1" i="20" s="1"/>
  <c r="BW1" i="23"/>
  <c r="BX1" i="14"/>
  <c r="BX1" i="21"/>
  <c r="CB1" i="3"/>
  <c r="CB1" i="2"/>
  <c r="CD1" i="1"/>
  <c r="CD2" i="1" s="1"/>
  <c r="CD1" i="4" s="1"/>
  <c r="CC2" i="1"/>
  <c r="CC1" i="4" s="1"/>
  <c r="BV1" i="4"/>
  <c r="BW1" i="3"/>
  <c r="BW1" i="2"/>
  <c r="BZ1" i="18" l="1"/>
  <c r="BW1" i="21"/>
  <c r="BW1" i="18"/>
  <c r="BW1" i="13"/>
  <c r="BW1" i="7"/>
  <c r="BW1" i="14"/>
  <c r="BZ1" i="22"/>
  <c r="BZ1" i="24"/>
  <c r="BZ1" i="13"/>
  <c r="BZ1" i="19"/>
  <c r="BW1" i="22"/>
  <c r="BW1" i="24"/>
  <c r="BZ1" i="21"/>
  <c r="BZ1" i="7"/>
  <c r="BW1" i="19"/>
  <c r="BZ1" i="20"/>
  <c r="BV1" i="6"/>
  <c r="BV1" i="19" s="1"/>
  <c r="BV1" i="23"/>
  <c r="CA1" i="6"/>
  <c r="CA1" i="18" s="1"/>
  <c r="CA1" i="23"/>
  <c r="CC1" i="2"/>
  <c r="CC1" i="3"/>
  <c r="CD1" i="3"/>
  <c r="CD1" i="2"/>
  <c r="BU1" i="4"/>
  <c r="BV1" i="3"/>
  <c r="BV1" i="2"/>
  <c r="CA1" i="7" l="1"/>
  <c r="CA1" i="19"/>
  <c r="CA1" i="21"/>
  <c r="CA1" i="14"/>
  <c r="CA1" i="20"/>
  <c r="CA1" i="13"/>
  <c r="BV1" i="13"/>
  <c r="BV1" i="22"/>
  <c r="BV1" i="24"/>
  <c r="BV1" i="7"/>
  <c r="BV1" i="18"/>
  <c r="BV1" i="21"/>
  <c r="BV1" i="20"/>
  <c r="BV1" i="14"/>
  <c r="CA1" i="22"/>
  <c r="CA1" i="24"/>
  <c r="BU1" i="6"/>
  <c r="BU1" i="18" s="1"/>
  <c r="BU1" i="23"/>
  <c r="CC1" i="6"/>
  <c r="CC1" i="19" s="1"/>
  <c r="CC1" i="23"/>
  <c r="CB1" i="6"/>
  <c r="CB1" i="20" s="1"/>
  <c r="CB1" i="23"/>
  <c r="BT1" i="4"/>
  <c r="BU1" i="3"/>
  <c r="BU1" i="2"/>
  <c r="CC1" i="21" l="1"/>
  <c r="CC1" i="7"/>
  <c r="CC1" i="14"/>
  <c r="BU1" i="7"/>
  <c r="BU1" i="14"/>
  <c r="CB1" i="14"/>
  <c r="BU1" i="21"/>
  <c r="CB1" i="18"/>
  <c r="BU1" i="19"/>
  <c r="CB1" i="21"/>
  <c r="CC1" i="22"/>
  <c r="CC1" i="24"/>
  <c r="BU1" i="13"/>
  <c r="CB1" i="7"/>
  <c r="CB1" i="19"/>
  <c r="CB1" i="22"/>
  <c r="CB1" i="24"/>
  <c r="BU1" i="22"/>
  <c r="BU1" i="24"/>
  <c r="CB1" i="13"/>
  <c r="CC1" i="13"/>
  <c r="CC1" i="18"/>
  <c r="CC1" i="20"/>
  <c r="BU1" i="20"/>
  <c r="BT1" i="6"/>
  <c r="BT1" i="7" s="1"/>
  <c r="BT1" i="23"/>
  <c r="BS1" i="4"/>
  <c r="BT1" i="3"/>
  <c r="BT1" i="2"/>
  <c r="BT1" i="22" l="1"/>
  <c r="BT1" i="24"/>
  <c r="BT1" i="20"/>
  <c r="BT1" i="19"/>
  <c r="BT1" i="18"/>
  <c r="BT1" i="13"/>
  <c r="BT1" i="14"/>
  <c r="BT1" i="21"/>
  <c r="BS1" i="6"/>
  <c r="BS1" i="21" s="1"/>
  <c r="BS1" i="23"/>
  <c r="BR1" i="4"/>
  <c r="BS1" i="3"/>
  <c r="BS1" i="2"/>
  <c r="BS1" i="13" l="1"/>
  <c r="BS1" i="18"/>
  <c r="BS1" i="7"/>
  <c r="BS1" i="19"/>
  <c r="BS1" i="20"/>
  <c r="BS1" i="14"/>
  <c r="BS1" i="22"/>
  <c r="BS1" i="24"/>
  <c r="BR1" i="6"/>
  <c r="BR1" i="21" s="1"/>
  <c r="BR1" i="23"/>
  <c r="BQ1" i="4"/>
  <c r="BR1" i="3"/>
  <c r="BR1" i="2"/>
  <c r="BR1" i="18" l="1"/>
  <c r="BR1" i="13"/>
  <c r="BR1" i="19"/>
  <c r="BR1" i="7"/>
  <c r="BR1" i="22"/>
  <c r="BR1" i="24"/>
  <c r="BR1" i="14"/>
  <c r="BR1" i="20"/>
  <c r="BQ1" i="6"/>
  <c r="BQ1" i="23"/>
  <c r="BP1" i="4"/>
  <c r="BQ1" i="3"/>
  <c r="BQ1" i="2"/>
  <c r="BQ1" i="22" l="1"/>
  <c r="BQ1" i="24"/>
  <c r="BQ1" i="7"/>
  <c r="BQ1" i="19"/>
  <c r="BQ1" i="13"/>
  <c r="BQ1" i="20"/>
  <c r="BP1" i="6"/>
  <c r="BP1" i="24" s="1"/>
  <c r="BP1" i="23"/>
  <c r="BQ1" i="14"/>
  <c r="BQ1" i="21"/>
  <c r="BQ1" i="18"/>
  <c r="BO1" i="4"/>
  <c r="BP1" i="3"/>
  <c r="BP1" i="2"/>
  <c r="BP1" i="13" l="1"/>
  <c r="BP1" i="18"/>
  <c r="BP1" i="7"/>
  <c r="BP1" i="14"/>
  <c r="BP1" i="20"/>
  <c r="BP1" i="22"/>
  <c r="BO1" i="6"/>
  <c r="BO1" i="19" s="1"/>
  <c r="BO1" i="23"/>
  <c r="BP1" i="19"/>
  <c r="BN1" i="4"/>
  <c r="BO1" i="3"/>
  <c r="BO1" i="2"/>
  <c r="BO1" i="13" l="1"/>
  <c r="BO1" i="21"/>
  <c r="BO1" i="20"/>
  <c r="BO1" i="7"/>
  <c r="BO1" i="14"/>
  <c r="BO1" i="22"/>
  <c r="BO1" i="24"/>
  <c r="BN1" i="6"/>
  <c r="BN1" i="7" s="1"/>
  <c r="BN1" i="23"/>
  <c r="BO1" i="18"/>
  <c r="BM1" i="4"/>
  <c r="BN1" i="3"/>
  <c r="BN1" i="2"/>
  <c r="BN1" i="13" l="1"/>
  <c r="BN1" i="14"/>
  <c r="BN1" i="18"/>
  <c r="BN1" i="19"/>
  <c r="BN1" i="24"/>
  <c r="BM1" i="6"/>
  <c r="BM1" i="20" s="1"/>
  <c r="BM1" i="23"/>
  <c r="BN1" i="20"/>
  <c r="BN1" i="22"/>
  <c r="BL1" i="4"/>
  <c r="BM1" i="3"/>
  <c r="BM1" i="2"/>
  <c r="BM1" i="21" l="1"/>
  <c r="BM1" i="14"/>
  <c r="BM1" i="18"/>
  <c r="BM1" i="7"/>
  <c r="BM1" i="13"/>
  <c r="BM1" i="19"/>
  <c r="BM1" i="22"/>
  <c r="BM1" i="24"/>
  <c r="BL1" i="6"/>
  <c r="BL1" i="18" s="1"/>
  <c r="BL1" i="23"/>
  <c r="BK1" i="4"/>
  <c r="BL1" i="3"/>
  <c r="BL1" i="2"/>
  <c r="BL1" i="7" l="1"/>
  <c r="BL1" i="19"/>
  <c r="BL1" i="22"/>
  <c r="BL1" i="24"/>
  <c r="BL1" i="13"/>
  <c r="BL1" i="21"/>
  <c r="BK1" i="6"/>
  <c r="BK1" i="14" s="1"/>
  <c r="BK1" i="23"/>
  <c r="BL1" i="14"/>
  <c r="BL1" i="20"/>
  <c r="BJ1" i="4"/>
  <c r="BK1" i="3"/>
  <c r="BK1" i="2"/>
  <c r="BK1" i="18" l="1"/>
  <c r="BK1" i="13"/>
  <c r="BK1" i="20"/>
  <c r="BK1" i="21"/>
  <c r="BK1" i="22"/>
  <c r="BK1" i="24"/>
  <c r="BJ1" i="6"/>
  <c r="BJ1" i="19" s="1"/>
  <c r="BJ1" i="23"/>
  <c r="BK1" i="7"/>
  <c r="BK1" i="19"/>
  <c r="BI1" i="4"/>
  <c r="BJ1" i="3"/>
  <c r="BJ1" i="2"/>
  <c r="BJ1" i="13" l="1"/>
  <c r="BJ1" i="18"/>
  <c r="BJ1" i="7"/>
  <c r="BJ1" i="21"/>
  <c r="BJ1" i="20"/>
  <c r="BJ1" i="14"/>
  <c r="BJ1" i="22"/>
  <c r="BJ1" i="24"/>
  <c r="BI1" i="6"/>
  <c r="BI1" i="20" s="1"/>
  <c r="BI1" i="23"/>
  <c r="BH1" i="4"/>
  <c r="BI1" i="3"/>
  <c r="BI1" i="2"/>
  <c r="BI1" i="7" l="1"/>
  <c r="BI1" i="14"/>
  <c r="BI1" i="18"/>
  <c r="BI1" i="19"/>
  <c r="BI1" i="13"/>
  <c r="BI1" i="22"/>
  <c r="BI1" i="24"/>
  <c r="BI1" i="21"/>
  <c r="BH1" i="6"/>
  <c r="BH1" i="7" s="1"/>
  <c r="BH1" i="23"/>
  <c r="BG1" i="4"/>
  <c r="BH1" i="3"/>
  <c r="BH1" i="2"/>
  <c r="BH1" i="22" l="1"/>
  <c r="BH1" i="24"/>
  <c r="BH1" i="19"/>
  <c r="BH1" i="18"/>
  <c r="BH1" i="13"/>
  <c r="BH1" i="21"/>
  <c r="BG1" i="6"/>
  <c r="BG1" i="18" s="1"/>
  <c r="BG1" i="23"/>
  <c r="BH1" i="14"/>
  <c r="BH1" i="20"/>
  <c r="BF1" i="4"/>
  <c r="BG1" i="3"/>
  <c r="BG1" i="2"/>
  <c r="BG1" i="21" l="1"/>
  <c r="BG1" i="13"/>
  <c r="BG1" i="20"/>
  <c r="BG1" i="14"/>
  <c r="BG1" i="22"/>
  <c r="BG1" i="24"/>
  <c r="BF1" i="6"/>
  <c r="BF1" i="19" s="1"/>
  <c r="BF1" i="23"/>
  <c r="BG1" i="7"/>
  <c r="BG1" i="19"/>
  <c r="BE1" i="4"/>
  <c r="BF1" i="3"/>
  <c r="BF1" i="2"/>
  <c r="BF1" i="14" l="1"/>
  <c r="BF1" i="7"/>
  <c r="BF1" i="13"/>
  <c r="BF1" i="21"/>
  <c r="BF1" i="20"/>
  <c r="BF1" i="18"/>
  <c r="BF1" i="22"/>
  <c r="BF1" i="24"/>
  <c r="BE1" i="6"/>
  <c r="BE1" i="19" s="1"/>
  <c r="BE1" i="23"/>
  <c r="BD1" i="4"/>
  <c r="BE1" i="3"/>
  <c r="BE1" i="2"/>
  <c r="BE1" i="14" l="1"/>
  <c r="BE1" i="7"/>
  <c r="BE1" i="13"/>
  <c r="BE1" i="18"/>
  <c r="BE1" i="22"/>
  <c r="BE1" i="24"/>
  <c r="BE1" i="20"/>
  <c r="BD1" i="6"/>
  <c r="BD1" i="13" s="1"/>
  <c r="BD1" i="23"/>
  <c r="BE1" i="21"/>
  <c r="BC1" i="4"/>
  <c r="BD1" i="3"/>
  <c r="BD1" i="2"/>
  <c r="BD1" i="19" l="1"/>
  <c r="BD1" i="21"/>
  <c r="BD1" i="22"/>
  <c r="BD1" i="24"/>
  <c r="BD1" i="14"/>
  <c r="BD1" i="20"/>
  <c r="BD1" i="7"/>
  <c r="BD1" i="18"/>
  <c r="BC1" i="6"/>
  <c r="BC1" i="20" s="1"/>
  <c r="BC1" i="23"/>
  <c r="BB1" i="4"/>
  <c r="BC1" i="3"/>
  <c r="BC1" i="2"/>
  <c r="BC1" i="21" l="1"/>
  <c r="BC1" i="7"/>
  <c r="BC1" i="18"/>
  <c r="BC1" i="13"/>
  <c r="BC1" i="19"/>
  <c r="BC1" i="14"/>
  <c r="BC1" i="22"/>
  <c r="BC1" i="24"/>
  <c r="BB1" i="6"/>
  <c r="BB1" i="18" s="1"/>
  <c r="BB1" i="23"/>
  <c r="BA1" i="4"/>
  <c r="BB1" i="3"/>
  <c r="BB1" i="2"/>
  <c r="BB1" i="13" l="1"/>
  <c r="BB1" i="14"/>
  <c r="BB1" i="22"/>
  <c r="BB1" i="24"/>
  <c r="BB1" i="7"/>
  <c r="BB1" i="19"/>
  <c r="BB1" i="21"/>
  <c r="BA1" i="6"/>
  <c r="BA1" i="19" s="1"/>
  <c r="BA1" i="23"/>
  <c r="BB1" i="20"/>
  <c r="AZ1" i="4"/>
  <c r="BA1" i="3"/>
  <c r="BA1" i="2"/>
  <c r="BA1" i="22" l="1"/>
  <c r="BA1" i="24"/>
  <c r="BA1" i="7"/>
  <c r="BA1" i="20"/>
  <c r="BA1" i="13"/>
  <c r="BA1" i="18"/>
  <c r="AZ1" i="6"/>
  <c r="AZ1" i="18" s="1"/>
  <c r="AZ1" i="23"/>
  <c r="BA1" i="14"/>
  <c r="BA1" i="21"/>
  <c r="AY1" i="4"/>
  <c r="AZ1" i="3"/>
  <c r="AZ1" i="2"/>
  <c r="AZ1" i="20" l="1"/>
  <c r="AZ1" i="21"/>
  <c r="AZ1" i="14"/>
  <c r="AZ1" i="13"/>
  <c r="AZ1" i="19"/>
  <c r="AZ1" i="7"/>
  <c r="AZ1" i="22"/>
  <c r="AZ1" i="24"/>
  <c r="AY1" i="6"/>
  <c r="AY1" i="18" s="1"/>
  <c r="AY1" i="23"/>
  <c r="AX1" i="4"/>
  <c r="AY1" i="3"/>
  <c r="AY1" i="2"/>
  <c r="AY1" i="19" l="1"/>
  <c r="AY1" i="13"/>
  <c r="AY1" i="20"/>
  <c r="AY1" i="14"/>
  <c r="AY1" i="21"/>
  <c r="AY1" i="7"/>
  <c r="AY1" i="22"/>
  <c r="AY1" i="24"/>
  <c r="AX1" i="6"/>
  <c r="AX1" i="7" s="1"/>
  <c r="AX1" i="23"/>
  <c r="AW1" i="4"/>
  <c r="AX1" i="3"/>
  <c r="AX1" i="2"/>
  <c r="AX1" i="18" l="1"/>
  <c r="AX1" i="22"/>
  <c r="AX1" i="24"/>
  <c r="AX1" i="19"/>
  <c r="AX1" i="13"/>
  <c r="AX1" i="21"/>
  <c r="AW1" i="6"/>
  <c r="AW1" i="20" s="1"/>
  <c r="AW1" i="23"/>
  <c r="AX1" i="14"/>
  <c r="AX1" i="20"/>
  <c r="AV1" i="4"/>
  <c r="AW1" i="3"/>
  <c r="AW1" i="2"/>
  <c r="AW1" i="13" l="1"/>
  <c r="AW1" i="21"/>
  <c r="AW1" i="18"/>
  <c r="AW1" i="22"/>
  <c r="AW1" i="24"/>
  <c r="AW1" i="14"/>
  <c r="AV1" i="6"/>
  <c r="AV1" i="21" s="1"/>
  <c r="AV1" i="23"/>
  <c r="AW1" i="7"/>
  <c r="AW1" i="19"/>
  <c r="AU1" i="4"/>
  <c r="AV1" i="3"/>
  <c r="AV1" i="2"/>
  <c r="AV1" i="20" l="1"/>
  <c r="AV1" i="14"/>
  <c r="AV1" i="7"/>
  <c r="AV1" i="18"/>
  <c r="AV1" i="13"/>
  <c r="AV1" i="22"/>
  <c r="AV1" i="24"/>
  <c r="AV1" i="19"/>
  <c r="AU1" i="6"/>
  <c r="AU1" i="19" s="1"/>
  <c r="AU1" i="23"/>
  <c r="AT1" i="4"/>
  <c r="AU1" i="3"/>
  <c r="AU1" i="2"/>
  <c r="AU1" i="7" l="1"/>
  <c r="AU1" i="14"/>
  <c r="AU1" i="18"/>
  <c r="AU1" i="22"/>
  <c r="AU1" i="24"/>
  <c r="AU1" i="13"/>
  <c r="AU1" i="21"/>
  <c r="AT1" i="6"/>
  <c r="AT1" i="18" s="1"/>
  <c r="AT1" i="23"/>
  <c r="AU1" i="20"/>
  <c r="AS1" i="4"/>
  <c r="AT1" i="3"/>
  <c r="AT1" i="2"/>
  <c r="AT1" i="19" l="1"/>
  <c r="AT1" i="21"/>
  <c r="AT1" i="7"/>
  <c r="AT1" i="13"/>
  <c r="AT1" i="14"/>
  <c r="AT1" i="20"/>
  <c r="AT1" i="22"/>
  <c r="AT1" i="24"/>
  <c r="AS1" i="6"/>
  <c r="AS1" i="14" s="1"/>
  <c r="AS1" i="23"/>
  <c r="AR1" i="4"/>
  <c r="AS1" i="3"/>
  <c r="AS1" i="2"/>
  <c r="AS1" i="19" l="1"/>
  <c r="AS1" i="13"/>
  <c r="AS1" i="20"/>
  <c r="AS1" i="18"/>
  <c r="AS1" i="7"/>
  <c r="AS1" i="22"/>
  <c r="AS1" i="24"/>
  <c r="AS1" i="21"/>
  <c r="AR1" i="6"/>
  <c r="AR1" i="18" s="1"/>
  <c r="AR1" i="23"/>
  <c r="AQ1" i="4"/>
  <c r="AR1" i="3"/>
  <c r="AR1" i="2"/>
  <c r="AR1" i="13" l="1"/>
  <c r="AR1" i="14"/>
  <c r="AR1" i="19"/>
  <c r="AR1" i="7"/>
  <c r="AR1" i="22"/>
  <c r="AR1" i="24"/>
  <c r="AR1" i="21"/>
  <c r="AQ1" i="6"/>
  <c r="AQ1" i="7" s="1"/>
  <c r="AQ1" i="23"/>
  <c r="AR1" i="20"/>
  <c r="AP1" i="4"/>
  <c r="AQ1" i="3"/>
  <c r="AQ1" i="2"/>
  <c r="AQ1" i="13" l="1"/>
  <c r="AQ1" i="19"/>
  <c r="AQ1" i="22"/>
  <c r="AQ1" i="24"/>
  <c r="AQ1" i="20"/>
  <c r="AQ1" i="18"/>
  <c r="AP1" i="6"/>
  <c r="AP1" i="24" s="1"/>
  <c r="AP1" i="23"/>
  <c r="AQ1" i="14"/>
  <c r="AQ1" i="21"/>
  <c r="AO1" i="4"/>
  <c r="AP1" i="3"/>
  <c r="AP1" i="2"/>
  <c r="AP1" i="7" l="1"/>
  <c r="AP1" i="18"/>
  <c r="AP1" i="19"/>
  <c r="AP1" i="13"/>
  <c r="AP1" i="14"/>
  <c r="AO1" i="6"/>
  <c r="AO1" i="19" s="1"/>
  <c r="AO1" i="23"/>
  <c r="AP1" i="20"/>
  <c r="AP1" i="22"/>
  <c r="AN1" i="4"/>
  <c r="AO1" i="3"/>
  <c r="AO1" i="2"/>
  <c r="AO1" i="13" l="1"/>
  <c r="AO1" i="21"/>
  <c r="AO1" i="18"/>
  <c r="AO1" i="20"/>
  <c r="AO1" i="14"/>
  <c r="AO1" i="7"/>
  <c r="AO1" i="22"/>
  <c r="AO1" i="24"/>
  <c r="AN1" i="6"/>
  <c r="AN1" i="13" s="1"/>
  <c r="AN1" i="23"/>
  <c r="AM1" i="4"/>
  <c r="AN1" i="3"/>
  <c r="AN1" i="2"/>
  <c r="AN1" i="19" l="1"/>
  <c r="AN1" i="7"/>
  <c r="AN1" i="18"/>
  <c r="AN1" i="14"/>
  <c r="AN1" i="22"/>
  <c r="AN1" i="24"/>
  <c r="AN1" i="20"/>
  <c r="AM1" i="6"/>
  <c r="AM1" i="7" s="1"/>
  <c r="AM1" i="23"/>
  <c r="AN1" i="21"/>
  <c r="AL1" i="4"/>
  <c r="AM1" i="3"/>
  <c r="AM1" i="2"/>
  <c r="AM1" i="19" l="1"/>
  <c r="AM1" i="14"/>
  <c r="AM1" i="22"/>
  <c r="AM1" i="24"/>
  <c r="AM1" i="13"/>
  <c r="AM1" i="21"/>
  <c r="AM1" i="18"/>
  <c r="AL1" i="6"/>
  <c r="AL1" i="19" s="1"/>
  <c r="AL1" i="23"/>
  <c r="AM1" i="20"/>
  <c r="AK1" i="4"/>
  <c r="AL1" i="3"/>
  <c r="AL1" i="2"/>
  <c r="AL1" i="13" l="1"/>
  <c r="AL1" i="21"/>
  <c r="AL1" i="18"/>
  <c r="AL1" i="7"/>
  <c r="AL1" i="22"/>
  <c r="AL1" i="24"/>
  <c r="AL1" i="14"/>
  <c r="AL1" i="20"/>
  <c r="AK1" i="6"/>
  <c r="AK1" i="23"/>
  <c r="AJ1" i="4"/>
  <c r="AK1" i="3"/>
  <c r="AK1" i="2"/>
  <c r="AK1" i="22" l="1"/>
  <c r="AK1" i="24"/>
  <c r="AK1" i="7"/>
  <c r="AK1" i="19"/>
  <c r="AK1" i="13"/>
  <c r="AK1" i="20"/>
  <c r="AK1" i="18"/>
  <c r="AJ1" i="6"/>
  <c r="AJ1" i="20" s="1"/>
  <c r="AJ1" i="23"/>
  <c r="AK1" i="14"/>
  <c r="AK1" i="21"/>
  <c r="AI1" i="4"/>
  <c r="AJ1" i="3"/>
  <c r="AJ1" i="2"/>
  <c r="AJ1" i="7" l="1"/>
  <c r="AJ1" i="13"/>
  <c r="AJ1" i="21"/>
  <c r="AJ1" i="14"/>
  <c r="AJ1" i="22"/>
  <c r="AJ1" i="24"/>
  <c r="AI1" i="6"/>
  <c r="AI1" i="18" s="1"/>
  <c r="AI1" i="23"/>
  <c r="AJ1" i="18"/>
  <c r="AJ1" i="19"/>
  <c r="AH1" i="4"/>
  <c r="AG1" i="4" s="1"/>
  <c r="AF1" i="4" s="1"/>
  <c r="AE1" i="4" s="1"/>
  <c r="AD1" i="4" s="1"/>
  <c r="AC1" i="4" s="1"/>
  <c r="AB1" i="4" s="1"/>
  <c r="AA1" i="4" s="1"/>
  <c r="Z1" i="4" s="1"/>
  <c r="Y1" i="4" s="1"/>
  <c r="X1" i="4" s="1"/>
  <c r="W1" i="4" s="1"/>
  <c r="V1" i="4" s="1"/>
  <c r="U1" i="4" s="1"/>
  <c r="T1" i="4" s="1"/>
  <c r="S1" i="4" s="1"/>
  <c r="R1" i="4" s="1"/>
  <c r="Q1" i="4" s="1"/>
  <c r="P1" i="4" s="1"/>
  <c r="O1" i="4" s="1"/>
  <c r="N1" i="4" s="1"/>
  <c r="M1" i="4" s="1"/>
  <c r="L1" i="4" s="1"/>
  <c r="K1" i="4" s="1"/>
  <c r="J1" i="4" s="1"/>
  <c r="I1" i="4" s="1"/>
  <c r="H1" i="4" s="1"/>
  <c r="G1" i="4" s="1"/>
  <c r="F1" i="4" s="1"/>
  <c r="E1" i="4" s="1"/>
  <c r="D1" i="4" s="1"/>
  <c r="AI1" i="3"/>
  <c r="AI1" i="2"/>
  <c r="AI1" i="13" l="1"/>
  <c r="AI1" i="14"/>
  <c r="AI1" i="21"/>
  <c r="AI1" i="7"/>
  <c r="AI1" i="20"/>
  <c r="AI1" i="22"/>
  <c r="AI1" i="24"/>
  <c r="AI1" i="19"/>
  <c r="AH1" i="6"/>
  <c r="AH1" i="7" s="1"/>
  <c r="AH1" i="23"/>
  <c r="AH1" i="2"/>
  <c r="AG1" i="2" s="1"/>
  <c r="AF1" i="2" s="1"/>
  <c r="AE1" i="2" s="1"/>
  <c r="AD1" i="2" s="1"/>
  <c r="AC1" i="2" s="1"/>
  <c r="AB1" i="2" s="1"/>
  <c r="AA1" i="2" s="1"/>
  <c r="Z1" i="2" s="1"/>
  <c r="Y1" i="2" s="1"/>
  <c r="X1" i="2" s="1"/>
  <c r="W1" i="2" s="1"/>
  <c r="V1" i="2" s="1"/>
  <c r="U1" i="2" s="1"/>
  <c r="T1" i="2" s="1"/>
  <c r="S1" i="2" s="1"/>
  <c r="R1" i="2" s="1"/>
  <c r="Q1" i="2" s="1"/>
  <c r="P1" i="2" s="1"/>
  <c r="O1" i="2" s="1"/>
  <c r="N1" i="2" s="1"/>
  <c r="M1" i="2" s="1"/>
  <c r="L1" i="2" s="1"/>
  <c r="K1" i="2" s="1"/>
  <c r="J1" i="2" s="1"/>
  <c r="I1" i="2" s="1"/>
  <c r="H1" i="2" s="1"/>
  <c r="G1" i="2" s="1"/>
  <c r="F1" i="2" s="1"/>
  <c r="E1" i="2" s="1"/>
  <c r="D1" i="2" s="1"/>
  <c r="AH1" i="22" l="1"/>
  <c r="AH1" i="24"/>
  <c r="AH1" i="13"/>
  <c r="AH1" i="21"/>
  <c r="AH1" i="19"/>
  <c r="AH1" i="14"/>
  <c r="AH1" i="18"/>
  <c r="AH1" i="20"/>
  <c r="D36" i="3"/>
  <c r="C12" i="18" s="1"/>
  <c r="C13" i="18" s="1"/>
  <c r="D37" i="3"/>
  <c r="D17" i="12" l="1"/>
  <c r="E17" i="12"/>
  <c r="D18" i="3"/>
  <c r="C6" i="24" s="1"/>
  <c r="D22" i="3" l="1"/>
  <c r="C7" i="24" s="1"/>
  <c r="C5" i="24" s="1"/>
  <c r="C5" i="23"/>
  <c r="C6" i="22"/>
  <c r="C5" i="6"/>
  <c r="C6" i="7"/>
  <c r="C6" i="19"/>
  <c r="C16" i="19" s="1"/>
  <c r="C6" i="14"/>
  <c r="C6" i="13"/>
  <c r="C6" i="18"/>
  <c r="C7" i="14" l="1"/>
  <c r="C19" i="14" s="1"/>
  <c r="C6" i="6"/>
  <c r="C11" i="6" s="1"/>
  <c r="C7" i="7"/>
  <c r="C14" i="7" s="1"/>
  <c r="C7" i="19"/>
  <c r="C7" i="18"/>
  <c r="C5" i="18" s="1"/>
  <c r="C10" i="18" s="1"/>
  <c r="C7" i="13"/>
  <c r="C21" i="13" s="1"/>
  <c r="C14" i="19"/>
  <c r="C17" i="19"/>
  <c r="C15" i="19" s="1"/>
  <c r="C6" i="23"/>
  <c r="C7" i="23" s="1"/>
  <c r="C7" i="22"/>
  <c r="C5" i="22" s="1"/>
  <c r="C8" i="20"/>
  <c r="C10" i="20" s="1"/>
  <c r="C6" i="21"/>
  <c r="C8" i="21" s="1"/>
  <c r="C18" i="14"/>
  <c r="C10" i="6"/>
  <c r="C4" i="6"/>
  <c r="C20" i="13"/>
  <c r="C19" i="13" s="1"/>
  <c r="C5" i="13"/>
  <c r="C13" i="7"/>
  <c r="C12" i="7" s="1"/>
  <c r="C5" i="7"/>
  <c r="C5" i="19"/>
  <c r="C13" i="19"/>
  <c r="C12" i="19" s="1"/>
  <c r="C17" i="14" l="1"/>
  <c r="C5" i="14"/>
  <c r="C34" i="19"/>
  <c r="C26" i="19"/>
  <c r="C30" i="19"/>
  <c r="C9" i="6"/>
  <c r="C12" i="6"/>
  <c r="C32" i="13"/>
  <c r="C37" i="13"/>
  <c r="C42" i="14"/>
  <c r="C36" i="14"/>
  <c r="C29" i="19"/>
  <c r="C33" i="19"/>
  <c r="C25" i="19"/>
  <c r="C33" i="7"/>
  <c r="C25" i="7"/>
  <c r="C29" i="7"/>
</calcChain>
</file>

<file path=xl/sharedStrings.xml><?xml version="1.0" encoding="utf-8"?>
<sst xmlns="http://schemas.openxmlformats.org/spreadsheetml/2006/main" count="6963" uniqueCount="779">
  <si>
    <t>1A</t>
  </si>
  <si>
    <t>1B</t>
  </si>
  <si>
    <t>1C</t>
  </si>
  <si>
    <t>1D</t>
  </si>
  <si>
    <t>1E</t>
  </si>
  <si>
    <t>1F</t>
  </si>
  <si>
    <t>1G</t>
  </si>
  <si>
    <t>1H</t>
  </si>
  <si>
    <t>1I</t>
  </si>
  <si>
    <t>1J</t>
  </si>
  <si>
    <t>2A</t>
  </si>
  <si>
    <t>2B</t>
  </si>
  <si>
    <t>2C</t>
  </si>
  <si>
    <t>2D</t>
  </si>
  <si>
    <t>2E</t>
  </si>
  <si>
    <t>3A1</t>
  </si>
  <si>
    <t>3A2</t>
  </si>
  <si>
    <t>3A3</t>
  </si>
  <si>
    <t>3A4</t>
  </si>
  <si>
    <t>3A5</t>
  </si>
  <si>
    <t>3B</t>
  </si>
  <si>
    <t>4A</t>
  </si>
  <si>
    <t>4B</t>
  </si>
  <si>
    <t>4C</t>
  </si>
  <si>
    <t>4D</t>
  </si>
  <si>
    <t>4E</t>
  </si>
  <si>
    <t>4F</t>
  </si>
  <si>
    <t>4G</t>
  </si>
  <si>
    <t>4H</t>
  </si>
  <si>
    <t>4I</t>
  </si>
  <si>
    <t>5A</t>
  </si>
  <si>
    <t>5B</t>
  </si>
  <si>
    <t>5C</t>
  </si>
  <si>
    <t>5D</t>
  </si>
  <si>
    <t>5E</t>
  </si>
  <si>
    <t>5F</t>
  </si>
  <si>
    <t>5G</t>
  </si>
  <si>
    <t>5H</t>
  </si>
  <si>
    <t>5I</t>
  </si>
  <si>
    <t>5J</t>
  </si>
  <si>
    <t>5K</t>
  </si>
  <si>
    <t>5L</t>
  </si>
  <si>
    <t>6A</t>
  </si>
  <si>
    <t>6B</t>
  </si>
  <si>
    <t>7A</t>
  </si>
  <si>
    <t>7B</t>
  </si>
  <si>
    <t>7C</t>
  </si>
  <si>
    <t>8A</t>
  </si>
  <si>
    <t>MT55</t>
  </si>
  <si>
    <t>DSL</t>
  </si>
  <si>
    <t>2-9</t>
  </si>
  <si>
    <t>2F1</t>
  </si>
  <si>
    <t>2F2</t>
  </si>
  <si>
    <t>N/A</t>
  </si>
  <si>
    <t>NEGATIVE</t>
  </si>
  <si>
    <t>AM</t>
  </si>
  <si>
    <t>MT60</t>
  </si>
  <si>
    <t>10+</t>
  </si>
  <si>
    <t>NEVER</t>
  </si>
  <si>
    <t>1-4</t>
  </si>
  <si>
    <t>AFTER</t>
  </si>
  <si>
    <t>*Blank*</t>
  </si>
  <si>
    <t>NOTES</t>
  </si>
  <si>
    <t>BEFORE</t>
  </si>
  <si>
    <t>2</t>
  </si>
  <si>
    <t>2500</t>
  </si>
  <si>
    <t>4G AIRCARD</t>
  </si>
  <si>
    <t>Time entered per task instead of running total.</t>
  </si>
  <si>
    <t>4750</t>
  </si>
  <si>
    <t>RECORDED IN 5C</t>
  </si>
  <si>
    <t>3</t>
  </si>
  <si>
    <t>*BLANK*</t>
  </si>
  <si>
    <t>1</t>
  </si>
  <si>
    <t>SCANNED</t>
  </si>
  <si>
    <t>Yes</t>
  </si>
  <si>
    <t>15000</t>
  </si>
  <si>
    <t>11-19</t>
  </si>
  <si>
    <t>Although I familiarized myself with steps prior to data collection, minimal time was wasted re-reading instructions during collection</t>
  </si>
  <si>
    <t>Had 2 samples sent to the lab at same time. Only checked LIMS once for both samples.</t>
  </si>
  <si>
    <t>Direct</t>
  </si>
  <si>
    <t>Tab</t>
  </si>
  <si>
    <t>Raw Data</t>
  </si>
  <si>
    <t>Cleaned Data</t>
  </si>
  <si>
    <t>ID</t>
  </si>
  <si>
    <t>Converted Data</t>
  </si>
  <si>
    <t>Data converted to numerical formate from time</t>
  </si>
  <si>
    <t>Task Type</t>
  </si>
  <si>
    <t>Indirect</t>
  </si>
  <si>
    <t>hh:mm</t>
  </si>
  <si>
    <t>hh:mm:ss</t>
  </si>
  <si>
    <t>text</t>
  </si>
  <si>
    <t>Format</t>
  </si>
  <si>
    <t>Number</t>
  </si>
  <si>
    <t>Text</t>
  </si>
  <si>
    <t>Date</t>
  </si>
  <si>
    <t>Text/Time</t>
  </si>
  <si>
    <t>This establishment isnt eligible for MT55 testing.</t>
  </si>
  <si>
    <t>7000</t>
  </si>
  <si>
    <t>3G</t>
  </si>
  <si>
    <t>Always pring form before submitting to lab. Check for errors and some inspectors report after hitting "submit" button that data cannot be retreived for printing off.</t>
  </si>
  <si>
    <t>11000</t>
  </si>
  <si>
    <t>7314</t>
  </si>
  <si>
    <t>5</t>
  </si>
  <si>
    <t>There were no differences between the data collection sheet and the normal way the task is performed.</t>
  </si>
  <si>
    <t>PM</t>
  </si>
  <si>
    <t>112700</t>
  </si>
  <si>
    <t>4</t>
  </si>
  <si>
    <t>Time keeper is essential when MT60 sampling task is performed for the first time. One should not be handling a pen while collecting samples nor should they be making time entries. These actions are a distraction at best to proper technique.</t>
  </si>
  <si>
    <t>1200</t>
  </si>
  <si>
    <t>36</t>
  </si>
  <si>
    <t>Grab sample.</t>
  </si>
  <si>
    <t>1000</t>
  </si>
  <si>
    <t>Never</t>
  </si>
  <si>
    <t>400</t>
  </si>
  <si>
    <t>200000</t>
  </si>
  <si>
    <t>0</t>
  </si>
  <si>
    <t>Inspection Scheduling Activity was completed after sample collection. As such, 2.f. includes time to complete the sample questionnaire as well as product information. The same questionnaire was re-filled out to provide real times under the complete MT60 Documentation in PHIS section</t>
  </si>
  <si>
    <t>223200</t>
  </si>
  <si>
    <t>T1</t>
  </si>
  <si>
    <t>Assume for Section 4, the times are in mm:ss:ss</t>
  </si>
  <si>
    <t>2232000</t>
  </si>
  <si>
    <t>20+</t>
  </si>
  <si>
    <t>5-10</t>
  </si>
  <si>
    <t>Sample was not analyzed due to leakage.</t>
  </si>
  <si>
    <t>35000</t>
  </si>
  <si>
    <t>Assuming kept elasped time from Section 4 to 5</t>
  </si>
  <si>
    <t>5000</t>
  </si>
  <si>
    <t>1) Printing sample forms included time to refill paper 2) Packing supplies included time to find FedEx label for correct lab. Sampel box is supposed to contain shipping labels for all 3 labs but this box had duplicate labels for same lab 3) Shipping box was taken to PHV's next assignment for the day which was a designated FedEx pick up. Next assignment is 65 miles ~1 hour</t>
  </si>
  <si>
    <t>88000</t>
  </si>
  <si>
    <t>3200</t>
  </si>
  <si>
    <t>738038</t>
  </si>
  <si>
    <t>Time entered per task instead of running total. Sections 5-7 Not completed</t>
  </si>
  <si>
    <t>3G (BB)</t>
  </si>
  <si>
    <t>2LB Grab?</t>
  </si>
  <si>
    <t>Inspection Scheduling Activity - Sample was already scheduled in advance to ensure lab capacity. The time required to schedule was estimated under Scheduling Date of Sample Collection</t>
  </si>
  <si>
    <t xml:space="preserve">Time entered per task instead of running total. </t>
  </si>
  <si>
    <t>2000</t>
  </si>
  <si>
    <t>Start of opening computer to get online 0609-0642</t>
  </si>
  <si>
    <t>Missing first page of the DCS</t>
  </si>
  <si>
    <t>File Name</t>
  </si>
  <si>
    <t>Peru_IL</t>
  </si>
  <si>
    <t>Walts Wholesale Meats 3-19</t>
  </si>
  <si>
    <t>Heartland Meat_3-24</t>
  </si>
  <si>
    <t>Werrys Provisions_3-19</t>
  </si>
  <si>
    <t>Werrys Provisions_3-24</t>
  </si>
  <si>
    <t>Savannah River Farms_3-21</t>
  </si>
  <si>
    <t>Schreiber Processions_3-20</t>
  </si>
  <si>
    <t>Elkton Locker_3-17</t>
  </si>
  <si>
    <t>Marcho Farms_3-21</t>
  </si>
  <si>
    <t>Strauss Brands_3-19</t>
  </si>
  <si>
    <t>Central Beef_3-19</t>
  </si>
  <si>
    <t>JBS Green Bay_3-20</t>
  </si>
  <si>
    <t>JBS Green Bay_3-19</t>
  </si>
  <si>
    <t>Green Bay Dressed Beef_3-21</t>
  </si>
  <si>
    <t>Swift Beef_3-20</t>
  </si>
  <si>
    <t>8581_3-19</t>
  </si>
  <si>
    <t>Notes</t>
  </si>
  <si>
    <t>2824_001</t>
  </si>
  <si>
    <t>Internal Travel</t>
  </si>
  <si>
    <t>001 - 14</t>
  </si>
  <si>
    <t>002 - 14</t>
  </si>
  <si>
    <t>003 - 14</t>
  </si>
  <si>
    <t>004 - 14</t>
  </si>
  <si>
    <t>005 - 14</t>
  </si>
  <si>
    <t>006 - 14</t>
  </si>
  <si>
    <t>007 - 14</t>
  </si>
  <si>
    <t>008 - 14</t>
  </si>
  <si>
    <t>0010 - 14</t>
  </si>
  <si>
    <t>0011 - 14</t>
  </si>
  <si>
    <t>0012 - 14</t>
  </si>
  <si>
    <t>0013 - 14</t>
  </si>
  <si>
    <t>0014 - 14</t>
  </si>
  <si>
    <t>0015 - 14</t>
  </si>
  <si>
    <t>0016 - 14</t>
  </si>
  <si>
    <t>0017 - 14</t>
  </si>
  <si>
    <t>0018 - 14</t>
  </si>
  <si>
    <t>0019 - 14</t>
  </si>
  <si>
    <t>0020 - 14</t>
  </si>
  <si>
    <t>0021 - 14</t>
  </si>
  <si>
    <t>0022 - 14</t>
  </si>
  <si>
    <t>0023 - 14</t>
  </si>
  <si>
    <t>0024 - 14</t>
  </si>
  <si>
    <t>0025 - 14</t>
  </si>
  <si>
    <t>0026 - 14</t>
  </si>
  <si>
    <t>0028 - 14</t>
  </si>
  <si>
    <t>0029 - 14</t>
  </si>
  <si>
    <t>0030 - 14</t>
  </si>
  <si>
    <t>0031 - 14</t>
  </si>
  <si>
    <t>0032 - 14</t>
  </si>
  <si>
    <t>0034 - 14</t>
  </si>
  <si>
    <t>3A</t>
  </si>
  <si>
    <t>5M1</t>
  </si>
  <si>
    <t>5M2</t>
  </si>
  <si>
    <t>External Travel - Distance</t>
  </si>
  <si>
    <t>37 miles</t>
  </si>
  <si>
    <t>5 miles</t>
  </si>
  <si>
    <t>65 miles - 1 hour</t>
  </si>
  <si>
    <t>15 min estimated driving time</t>
  </si>
  <si>
    <t>12 miles, 13:34</t>
  </si>
  <si>
    <t>1 mile, 5 minutes</t>
  </si>
  <si>
    <t>Task Durations</t>
  </si>
  <si>
    <t>3000</t>
  </si>
  <si>
    <t>3 MILES</t>
  </si>
  <si>
    <t>4000</t>
  </si>
  <si>
    <t>ONCE</t>
  </si>
  <si>
    <t>20000</t>
  </si>
  <si>
    <t>15 MILES</t>
  </si>
  <si>
    <t>16000</t>
  </si>
  <si>
    <t>WIFI</t>
  </si>
  <si>
    <t>MAYBE TIME PER TASK?</t>
  </si>
  <si>
    <t>This plant does not get supplier information.</t>
  </si>
  <si>
    <t>62377</t>
  </si>
  <si>
    <t>Due to timing of sampling, results were not received at time of mailing of this form.</t>
  </si>
  <si>
    <t>54000</t>
  </si>
  <si>
    <t>One of the dumbest exerciess we've ever been involved involved in….and we had to do it twice now!
No supplier info needed as this is a slaughter plant.
Results to be determined later.</t>
  </si>
  <si>
    <t>600</t>
  </si>
  <si>
    <t>219400</t>
  </si>
  <si>
    <t>BEFORE/AFTER</t>
  </si>
  <si>
    <t>Having 2 PHUs who have never taken a sample do this to determine average collection times does not seem like accurate data collection.
Collection data sheet is redundant.
We were not given enough lead time to accommodate your request without causing considerable disruption and scheduling diffuculty.
Study did not take into account travel time, we had to drive to a small plant to take sample, then back to large plant to complete PHIS.</t>
  </si>
  <si>
    <t>12000</t>
  </si>
  <si>
    <t>Very Small</t>
  </si>
  <si>
    <t>Large</t>
  </si>
  <si>
    <t>Small</t>
  </si>
  <si>
    <t>HACCP Size</t>
  </si>
  <si>
    <t>162</t>
  </si>
  <si>
    <t>This is a 2lb grab.</t>
  </si>
  <si>
    <t>For section 4H, a grab sample was collected so not much equipment needed to be cleaned. 
For section 5M sample was sent for shipping by external travel (35 miles, 40 minutes)
T=43*F</t>
  </si>
  <si>
    <t>100</t>
  </si>
  <si>
    <t>4H: Establish maintains equipment. Time recorded is tim eto return equipment.</t>
  </si>
  <si>
    <t>1228</t>
  </si>
  <si>
    <t>1. On inspection scheduling activity, steps 5&amp;6 not performed until actual date of sample collection.
2. N60 sample procedure activity, step 9 - this is a patrol assignment and IPP only has access to a printer at the HQ plant.
3. Complete MT60/MT55 documentation in PHIS, step 13 - IPP delivers sample to FedEx due to establighment not in operation and end of tour of duty.</t>
  </si>
  <si>
    <t>560092</t>
  </si>
  <si>
    <t>Time by task</t>
  </si>
  <si>
    <t>This was returned via email to Nick</t>
  </si>
  <si>
    <t>HACCP Plant Size</t>
  </si>
  <si>
    <t>Sq Ft Plant Size</t>
  </si>
  <si>
    <t>Direct Time</t>
  </si>
  <si>
    <t>Internal Travel Time</t>
  </si>
  <si>
    <t>Indirect Multiplier</t>
  </si>
  <si>
    <t>600ft - 8 min</t>
  </si>
  <si>
    <t>Count</t>
  </si>
  <si>
    <t>Result</t>
  </si>
  <si>
    <t>Indirect Old Time</t>
  </si>
  <si>
    <t>Indirect New Time</t>
  </si>
  <si>
    <t>Total Indirect Time</t>
  </si>
  <si>
    <t>Indirect 1</t>
  </si>
  <si>
    <t>Indirect 2</t>
  </si>
  <si>
    <t>Indirect Multipler Old</t>
  </si>
  <si>
    <t>Indirect Multiplier New</t>
  </si>
  <si>
    <t>Collection Type</t>
  </si>
  <si>
    <t>Direct (Minutes)</t>
  </si>
  <si>
    <t>Travel (Minutes)</t>
  </si>
  <si>
    <t>Small - Direct (Minutes)</t>
  </si>
  <si>
    <t>Large - Direct (Minutes)</t>
  </si>
  <si>
    <t>Small - Indirect (Minutes)</t>
  </si>
  <si>
    <t>Large - Indirect (Minutes)</t>
  </si>
  <si>
    <t>Indirect Total (Minutes)</t>
  </si>
  <si>
    <t>Indirect Old (Minutes)</t>
  </si>
  <si>
    <t>Indirect New (Minutes)</t>
  </si>
  <si>
    <t>Very Small - Direct (Minutes)</t>
  </si>
  <si>
    <t>Very Small - Indirect (Minutes)</t>
  </si>
  <si>
    <t>Very Small - Indirect Old</t>
  </si>
  <si>
    <t>Very Small - Indirect New</t>
  </si>
  <si>
    <t>Small - Indirect Old</t>
  </si>
  <si>
    <t>Small - Indirect New</t>
  </si>
  <si>
    <t>Large - Indirect Old</t>
  </si>
  <si>
    <t>Large - Indirect New</t>
  </si>
  <si>
    <t>15 miles, 20 minutes</t>
  </si>
  <si>
    <t>1.5 miles - total time 34:47</t>
  </si>
  <si>
    <t>15:30 to travel externally</t>
  </si>
  <si>
    <t>2lb grab?</t>
  </si>
  <si>
    <t>3 BLOCKS - 5 MINUTES</t>
  </si>
  <si>
    <t>DONE IN MM:SS:S'S'
2LB GRAB?</t>
  </si>
  <si>
    <t>Consider removing, missing 5.c. - 5.h.</t>
  </si>
  <si>
    <t>Assuming all time by task</t>
  </si>
  <si>
    <t>35 miles - 40 minutes</t>
  </si>
  <si>
    <t>Median</t>
  </si>
  <si>
    <t>380489</t>
  </si>
  <si>
    <t>Sampel was not analyzed by lab due to "delayed delivery by contract carrier" (FedEx)
In Section 5, the items market "Total *" indiciates that each of these items was timed separately and the time is the total time it took for just that item. This was due to an interuption in the flow when trying to print the lab form due to a printer issue</t>
  </si>
  <si>
    <t>035 - 14</t>
  </si>
  <si>
    <t>036 - 14</t>
  </si>
  <si>
    <t>037 - 14</t>
  </si>
  <si>
    <t>039 - 14</t>
  </si>
  <si>
    <t>041 - 14</t>
  </si>
  <si>
    <t>043 - 14</t>
  </si>
  <si>
    <t>050 - 14</t>
  </si>
  <si>
    <t>052 - 14</t>
  </si>
  <si>
    <t>054 - 14</t>
  </si>
  <si>
    <t>056 - 14</t>
  </si>
  <si>
    <t>038 - 14</t>
  </si>
  <si>
    <t>040 - 14</t>
  </si>
  <si>
    <t>042 - 14</t>
  </si>
  <si>
    <t>045 - 14</t>
  </si>
  <si>
    <t>047 - 14</t>
  </si>
  <si>
    <t>048 - 14</t>
  </si>
  <si>
    <t>051 - 14</t>
  </si>
  <si>
    <t>053 - 14</t>
  </si>
  <si>
    <t>064 - 14</t>
  </si>
  <si>
    <t>065 - 14</t>
  </si>
  <si>
    <t>049 - 14</t>
  </si>
  <si>
    <t>055 - 14</t>
  </si>
  <si>
    <t>057 - 14</t>
  </si>
  <si>
    <t>058 - 14</t>
  </si>
  <si>
    <t>059 - 14</t>
  </si>
  <si>
    <t>060 - 14</t>
  </si>
  <si>
    <t>061 - 14</t>
  </si>
  <si>
    <t>062 - 14</t>
  </si>
  <si>
    <t>063 - 14</t>
  </si>
  <si>
    <t>066 - 14</t>
  </si>
  <si>
    <t>067 - 14</t>
  </si>
  <si>
    <t>068 - 14</t>
  </si>
  <si>
    <t>069 - 14</t>
  </si>
  <si>
    <t>070 - 14</t>
  </si>
  <si>
    <t>071 - 14</t>
  </si>
  <si>
    <t>Assuming times were mm:ss:ss</t>
  </si>
  <si>
    <t>Assuming times were in mm:ss:sss for section 1, but in hh:mm:ss for sections 4-5</t>
  </si>
  <si>
    <t>6000</t>
  </si>
  <si>
    <t>14000</t>
  </si>
  <si>
    <t>130000</t>
  </si>
  <si>
    <t>245000</t>
  </si>
  <si>
    <t>825000</t>
  </si>
  <si>
    <t>Once</t>
  </si>
  <si>
    <t>35:00</t>
  </si>
  <si>
    <t>AS NOTED IN SEC. 5 QUESTION 5.M. TO ANSWER IS DIFFICULT BECAUSE WE HAVE NO CONTROL ON HOW LONG FEDEX TAKES TO DELIVER SAMPLES. 
SECTION 4 - PHIS DOES NOT REQUIRE PRODUCT TEMP OF SAMPLE
SERIAL # AT THE BOTTOM OF EACH PAGE: NO INSTRUCTION ON WHAT IS WANTED HERE</t>
  </si>
  <si>
    <t>4.D. - THIS STEP ALSO INCLUDED DONNING TO GO TO COLLECTION AREA 
SECTION 5 TIME NOT RECORDED FOR PACKAGE TRACKING TO SEE WHEN/IF DELIVERED. APPROX 10-15MINUTES (CHECKED ON 3-14-14 FOUND STILL EN ROUTE ON 3-14-14). 
PACKAGE RECEIVED AT LAB AT 9:41 ON 3-14-14
RESULTS POSTED AT 9:58 ON 3-15-14</t>
  </si>
  <si>
    <t>5500</t>
  </si>
  <si>
    <t>District</t>
  </si>
  <si>
    <t>010 - 14</t>
  </si>
  <si>
    <t>011 - 14</t>
  </si>
  <si>
    <t>012 - 14</t>
  </si>
  <si>
    <t>013 - 14</t>
  </si>
  <si>
    <t>014 - 14</t>
  </si>
  <si>
    <t>015 - 14</t>
  </si>
  <si>
    <t>016 - 14</t>
  </si>
  <si>
    <t>017 - 14</t>
  </si>
  <si>
    <t>018 - 14</t>
  </si>
  <si>
    <t>019 - 14</t>
  </si>
  <si>
    <t>020 - 14</t>
  </si>
  <si>
    <t>021 - 14</t>
  </si>
  <si>
    <t>022 - 14</t>
  </si>
  <si>
    <t>023 - 14</t>
  </si>
  <si>
    <t>024 - 14</t>
  </si>
  <si>
    <t>025 - 14</t>
  </si>
  <si>
    <t>026 - 14</t>
  </si>
  <si>
    <t>028 - 14</t>
  </si>
  <si>
    <t>029 - 14</t>
  </si>
  <si>
    <t>030 - 14</t>
  </si>
  <si>
    <t>031 - 14</t>
  </si>
  <si>
    <t>032 - 14</t>
  </si>
  <si>
    <t>034 - 14</t>
  </si>
  <si>
    <t>072 - 14</t>
  </si>
  <si>
    <t>073 - 14</t>
  </si>
  <si>
    <t>074 - 14</t>
  </si>
  <si>
    <t>075 - 14</t>
  </si>
  <si>
    <t>076 - 14</t>
  </si>
  <si>
    <t>077 - 14</t>
  </si>
  <si>
    <t>078 - 14</t>
  </si>
  <si>
    <t>079 - 14</t>
  </si>
  <si>
    <t>080 - 14</t>
  </si>
  <si>
    <t>HACCP Contract Size</t>
  </si>
  <si>
    <t>Inspection Square Footage (Reported in DCS)</t>
  </si>
  <si>
    <t>47170</t>
  </si>
  <si>
    <t>40000</t>
  </si>
  <si>
    <t>10800</t>
  </si>
  <si>
    <t>55000</t>
  </si>
  <si>
    <t>4127</t>
  </si>
  <si>
    <t>Plant Size</t>
  </si>
  <si>
    <t>Sq. Feet:</t>
  </si>
  <si>
    <t>Upper bound for:</t>
  </si>
  <si>
    <t>Medium</t>
  </si>
  <si>
    <t>Very Small - Internal Travel</t>
  </si>
  <si>
    <t>Small - Internal Travel</t>
  </si>
  <si>
    <t>Large - Internal Travel</t>
  </si>
  <si>
    <t>Total Time (Including Internal Travel)</t>
  </si>
  <si>
    <t>Sum</t>
  </si>
  <si>
    <t>Task Duration</t>
  </si>
  <si>
    <t>Never - Direct (Minutes)</t>
  </si>
  <si>
    <t>Once - Direct (Minutes)</t>
  </si>
  <si>
    <t>Experience</t>
  </si>
  <si>
    <t>10+ - Direct (Minutes)</t>
  </si>
  <si>
    <t>2-9 - Direct (Minutes)</t>
  </si>
  <si>
    <t>Never - Indirect (Minutes)</t>
  </si>
  <si>
    <t>Never- Indirect Old</t>
  </si>
  <si>
    <t>Never- Indirect New</t>
  </si>
  <si>
    <t>Once - Indirect (Minutes)</t>
  </si>
  <si>
    <t>Once - Indirect Old</t>
  </si>
  <si>
    <t>Once - Indirect New</t>
  </si>
  <si>
    <t>2-9 - Indirect (Minutes)</t>
  </si>
  <si>
    <t>2-9 - Indirect Old</t>
  </si>
  <si>
    <t>2-9 - Indirect New</t>
  </si>
  <si>
    <t>10+- Indirect (Minutes)</t>
  </si>
  <si>
    <t>10+ - Indirect Old</t>
  </si>
  <si>
    <t>10+ - Indirect New</t>
  </si>
  <si>
    <t>Never - Internal Travel</t>
  </si>
  <si>
    <t>Once - Internal Travel</t>
  </si>
  <si>
    <t>2-9 - Internal Travel</t>
  </si>
  <si>
    <t>10+ - Internal Travel</t>
  </si>
  <si>
    <t>1-4 - Direct (Minutes)</t>
  </si>
  <si>
    <t>5-10 - Direct (Minutes)</t>
  </si>
  <si>
    <t>11-19 - Direct (Minutes)</t>
  </si>
  <si>
    <t>20+ - Direct (Minutes)</t>
  </si>
  <si>
    <t>20+- Indirect (Minutes)</t>
  </si>
  <si>
    <t>20+ - Indirect Old</t>
  </si>
  <si>
    <t>20+ - Indirect New</t>
  </si>
  <si>
    <t>1-4 - Indirect (Minutes)</t>
  </si>
  <si>
    <t>1-4 - Indirect Old</t>
  </si>
  <si>
    <t>1-4 - Indirect New</t>
  </si>
  <si>
    <t>5-10 - Indirect (Minutes)</t>
  </si>
  <si>
    <t>5-10 - Indirect Old</t>
  </si>
  <si>
    <t>5-10 - Indirect New</t>
  </si>
  <si>
    <t>11-19- Indirect (Minutes)</t>
  </si>
  <si>
    <t>11-19 - Indirect Old</t>
  </si>
  <si>
    <t>11-19 - Indirect New</t>
  </si>
  <si>
    <t>2lb Grab</t>
  </si>
  <si>
    <t>3G AIRCARD</t>
  </si>
  <si>
    <t>SEC 2-5 ENTERD AS MM:SS:S'S'</t>
  </si>
  <si>
    <t>797800</t>
  </si>
  <si>
    <t>SEC 6 LIKELY ENTERED AS MM:SS</t>
  </si>
  <si>
    <t>The form was not listed in LImS with the other samples. It was finally located in another area of LIMS by looking up the form number instead of single establishment results. The lab forgot to put the collection date into the system when they entered the information, i.e. it took some digging to find the results for this sample.</t>
  </si>
  <si>
    <t>60 Miles</t>
  </si>
  <si>
    <t>Multiplier based on 1 hour Direct</t>
  </si>
  <si>
    <t>N60</t>
  </si>
  <si>
    <t>Anova: Single Factor</t>
  </si>
  <si>
    <t>SUMMARY</t>
  </si>
  <si>
    <t>Groups</t>
  </si>
  <si>
    <t>Average</t>
  </si>
  <si>
    <t>Variance</t>
  </si>
  <si>
    <t>ANOVA</t>
  </si>
  <si>
    <t>Source of Variation</t>
  </si>
  <si>
    <t>SS</t>
  </si>
  <si>
    <t>df</t>
  </si>
  <si>
    <t>MS</t>
  </si>
  <si>
    <t>F</t>
  </si>
  <si>
    <t>P-value</t>
  </si>
  <si>
    <t>F crit</t>
  </si>
  <si>
    <t>Between Groups</t>
  </si>
  <si>
    <t>Within Groups</t>
  </si>
  <si>
    <t>Total</t>
  </si>
  <si>
    <t>20+ - Internal Travel</t>
  </si>
  <si>
    <t>1-4 - Internal Travel</t>
  </si>
  <si>
    <t>5-10 - Internal Travel</t>
  </si>
  <si>
    <t>11-19 - Internal Travel</t>
  </si>
  <si>
    <t>5+</t>
  </si>
  <si>
    <t>5+ - Indirect (Minutes)</t>
  </si>
  <si>
    <t>5+ - Indirect Old</t>
  </si>
  <si>
    <t>5+ - Indirect New</t>
  </si>
  <si>
    <t>5+ Direct (minutes)</t>
  </si>
  <si>
    <t>0-1 - Indirect (Minutes)</t>
  </si>
  <si>
    <t>0-1- Indirect Old</t>
  </si>
  <si>
    <t>0-1- Indirect New</t>
  </si>
  <si>
    <t>0-1 - Direct (Minutes)</t>
  </si>
  <si>
    <t>0-1 Indirect Multiplier</t>
  </si>
  <si>
    <t>081 - 14</t>
  </si>
  <si>
    <t>082 - 14</t>
  </si>
  <si>
    <t>083 - 14</t>
  </si>
  <si>
    <t>084 - 14</t>
  </si>
  <si>
    <t>Old Multiplier (1.8)</t>
  </si>
  <si>
    <t>Plant Size Square Footage</t>
  </si>
  <si>
    <t>Medium - Direct (Minutes)</t>
  </si>
  <si>
    <t>Medium - Indirect (Minutes)</t>
  </si>
  <si>
    <t>Medium - Indirect Old</t>
  </si>
  <si>
    <t>Medium - Indirect New</t>
  </si>
  <si>
    <t>Medium - Internal Travel</t>
  </si>
  <si>
    <t>Connection</t>
  </si>
  <si>
    <t>After</t>
  </si>
  <si>
    <t>3B * SUM(Sections 2B:2F)</t>
  </si>
  <si>
    <t>2F and 5B</t>
  </si>
  <si>
    <t>2F1 or 5B</t>
  </si>
  <si>
    <t>Original Direct</t>
  </si>
  <si>
    <t>Origial Indirect</t>
  </si>
  <si>
    <t>About: This analysis uses Fall 2013 and Spring 2014 data to compare indirect and direct time, across plant size (sq footage) and connection
Notes: Since the Spring 2014 analysis included new tasks in the DCS, we stripped those out for this analysis</t>
  </si>
  <si>
    <t>001-13</t>
  </si>
  <si>
    <t>002-13</t>
  </si>
  <si>
    <t>003-13</t>
  </si>
  <si>
    <t>004-13</t>
  </si>
  <si>
    <t>005-13</t>
  </si>
  <si>
    <t>006-13</t>
  </si>
  <si>
    <t>007-13</t>
  </si>
  <si>
    <t>008-13</t>
  </si>
  <si>
    <t>009-13</t>
  </si>
  <si>
    <t>010-13</t>
  </si>
  <si>
    <t>011-13</t>
  </si>
  <si>
    <t>012-13</t>
  </si>
  <si>
    <t>013-13</t>
  </si>
  <si>
    <t>014-13</t>
  </si>
  <si>
    <t>015-13</t>
  </si>
  <si>
    <t>017-13</t>
  </si>
  <si>
    <t>018-13</t>
  </si>
  <si>
    <t>019-13</t>
  </si>
  <si>
    <t>020-13</t>
  </si>
  <si>
    <t>021-13</t>
  </si>
  <si>
    <t>022-13</t>
  </si>
  <si>
    <t>023-13</t>
  </si>
  <si>
    <t>024-13</t>
  </si>
  <si>
    <t>026-13</t>
  </si>
  <si>
    <t>027-13</t>
  </si>
  <si>
    <t>028-13</t>
  </si>
  <si>
    <t>029-13</t>
  </si>
  <si>
    <t>030-13</t>
  </si>
  <si>
    <t>031-13</t>
  </si>
  <si>
    <t>032-13</t>
  </si>
  <si>
    <t>033-13</t>
  </si>
  <si>
    <t>034-13</t>
  </si>
  <si>
    <t>035-13</t>
  </si>
  <si>
    <t>036-13</t>
  </si>
  <si>
    <t>037-13</t>
  </si>
  <si>
    <t>038-13</t>
  </si>
  <si>
    <t>039-13</t>
  </si>
  <si>
    <t>040-13</t>
  </si>
  <si>
    <t>041-13</t>
  </si>
  <si>
    <t>042-13</t>
  </si>
  <si>
    <t>043-13</t>
  </si>
  <si>
    <t>045-13</t>
  </si>
  <si>
    <t>046-13</t>
  </si>
  <si>
    <t>047-13</t>
  </si>
  <si>
    <t>048-13</t>
  </si>
  <si>
    <t>049-13</t>
  </si>
  <si>
    <t>050-13</t>
  </si>
  <si>
    <t>052-13</t>
  </si>
  <si>
    <t>053-13</t>
  </si>
  <si>
    <t>054-13</t>
  </si>
  <si>
    <t>055-13</t>
  </si>
  <si>
    <t>057-13</t>
  </si>
  <si>
    <t>058-13</t>
  </si>
  <si>
    <t>059-13</t>
  </si>
  <si>
    <t>060-13</t>
  </si>
  <si>
    <t>061-13</t>
  </si>
  <si>
    <t>062-13</t>
  </si>
  <si>
    <t>063-13</t>
  </si>
  <si>
    <t>064-13</t>
  </si>
  <si>
    <t>065-13</t>
  </si>
  <si>
    <t>067-13</t>
  </si>
  <si>
    <t>068-13</t>
  </si>
  <si>
    <t>069-13</t>
  </si>
  <si>
    <t>070-13</t>
  </si>
  <si>
    <t>071-13</t>
  </si>
  <si>
    <t>072-13</t>
  </si>
  <si>
    <t>073-13</t>
  </si>
  <si>
    <t>074-13</t>
  </si>
  <si>
    <t>075-13</t>
  </si>
  <si>
    <t>076-13</t>
  </si>
  <si>
    <t>077-13</t>
  </si>
  <si>
    <t>078-13</t>
  </si>
  <si>
    <t>079-13</t>
  </si>
  <si>
    <t>080-13</t>
  </si>
  <si>
    <t>081-13</t>
  </si>
  <si>
    <t>082-13</t>
  </si>
  <si>
    <t>083-13</t>
  </si>
  <si>
    <t>084-13</t>
  </si>
  <si>
    <t>085-13</t>
  </si>
  <si>
    <t>086-13</t>
  </si>
  <si>
    <t>087-13</t>
  </si>
  <si>
    <t>088-13</t>
  </si>
  <si>
    <t>089-13</t>
  </si>
  <si>
    <t>090-13</t>
  </si>
  <si>
    <t>091-13</t>
  </si>
  <si>
    <t>092-13</t>
  </si>
  <si>
    <t>093-13</t>
  </si>
  <si>
    <t>094-13</t>
  </si>
  <si>
    <t>Connection Type</t>
  </si>
  <si>
    <t>Plant Size (by sq footage)</t>
  </si>
  <si>
    <t>EVDO</t>
  </si>
  <si>
    <t>WiFi</t>
  </si>
  <si>
    <t>EVDO/DSL</t>
  </si>
  <si>
    <t>Total Direct and Indirect (old)</t>
  </si>
  <si>
    <t>Current Multiplier</t>
  </si>
  <si>
    <t>Direct (Current)</t>
  </si>
  <si>
    <t>Indirect (current)</t>
  </si>
  <si>
    <t>EVDO/Aircard</t>
  </si>
  <si>
    <t>Indirect Time</t>
  </si>
  <si>
    <t/>
  </si>
  <si>
    <t>ANOVA - Indirect</t>
  </si>
  <si>
    <t>ANOVA - Direct</t>
  </si>
  <si>
    <t>Standard Dev</t>
  </si>
  <si>
    <t>ANOVA - Indirect (total Indirect time)</t>
  </si>
  <si>
    <t>Very Small/Small</t>
  </si>
  <si>
    <t>ANOVA (Old Indirect time)</t>
  </si>
  <si>
    <t>Mean</t>
  </si>
  <si>
    <t>Standard Error</t>
  </si>
  <si>
    <t>Mode</t>
  </si>
  <si>
    <t>Standard Deviation</t>
  </si>
  <si>
    <t>Sample Variance</t>
  </si>
  <si>
    <t>Kurtosis</t>
  </si>
  <si>
    <t>Skewness</t>
  </si>
  <si>
    <t>Range</t>
  </si>
  <si>
    <t>Minimum</t>
  </si>
  <si>
    <t>Maximum</t>
  </si>
  <si>
    <t>Confidence Level(95.0%)</t>
  </si>
  <si>
    <t>Total Time</t>
  </si>
  <si>
    <t>2013 Average</t>
  </si>
  <si>
    <t>Field</t>
  </si>
  <si>
    <t>Type</t>
  </si>
  <si>
    <t>Average Duration (All Plants)</t>
  </si>
  <si>
    <t>2.b.</t>
  </si>
  <si>
    <t>2.c.</t>
  </si>
  <si>
    <t>2.d.</t>
  </si>
  <si>
    <t>2.e.</t>
  </si>
  <si>
    <t>2.f.</t>
  </si>
  <si>
    <t>2.g.</t>
  </si>
  <si>
    <t>3.b.</t>
  </si>
  <si>
    <t>Travel (Internal)</t>
  </si>
  <si>
    <t>3.c.</t>
  </si>
  <si>
    <t>3.d.</t>
  </si>
  <si>
    <t>3.e.</t>
  </si>
  <si>
    <t>3.f.</t>
  </si>
  <si>
    <t>3.g.</t>
  </si>
  <si>
    <t>3.h.</t>
  </si>
  <si>
    <t>3.i.</t>
  </si>
  <si>
    <t>4.b.</t>
  </si>
  <si>
    <t>4.c.</t>
  </si>
  <si>
    <t>4.d.</t>
  </si>
  <si>
    <t>4.e.</t>
  </si>
  <si>
    <t>4.f.</t>
  </si>
  <si>
    <t>4.g.</t>
  </si>
  <si>
    <t>4.h.</t>
  </si>
  <si>
    <t>4.i.</t>
  </si>
  <si>
    <t>4.j.</t>
  </si>
  <si>
    <t>4.k.</t>
  </si>
  <si>
    <t>4.l.1</t>
  </si>
  <si>
    <t>4.l.2</t>
  </si>
  <si>
    <t>Travel (External) - Distance</t>
  </si>
  <si>
    <t>Task Duration - 2013 Data</t>
  </si>
  <si>
    <t>All Plants 2014</t>
  </si>
  <si>
    <t>All Plants 2013</t>
  </si>
  <si>
    <t>2G</t>
  </si>
  <si>
    <t>Observations</t>
  </si>
  <si>
    <t>t Stat</t>
  </si>
  <si>
    <t>Row1</t>
  </si>
  <si>
    <t>Indirect (no 2.g.) 2013</t>
  </si>
  <si>
    <t>Total (indirect and direct) 2013</t>
  </si>
  <si>
    <t>Direct 2013</t>
  </si>
  <si>
    <t>Aircard</t>
  </si>
  <si>
    <t>Total Indirect Scheduling Time</t>
  </si>
  <si>
    <t>Confidence Level(99.0%)</t>
  </si>
  <si>
    <t>2013 Std. Dev.</t>
  </si>
  <si>
    <t>p-value</t>
  </si>
  <si>
    <t>Indirect (3, 6.a. and 7.a. Removed)</t>
  </si>
  <si>
    <t>Toal Indirect</t>
  </si>
  <si>
    <t>Direct - District</t>
  </si>
  <si>
    <t>Indirect - District</t>
  </si>
  <si>
    <t>Total Indirect Time Small</t>
  </si>
  <si>
    <t>Total Indirect Time Large</t>
  </si>
  <si>
    <t>Direct Time Very Small</t>
  </si>
  <si>
    <t>Direct Time Small</t>
  </si>
  <si>
    <t>Direct Time Large</t>
  </si>
  <si>
    <t>Total Indirect Time Very Small</t>
  </si>
  <si>
    <t>Upper 95% CI Bound</t>
  </si>
  <si>
    <t>Lower 95% CI Bound</t>
  </si>
  <si>
    <t>Indirect (5 only)</t>
  </si>
  <si>
    <t>Indirect (5 and 6.b. only)</t>
  </si>
  <si>
    <t>All Three</t>
  </si>
  <si>
    <t>2013 Descriptive Statistics</t>
  </si>
  <si>
    <t>2013/2014 Descriptive Statistics</t>
  </si>
  <si>
    <t>HACCP Size - Direct</t>
  </si>
  <si>
    <t>HACCP - Indirect</t>
  </si>
  <si>
    <t>95% CI</t>
  </si>
  <si>
    <t>99% CI</t>
  </si>
  <si>
    <t>Sensitivity</t>
  </si>
  <si>
    <t>t-Test: Two-Sample Assuming Unequal Variances</t>
  </si>
  <si>
    <t>Hypothesized Mean Difference</t>
  </si>
  <si>
    <t>P(T&lt;=t) one-tail</t>
  </si>
  <si>
    <t>t Critical one-tail</t>
  </si>
  <si>
    <t>P(T&lt;=t) two-tail</t>
  </si>
  <si>
    <t>t Critical two-tail</t>
  </si>
  <si>
    <t>Total Time Very Small</t>
  </si>
  <si>
    <t>Total Time Small</t>
  </si>
  <si>
    <t>Total Time Large</t>
  </si>
  <si>
    <t>PHIS Square Footage</t>
  </si>
  <si>
    <t>NL</t>
  </si>
  <si>
    <t>Raw data match PHIS</t>
  </si>
  <si>
    <t>PHIS Plant Size</t>
  </si>
  <si>
    <t>Indirect Multiplier Very Small</t>
  </si>
  <si>
    <t>Indirect Multiplier Small</t>
  </si>
  <si>
    <t>Indirect Multiplier Large</t>
  </si>
  <si>
    <t>Plant Size (Square Footage)</t>
  </si>
  <si>
    <t xml:space="preserve">p-value = </t>
  </si>
  <si>
    <t>Standard Dev.</t>
  </si>
  <si>
    <t>Observation</t>
  </si>
  <si>
    <t>HACCP Direct Time</t>
  </si>
  <si>
    <t>HACCP Indirect Time</t>
  </si>
  <si>
    <t>Fall 2013 Data</t>
  </si>
  <si>
    <t>Fall 2013 and Spring 2014 Data</t>
  </si>
  <si>
    <t>HACCP Scheduling Time</t>
  </si>
  <si>
    <t>Connection Scheduling Time</t>
  </si>
  <si>
    <t>Descriptive Statistics</t>
  </si>
  <si>
    <t>Scheduling Activity</t>
  </si>
  <si>
    <t>Indirect vs Direct</t>
  </si>
  <si>
    <t>Combined Analysis</t>
  </si>
  <si>
    <t>Plant Size Sq Footage</t>
  </si>
  <si>
    <t>Facility Experience</t>
  </si>
  <si>
    <t>IPP Experience</t>
  </si>
  <si>
    <t>Individual Task Descriptions</t>
  </si>
  <si>
    <t>Description</t>
  </si>
  <si>
    <t>Establishments</t>
  </si>
  <si>
    <t>DCS Removed</t>
  </si>
  <si>
    <t>This tab includes the DCS that were removed from the analysis due to incomplete data or other reasons</t>
  </si>
  <si>
    <t>This tab includes all the establishments that completed DCS were returned from. This tab is used to match the Plant Size information that was provided with that PHIS has. This assigns the appropriate plant size to the ID.</t>
  </si>
  <si>
    <t>Input data exactly how it was inputted on the DCS received</t>
  </si>
  <si>
    <t>Data adjusted and cleaned for analysis. Please reference comments in the cells for reasons why data was adjusted</t>
  </si>
  <si>
    <t>Measures out the individual duration for each task. This is done by taking the elasped time and subtracting it from the prior task</t>
  </si>
  <si>
    <t>Descriptive Statistics for the entire population</t>
  </si>
  <si>
    <t>Analysis based only on scheduling activies (Sections 2 and 3)</t>
  </si>
  <si>
    <t>Data broken out based on HACCP size along with scatter plots</t>
  </si>
  <si>
    <t>ANOVA analysis based on HACCP Size</t>
  </si>
  <si>
    <t>Fall 2013 Project data combined with Spring 2014 Project Data. Only include the Old Indirect tasks to compare to Fall 2013 Project data appropriately</t>
  </si>
  <si>
    <t>ANOVA analysis based on Plant Size</t>
  </si>
  <si>
    <t>ANOVA analysis based on Facility Experience</t>
  </si>
  <si>
    <t>ANOVA analysis based on Inspector Experience</t>
  </si>
  <si>
    <t>ANOVA analysis based on Internet Connection type</t>
  </si>
  <si>
    <t xml:space="preserve">ANOVA anlaysis based on District </t>
  </si>
  <si>
    <t>Analysis of the individual task times, both 2014 and 2013 data</t>
  </si>
  <si>
    <t>Table of Contents</t>
  </si>
  <si>
    <t>Developed by:</t>
  </si>
  <si>
    <t>Arun Pillai, Brandon Fallon, and Sara Hoffmann</t>
  </si>
  <si>
    <t>George Mason University System Engineer and Operations Research Department</t>
  </si>
  <si>
    <t>Last Update</t>
  </si>
  <si>
    <t>About: This tab converts the raw data in time format into numerical format that will be used in the analysis.
Update: Copy the formulas in the last, most right, column into the next column.</t>
  </si>
  <si>
    <t xml:space="preserve">About: This data is pulled from the Converted Data tab and is cleaned up to be ready for analysis.
Update: To update this tab, fix any discrepencies and note the changes with a comment and if necessary a highlighted cell.
If any steps were skipped or noted to be included in a prior step, set the missing time to the prior step. That way when determining if the individual time for that step it will equate to zero.
Assumptions: If 2.f.2 is noted as "After", the time for task 2.f.1 is set to the prior tasks time as the time is picked up in task 5.b.
</t>
  </si>
  <si>
    <t xml:space="preserve">About: This data is pulled from the Cleaned Data tab. Here we compute the time required for each individual task.
Update: To update this tab, drag the formulas from the last column on the right into the blank column to the right of it. Fix any discrepencies and note the changes with a comment. 
The row item 3B*Sum(Section 2); since the inspector had to reschedule the sampling, we are assuming they have to go through PHIS scheduling activities for each time they needed to reschedule. Hence we include that indirect time again. 
Section 7.a. is multiplied by the number of times they had to check LIMS unless otherwise noted. If they did not fill out section 7.b., we only assumed they checked LIMS once. 
</t>
  </si>
  <si>
    <t xml:space="preserve">About: This data is pulled from the Task Durations tab. Here we sum up the total time to complete direct, indirect (both new and old), and internal travel. Then calculate the Indirect Multiplier. 
Update: To update this tab, drag the formulas from the last column on the right into the blank column to the right of it. To update the HACCP and Plant Size, copy and paste the appropriate designation from the "Raw Data" tab as a linked cell won't flow. Fix any discrepencies and note the changes with a comment. Then using "Descriptive Statistics" in the Data Analysis tool package, run Descriptive Statistics for the entire row. Note, you can not have any values other than numbers in the cell to run this analysis. </t>
  </si>
  <si>
    <t xml:space="preserve">About: This data is pulled from the Task Durations tab. Here we sum up the total time to complete scheduling activity (Sections 2 and 3). Then perform ANOVA for HACCP size and Internet Connection.
Update: To update this tab, drag the formulas from the last column on the right into the blank column to the right of it. Fix any discrepencies and note the changes with a comment. Then using "Descriptive Statistics" in the Data Analysis tool package, run Descriptive Statistics for the entire row. Note, you can not have any values other than numbers in the cell to run this analysis. When running ANOVA, the data must be separate into separate columns per each group. To run ANOVA, in the Data Analysis Tool Package, choose "ANOVA-Single Factor". </t>
  </si>
  <si>
    <t xml:space="preserve">About: This tab breaks out indirect and direct time based on HACCP plant size. 
To Update: Drag the most right populated column to the right for any new data. In the scatter plots below, right click and under "select data", update each series. </t>
  </si>
  <si>
    <t>About: This tab runs the ANOVA analysis based on the HACCP size. 
To Update: Drag the most right column to the right. To update the ANOVA analysis, add the data to the appropriate HACCP size column, making sure to move down any other data. To run ANOVA, under Data Analysis Tool Package, select "ANOVA Single Factor"</t>
  </si>
  <si>
    <t>About: This analysis uses Fall 2013 and Spring 2014 data to compare indirect and direct time. ANOVA results are run across common parameters
Notes: Since the Spring 2014 analysis included new tasks in the DCS, we stripped those out for this analysis, which included section 3, 6, and 7. To update, drag the far most right column to the right, and update each data series in the scatter plot, descriptive statistics and ANOVA analysis</t>
  </si>
  <si>
    <t>About: This tab runs the ANOVA analysis based on the Plant size by square footage, the plant sizes are determined on the Establishment Tab. 
To Update: Drag the most right column to the right. To update the ANOVA analysis, add the data to the appropriate Plant size column, making sure to move down any other data. To run ANOVA, under Data Analysis Tool Package, select "ANOVA Single Factor"</t>
  </si>
  <si>
    <t>About: This tab runs the ANOVA analysis based on the facility experience as selected in the DCS.
To Update: Drag the most right column to the right. To update the ANOVA analysis, add the data to the appropriate experience column, making sure to move down any other data. To run ANOVA, under Data Analysis Tool Package, select "ANOVA Single Factor"</t>
  </si>
  <si>
    <t>About: This tab runs the ANOVA analysis based on the inspector experience as selected in the DCS.
To Update: Drag the most right column to the right. To update the ANOVA analysis, add the data to the appropriate experience column, making sure to move down any other data. To run ANOVA, under Data Analysis Tool Package, select "ANOVA Single Factor"</t>
  </si>
  <si>
    <t>About: This tab runs the ANOVA analysis based on the connection type at the establishment were the sample was taken as selected in the DCS.
To Update: Drag the most right column to the right. To update the ANOVA analysis, add the data to the appropriate connection type column, making sure to move down any other data. To run ANOVA, under Data Analysis Tool Package, select "ANOVA Single Factor"</t>
  </si>
  <si>
    <t>About: This tab runs the ANOVA analysis based on the district, provided by PHIS data based on the establishment number.
To Update: Drag the most right column to the right. To update the ANOVA analysis, add the data to the appropriate district column, making sure to move down any other data. To run ANOVA, under Data Analysis Tool Package, select "ANOVA Single Factor"</t>
  </si>
  <si>
    <t>About: This tab breaks out the average task times across HACCP and Project years. 
To Update: update the forumulas for the average task time based on the number of obersvations. Due to the option of the inspector either doing 2.f. before or after the sampling (where after it's item 5.b.), all the data was average together for those two individual task items and included in the 2.f. line item (highlighted in yellow).
To include Fall 2013 Project data, the task items need to match up correctly since the Spring 2014 project had new sections added to it.</t>
  </si>
  <si>
    <t>Reason for Removal</t>
  </si>
  <si>
    <t>Establishment was ineligible for MT55 sampling, as such the time study could not be completed</t>
  </si>
  <si>
    <t>Sections 5 and 7 were not completed without explanation.</t>
  </si>
  <si>
    <t>First page of the DCS was missing, assuming got stuck in other documents</t>
  </si>
  <si>
    <t>Source was not available during the scheduled sample time period</t>
  </si>
  <si>
    <t>No product was available during the scheduled time.</t>
  </si>
  <si>
    <t xml:space="preserve">Median One-Way Analysis </t>
  </si>
  <si>
    <t>Chi-Square</t>
  </si>
  <si>
    <t>Pr &gt; Chi-Square</t>
  </si>
  <si>
    <t>&lt;.0001</t>
  </si>
  <si>
    <t>Parameter</t>
  </si>
  <si>
    <t>Plant Size (Sq Foot)</t>
  </si>
  <si>
    <t>Inspector Experience</t>
  </si>
  <si>
    <t>Scheduling - HACCP</t>
  </si>
  <si>
    <t>Combined Very Small and Small</t>
  </si>
  <si>
    <t>Scheduling - Connection Type</t>
  </si>
  <si>
    <t xml:space="preserve">About: This tab shows the results for the Median One-Way Analysis that was performed in SAS. The information here only represents the copied and pasted values from the test results for each parameter.
Sample SAS Code: 
proc npar1way data = dist median; 
  class District; 
  var Indirect; 
run; </t>
  </si>
  <si>
    <t>About: Regression analysis was run on both the combination 2013/2014 data and just the 2014 data. 
To Run, select "Regression" in the Data Analytics tool package. The x-variable is direct time while the y-variable is the indirect time</t>
  </si>
  <si>
    <t>Combined Fall 2013/Spring 2014 Data</t>
  </si>
  <si>
    <t>SUMMARY OUTPUT</t>
  </si>
  <si>
    <t>Regression Statistics</t>
  </si>
  <si>
    <t>Multiple R</t>
  </si>
  <si>
    <t>R Square</t>
  </si>
  <si>
    <t>Adjusted R Square</t>
  </si>
  <si>
    <t>Regression</t>
  </si>
  <si>
    <t>Residual</t>
  </si>
  <si>
    <t>Intercept</t>
  </si>
  <si>
    <t>Significance F</t>
  </si>
  <si>
    <t>Coefficients</t>
  </si>
  <si>
    <t>Lower 95%</t>
  </si>
  <si>
    <t>Upper 95%</t>
  </si>
  <si>
    <t>RESIDUAL OUTPUT</t>
  </si>
  <si>
    <t>Predicted Indirect Old (Minutes)</t>
  </si>
  <si>
    <t>Residuals</t>
  </si>
  <si>
    <t>Spring 2014 Data</t>
  </si>
  <si>
    <t>Predicted Indirect Total (Minutes)</t>
  </si>
  <si>
    <t>PROBABILITY OUTPUT</t>
  </si>
  <si>
    <t>Percentile</t>
  </si>
  <si>
    <t>Median Test Results</t>
  </si>
  <si>
    <t>Regression Analysis</t>
  </si>
  <si>
    <t>Median One-Way Test Results copied from SAS</t>
  </si>
  <si>
    <t>Regression Analysis on the 2013/2014 and 2014 data sets</t>
  </si>
  <si>
    <t>Removed for Sensitivity</t>
  </si>
  <si>
    <t>At est xxxx, source material was not available during the scheduled time period of MT55 sample collection in March 2014. I was not able to collect the MT55 sample.</t>
  </si>
  <si>
    <t>No product was produced at this facility during the indicated time frame.</t>
  </si>
  <si>
    <t>[Separate person] timed these events, some times have improved due to the LAB Sampling Questionnaire. LIMS is a bit slower than LEARN. Time increased in this area.</t>
  </si>
  <si>
    <t>[Another person] assisted with this study.</t>
  </si>
  <si>
    <t>The most time consuming part of any n60 collection is not necessarily the collection of the 60 pieces (although almost 2:45 hours is a large amount of inspection time): the most time consuming procedure in a very small slaughter processing plant (such as xxxxx) is having to stop, remove gloves, go perform ante-mortem, post-mortem, and observing truck unloading: find a new pair of sterile gloves: resanitize: redon equipment: and pick up where you left off. Sample collection typically can take 4-6 hours total when the higher priority slaighter tasks interupt sample collection.</t>
  </si>
  <si>
    <t xml:space="preserve">[Separate person completed the task while another timed]
For the supplier info (Section 6), I put NA since we only enter and  in PHIS because no outside trims were used.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</si>
</sst>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409]h:mm\ AM/PM;@"/>
    <numFmt numFmtId="165" formatCode="[h]:mm:ss;@"/>
    <numFmt numFmtId="166" formatCode="h:mm;@"/>
    <numFmt numFmtId="167" formatCode="#,##0.000"/>
    <numFmt numFmtId="168" formatCode="#,##0.0"/>
    <numFmt numFmtId="169" formatCode="#,##0.0000"/>
  </numFmts>
  <fonts count="7" x14ac:knownFonts="1">
    <font>
      <sz val="11"/>
      <color theme="1"/>
      <name val="Calibri"/>
      <family val="2"/>
      <scheme val="minor"/>
    </font>
    <font>
      <sz val="8"/>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b/>
      <u/>
      <sz val="11"/>
      <color theme="1"/>
      <name val="Calibri"/>
      <family val="2"/>
      <scheme val="minor"/>
    </font>
    <font>
      <b/>
      <i/>
      <sz val="11"/>
      <color theme="1"/>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14999847407452621"/>
        <bgColor indexed="64"/>
      </patternFill>
    </fill>
    <fill>
      <patternFill patternType="solid">
        <fgColor rgb="FF00B050"/>
        <bgColor indexed="64"/>
      </patternFill>
    </fill>
    <fill>
      <patternFill patternType="solid">
        <fgColor theme="8" tint="0.39997558519241921"/>
        <bgColor indexed="64"/>
      </patternFill>
    </fill>
    <fill>
      <patternFill patternType="solid">
        <fgColor rgb="FFFF0000"/>
        <bgColor indexed="64"/>
      </patternFill>
    </fill>
  </fills>
  <borders count="4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auto="1"/>
      </right>
      <top/>
      <bottom/>
      <diagonal/>
    </border>
    <border>
      <left style="medium">
        <color auto="1"/>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s>
  <cellStyleXfs count="1">
    <xf numFmtId="0" fontId="0" fillId="0" borderId="0"/>
  </cellStyleXfs>
  <cellXfs count="227">
    <xf numFmtId="0" fontId="0" fillId="0" borderId="0" xfId="0"/>
    <xf numFmtId="164" fontId="0" fillId="0" borderId="0" xfId="0" applyNumberFormat="1"/>
    <xf numFmtId="49" fontId="0" fillId="0" borderId="0" xfId="0" applyNumberFormat="1"/>
    <xf numFmtId="0" fontId="0" fillId="0" borderId="0" xfId="0" applyAlignment="1">
      <alignment horizontal="center"/>
    </xf>
    <xf numFmtId="15" fontId="0" fillId="0" borderId="0" xfId="0" applyNumberFormat="1" applyAlignment="1">
      <alignment horizontal="center"/>
    </xf>
    <xf numFmtId="164" fontId="0" fillId="0" borderId="0" xfId="0" applyNumberFormat="1" applyAlignment="1">
      <alignment horizontal="center"/>
    </xf>
    <xf numFmtId="49" fontId="0" fillId="0" borderId="0" xfId="0" applyNumberFormat="1" applyAlignment="1">
      <alignment horizontal="center"/>
    </xf>
    <xf numFmtId="165" fontId="0" fillId="0" borderId="0" xfId="0" applyNumberFormat="1" applyAlignment="1">
      <alignment horizontal="center"/>
    </xf>
    <xf numFmtId="21" fontId="0" fillId="0" borderId="0" xfId="0" applyNumberFormat="1" applyAlignment="1">
      <alignment horizontal="center"/>
    </xf>
    <xf numFmtId="20" fontId="0" fillId="0" borderId="0" xfId="0" applyNumberFormat="1" applyAlignment="1">
      <alignment horizontal="center"/>
    </xf>
    <xf numFmtId="0" fontId="0" fillId="0" borderId="0" xfId="0" applyAlignment="1">
      <alignment wrapText="1"/>
    </xf>
    <xf numFmtId="0" fontId="0" fillId="0" borderId="0" xfId="0" applyAlignment="1">
      <alignment horizontal="center" wrapText="1"/>
    </xf>
    <xf numFmtId="0" fontId="0" fillId="3" borderId="0" xfId="0" applyFill="1" applyAlignment="1">
      <alignment horizontal="center" wrapText="1"/>
    </xf>
    <xf numFmtId="0" fontId="0" fillId="4" borderId="0" xfId="0" applyFill="1" applyAlignment="1">
      <alignment horizontal="center"/>
    </xf>
    <xf numFmtId="166" fontId="0" fillId="0" borderId="0" xfId="0" applyNumberFormat="1"/>
    <xf numFmtId="166" fontId="0" fillId="0" borderId="0" xfId="0" applyNumberFormat="1" applyAlignment="1">
      <alignment horizontal="center"/>
    </xf>
    <xf numFmtId="0" fontId="0" fillId="0" borderId="0" xfId="0" applyAlignment="1">
      <alignment vertical="top" wrapText="1"/>
    </xf>
    <xf numFmtId="0" fontId="0" fillId="0" borderId="0" xfId="0" applyAlignment="1">
      <alignment horizontal="center" vertical="top" wrapText="1"/>
    </xf>
    <xf numFmtId="0" fontId="1" fillId="0" borderId="0" xfId="0" applyFont="1" applyAlignment="1">
      <alignment horizontal="center" vertical="top" wrapText="1"/>
    </xf>
    <xf numFmtId="4" fontId="0" fillId="0" borderId="0" xfId="0" applyNumberFormat="1"/>
    <xf numFmtId="2" fontId="0" fillId="0" borderId="0" xfId="0" applyNumberFormat="1"/>
    <xf numFmtId="3" fontId="0" fillId="0" borderId="0" xfId="0" applyNumberFormat="1"/>
    <xf numFmtId="3" fontId="0" fillId="0" borderId="0" xfId="0" applyNumberFormat="1" applyAlignment="1">
      <alignment horizontal="right"/>
    </xf>
    <xf numFmtId="0" fontId="2" fillId="0" borderId="0" xfId="0" applyFont="1"/>
    <xf numFmtId="165" fontId="2" fillId="2" borderId="0" xfId="0" applyNumberFormat="1" applyFont="1" applyFill="1" applyAlignment="1">
      <alignment horizontal="center"/>
    </xf>
    <xf numFmtId="0" fontId="2" fillId="0" borderId="0" xfId="0" applyFont="1" applyAlignment="1">
      <alignment wrapText="1"/>
    </xf>
    <xf numFmtId="0" fontId="0" fillId="0" borderId="0" xfId="0" applyFont="1" applyAlignment="1">
      <alignment wrapText="1"/>
    </xf>
    <xf numFmtId="0" fontId="2" fillId="0" borderId="0" xfId="0" applyFont="1" applyAlignment="1">
      <alignment horizontal="center"/>
    </xf>
    <xf numFmtId="166" fontId="0" fillId="3" borderId="0" xfId="0" applyNumberFormat="1" applyFill="1" applyAlignment="1">
      <alignment horizontal="center"/>
    </xf>
    <xf numFmtId="21" fontId="0" fillId="3" borderId="0" xfId="0" applyNumberFormat="1" applyFill="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3" borderId="4" xfId="0" applyFill="1" applyBorder="1" applyAlignment="1">
      <alignment horizontal="center" wrapText="1"/>
    </xf>
    <xf numFmtId="0" fontId="0" fillId="0" borderId="5" xfId="0" applyBorder="1" applyAlignment="1">
      <alignment horizontal="center" wrapText="1"/>
    </xf>
    <xf numFmtId="49" fontId="0" fillId="0" borderId="5" xfId="0" applyNumberFormat="1" applyBorder="1" applyAlignment="1">
      <alignment horizontal="center"/>
    </xf>
    <xf numFmtId="15" fontId="0" fillId="0" borderId="5" xfId="0" applyNumberFormat="1" applyBorder="1" applyAlignment="1">
      <alignment horizontal="center"/>
    </xf>
    <xf numFmtId="164" fontId="0" fillId="0" borderId="5" xfId="0" applyNumberFormat="1" applyBorder="1" applyAlignment="1">
      <alignment horizontal="center"/>
    </xf>
    <xf numFmtId="21" fontId="0" fillId="0" borderId="5" xfId="0" applyNumberFormat="1" applyBorder="1" applyAlignment="1">
      <alignment horizontal="center"/>
    </xf>
    <xf numFmtId="20" fontId="0" fillId="0" borderId="5" xfId="0" applyNumberFormat="1" applyBorder="1" applyAlignment="1">
      <alignment horizontal="center"/>
    </xf>
    <xf numFmtId="0" fontId="1" fillId="0" borderId="5" xfId="0" applyFont="1" applyBorder="1" applyAlignment="1">
      <alignment horizontal="center" vertical="top" wrapText="1"/>
    </xf>
    <xf numFmtId="0" fontId="0" fillId="6" borderId="4" xfId="0" applyFill="1" applyBorder="1" applyAlignment="1">
      <alignment horizontal="center"/>
    </xf>
    <xf numFmtId="0" fontId="0" fillId="3" borderId="0" xfId="0" applyFill="1" applyBorder="1" applyAlignment="1">
      <alignment horizontal="center" wrapText="1"/>
    </xf>
    <xf numFmtId="0" fontId="0" fillId="0" borderId="5" xfId="0" applyBorder="1"/>
    <xf numFmtId="4" fontId="0" fillId="0" borderId="5" xfId="0" applyNumberFormat="1" applyBorder="1"/>
    <xf numFmtId="4" fontId="0" fillId="3" borderId="0" xfId="0" applyNumberFormat="1" applyFill="1"/>
    <xf numFmtId="4" fontId="0" fillId="4" borderId="0" xfId="0" applyNumberFormat="1" applyFill="1"/>
    <xf numFmtId="49" fontId="0" fillId="7" borderId="0" xfId="0" applyNumberFormat="1" applyFill="1"/>
    <xf numFmtId="0" fontId="0" fillId="7" borderId="0" xfId="0" applyFill="1"/>
    <xf numFmtId="21" fontId="0" fillId="0" borderId="0" xfId="0" applyNumberFormat="1" applyAlignment="1">
      <alignment horizontal="center" wrapText="1"/>
    </xf>
    <xf numFmtId="49" fontId="0" fillId="0" borderId="0" xfId="0" applyNumberFormat="1" applyAlignment="1">
      <alignment horizontal="left" indent="1"/>
    </xf>
    <xf numFmtId="167" fontId="0" fillId="0" borderId="0" xfId="0" applyNumberFormat="1"/>
    <xf numFmtId="0" fontId="0" fillId="0" borderId="0" xfId="0" applyAlignment="1">
      <alignment horizontal="left" indent="1"/>
    </xf>
    <xf numFmtId="0" fontId="0" fillId="0" borderId="4" xfId="0" applyFill="1" applyBorder="1" applyAlignment="1">
      <alignment horizontal="center"/>
    </xf>
    <xf numFmtId="0" fontId="0" fillId="0" borderId="4" xfId="0" applyFill="1" applyBorder="1" applyAlignment="1">
      <alignment horizontal="center" wrapText="1"/>
    </xf>
    <xf numFmtId="49" fontId="0" fillId="0" borderId="4" xfId="0" applyNumberFormat="1" applyFill="1" applyBorder="1" applyAlignment="1">
      <alignment horizontal="center"/>
    </xf>
    <xf numFmtId="15" fontId="0" fillId="0" borderId="4" xfId="0" applyNumberFormat="1" applyFill="1" applyBorder="1" applyAlignment="1">
      <alignment horizontal="center"/>
    </xf>
    <xf numFmtId="164" fontId="0" fillId="0" borderId="4" xfId="0" applyNumberFormat="1" applyFill="1" applyBorder="1" applyAlignment="1">
      <alignment horizontal="center"/>
    </xf>
    <xf numFmtId="21" fontId="0" fillId="0" borderId="4" xfId="0" applyNumberFormat="1" applyFill="1" applyBorder="1" applyAlignment="1">
      <alignment horizontal="center"/>
    </xf>
    <xf numFmtId="166" fontId="0" fillId="0" borderId="4" xfId="0" applyNumberFormat="1" applyFill="1" applyBorder="1" applyAlignment="1">
      <alignment horizontal="center"/>
    </xf>
    <xf numFmtId="0" fontId="1" fillId="0" borderId="4" xfId="0" applyFont="1" applyFill="1" applyBorder="1" applyAlignment="1">
      <alignment horizontal="center" vertical="top" wrapText="1"/>
    </xf>
    <xf numFmtId="20" fontId="0" fillId="3" borderId="0" xfId="0" applyNumberFormat="1" applyFill="1" applyAlignment="1">
      <alignment horizontal="center"/>
    </xf>
    <xf numFmtId="0" fontId="0" fillId="0" borderId="0" xfId="0" applyFill="1" applyAlignment="1">
      <alignment horizontal="center" wrapText="1"/>
    </xf>
    <xf numFmtId="4" fontId="0" fillId="8" borderId="0" xfId="0" applyNumberFormat="1" applyFill="1"/>
    <xf numFmtId="21" fontId="0" fillId="8" borderId="0" xfId="0" applyNumberFormat="1" applyFill="1" applyAlignment="1">
      <alignment horizontal="center"/>
    </xf>
    <xf numFmtId="166" fontId="0" fillId="3" borderId="0" xfId="0" quotePrefix="1" applyNumberFormat="1" applyFill="1" applyAlignment="1">
      <alignment horizontal="center"/>
    </xf>
    <xf numFmtId="165" fontId="0" fillId="0" borderId="0" xfId="0" applyNumberFormat="1" applyFill="1" applyAlignment="1">
      <alignment horizontal="center"/>
    </xf>
    <xf numFmtId="4" fontId="0" fillId="0" borderId="0" xfId="0" applyNumberFormat="1" applyFill="1"/>
    <xf numFmtId="0" fontId="0" fillId="0" borderId="10" xfId="0" applyBorder="1" applyAlignment="1">
      <alignment horizontal="right"/>
    </xf>
    <xf numFmtId="0" fontId="0" fillId="0" borderId="11" xfId="0" applyBorder="1"/>
    <xf numFmtId="0" fontId="0" fillId="0" borderId="15" xfId="0" applyBorder="1" applyAlignment="1">
      <alignment horizontal="right"/>
    </xf>
    <xf numFmtId="0" fontId="0" fillId="0" borderId="16" xfId="0" applyBorder="1" applyAlignment="1">
      <alignment horizontal="right"/>
    </xf>
    <xf numFmtId="0" fontId="0" fillId="0" borderId="17" xfId="0" applyBorder="1" applyAlignment="1">
      <alignment horizontal="center"/>
    </xf>
    <xf numFmtId="0" fontId="0" fillId="0" borderId="18" xfId="0" applyBorder="1" applyAlignment="1">
      <alignment horizontal="center"/>
    </xf>
    <xf numFmtId="3" fontId="0" fillId="3" borderId="12" xfId="0" applyNumberFormat="1" applyFill="1" applyBorder="1"/>
    <xf numFmtId="3" fontId="0" fillId="3" borderId="13" xfId="0" applyNumberFormat="1" applyFill="1" applyBorder="1"/>
    <xf numFmtId="3" fontId="0" fillId="3" borderId="14" xfId="0" applyNumberFormat="1" applyFill="1" applyBorder="1"/>
    <xf numFmtId="166" fontId="0" fillId="3" borderId="5" xfId="0" applyNumberFormat="1" applyFill="1" applyBorder="1" applyAlignment="1">
      <alignment horizontal="center"/>
    </xf>
    <xf numFmtId="0" fontId="0" fillId="0" borderId="0" xfId="0" applyFill="1" applyBorder="1" applyAlignment="1"/>
    <xf numFmtId="0" fontId="0" fillId="0" borderId="19" xfId="0" applyFill="1" applyBorder="1" applyAlignment="1"/>
    <xf numFmtId="0" fontId="4" fillId="0" borderId="7" xfId="0" applyFont="1" applyFill="1" applyBorder="1" applyAlignment="1">
      <alignment horizontal="center"/>
    </xf>
    <xf numFmtId="0" fontId="4" fillId="0" borderId="7" xfId="0" applyFont="1" applyFill="1" applyBorder="1" applyAlignment="1">
      <alignment horizontal="centerContinuous"/>
    </xf>
    <xf numFmtId="16" fontId="0" fillId="0" borderId="0" xfId="0" quotePrefix="1" applyNumberFormat="1" applyAlignment="1">
      <alignment horizontal="left" indent="1"/>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15" fontId="0" fillId="0" borderId="0" xfId="0" applyNumberFormat="1" applyAlignment="1">
      <alignment horizontal="center" vertical="center"/>
    </xf>
    <xf numFmtId="164" fontId="0" fillId="0" borderId="0" xfId="0" applyNumberFormat="1" applyAlignment="1">
      <alignment horizontal="center" vertical="center"/>
    </xf>
    <xf numFmtId="49" fontId="0" fillId="3" borderId="0" xfId="0" applyNumberFormat="1" applyFill="1" applyAlignment="1">
      <alignment horizontal="center" vertical="center"/>
    </xf>
    <xf numFmtId="0" fontId="1" fillId="0" borderId="0" xfId="0" applyFont="1" applyAlignment="1">
      <alignment horizontal="center" vertical="center" wrapText="1"/>
    </xf>
    <xf numFmtId="46" fontId="0" fillId="0" borderId="0" xfId="0" applyNumberFormat="1" applyAlignment="1">
      <alignment horizontal="center"/>
    </xf>
    <xf numFmtId="0" fontId="0" fillId="3" borderId="0" xfId="0" applyFill="1" applyAlignment="1">
      <alignment horizontal="center" vertical="center" wrapText="1"/>
    </xf>
    <xf numFmtId="0" fontId="0" fillId="0" borderId="0" xfId="0" quotePrefix="1" applyAlignment="1">
      <alignment horizontal="left" indent="1"/>
    </xf>
    <xf numFmtId="0" fontId="0" fillId="0" borderId="0" xfId="0" quotePrefix="1"/>
    <xf numFmtId="3" fontId="0" fillId="3" borderId="0" xfId="0" applyNumberFormat="1" applyFill="1" applyAlignment="1">
      <alignment horizontal="right"/>
    </xf>
    <xf numFmtId="0" fontId="2" fillId="0" borderId="4" xfId="0" applyFont="1" applyBorder="1"/>
    <xf numFmtId="0" fontId="0" fillId="0" borderId="4" xfId="0" applyBorder="1"/>
    <xf numFmtId="0" fontId="0" fillId="0" borderId="20" xfId="0" applyBorder="1"/>
    <xf numFmtId="0" fontId="0" fillId="0" borderId="8" xfId="0" applyBorder="1"/>
    <xf numFmtId="0" fontId="0" fillId="0" borderId="9" xfId="0" applyBorder="1"/>
    <xf numFmtId="0" fontId="0" fillId="0" borderId="0" xfId="0" applyBorder="1"/>
    <xf numFmtId="0" fontId="0" fillId="0" borderId="21" xfId="0" applyBorder="1"/>
    <xf numFmtId="0" fontId="0" fillId="0" borderId="19" xfId="0" applyBorder="1"/>
    <xf numFmtId="0" fontId="0" fillId="0" borderId="22" xfId="0" applyBorder="1"/>
    <xf numFmtId="0" fontId="4" fillId="0" borderId="6" xfId="0" applyFont="1" applyFill="1" applyBorder="1" applyAlignment="1">
      <alignment horizontal="center"/>
    </xf>
    <xf numFmtId="0" fontId="0" fillId="0" borderId="5" xfId="0" applyFill="1" applyBorder="1" applyAlignment="1"/>
    <xf numFmtId="0" fontId="0" fillId="0" borderId="21" xfId="0" applyFill="1" applyBorder="1" applyAlignment="1"/>
    <xf numFmtId="0" fontId="4" fillId="0" borderId="23" xfId="0" applyFont="1" applyFill="1" applyBorder="1" applyAlignment="1">
      <alignment horizontal="center"/>
    </xf>
    <xf numFmtId="0" fontId="0" fillId="0" borderId="4" xfId="0" applyFill="1" applyBorder="1" applyAlignment="1"/>
    <xf numFmtId="0" fontId="0" fillId="0" borderId="22" xfId="0" applyFill="1" applyBorder="1" applyAlignment="1"/>
    <xf numFmtId="0" fontId="5" fillId="0" borderId="20" xfId="0" applyFont="1" applyBorder="1"/>
    <xf numFmtId="0" fontId="5" fillId="0" borderId="8" xfId="0" applyFont="1" applyBorder="1"/>
    <xf numFmtId="0" fontId="5" fillId="0" borderId="9" xfId="0" applyFont="1" applyBorder="1"/>
    <xf numFmtId="0" fontId="5" fillId="2" borderId="20" xfId="0" applyFont="1" applyFill="1" applyBorder="1"/>
    <xf numFmtId="0" fontId="4" fillId="0" borderId="8" xfId="0" applyFont="1" applyFill="1" applyBorder="1" applyAlignment="1">
      <alignment horizontal="center"/>
    </xf>
    <xf numFmtId="0" fontId="2" fillId="2" borderId="24" xfId="0" applyFont="1" applyFill="1" applyBorder="1" applyAlignment="1"/>
    <xf numFmtId="0" fontId="5" fillId="0" borderId="0" xfId="0" applyFont="1"/>
    <xf numFmtId="0" fontId="0" fillId="2" borderId="24" xfId="0" applyFill="1" applyBorder="1" applyAlignment="1"/>
    <xf numFmtId="168" fontId="0" fillId="0" borderId="0" xfId="0" applyNumberFormat="1"/>
    <xf numFmtId="0" fontId="4" fillId="0" borderId="7" xfId="0" applyFont="1" applyFill="1" applyBorder="1" applyAlignment="1"/>
    <xf numFmtId="0" fontId="0" fillId="0" borderId="0" xfId="0" applyFill="1" applyBorder="1" applyAlignment="1">
      <alignment horizontal="center"/>
    </xf>
    <xf numFmtId="4" fontId="0" fillId="0" borderId="0" xfId="0" applyNumberFormat="1" applyFill="1" applyBorder="1" applyAlignment="1">
      <alignment horizontal="center"/>
    </xf>
    <xf numFmtId="0" fontId="0" fillId="0" borderId="27" xfId="0" applyBorder="1"/>
    <xf numFmtId="0" fontId="0" fillId="2" borderId="27" xfId="0" applyFill="1" applyBorder="1"/>
    <xf numFmtId="0" fontId="0" fillId="0" borderId="28" xfId="0" applyBorder="1"/>
    <xf numFmtId="4" fontId="0" fillId="0" borderId="32" xfId="0" applyNumberFormat="1" applyBorder="1" applyAlignment="1">
      <alignment horizontal="center"/>
    </xf>
    <xf numFmtId="0" fontId="0" fillId="0" borderId="34" xfId="0" applyFill="1" applyBorder="1" applyAlignment="1">
      <alignment horizontal="center"/>
    </xf>
    <xf numFmtId="4" fontId="0" fillId="0" borderId="34" xfId="0" applyNumberFormat="1" applyFill="1" applyBorder="1" applyAlignment="1">
      <alignment horizontal="center"/>
    </xf>
    <xf numFmtId="0" fontId="2" fillId="0" borderId="26" xfId="0" applyFont="1" applyBorder="1"/>
    <xf numFmtId="0" fontId="2" fillId="0" borderId="31" xfId="0" applyFont="1" applyFill="1" applyBorder="1" applyAlignment="1"/>
    <xf numFmtId="0" fontId="2" fillId="0" borderId="33" xfId="0" applyFont="1" applyFill="1" applyBorder="1" applyAlignment="1"/>
    <xf numFmtId="0" fontId="6" fillId="0" borderId="29" xfId="0" applyFont="1" applyFill="1" applyBorder="1" applyAlignment="1">
      <alignment horizontal="center"/>
    </xf>
    <xf numFmtId="0" fontId="6" fillId="0" borderId="25" xfId="0" applyFont="1" applyFill="1" applyBorder="1" applyAlignment="1">
      <alignment horizontal="center"/>
    </xf>
    <xf numFmtId="0" fontId="6" fillId="0" borderId="30" xfId="0" applyFont="1" applyFill="1" applyBorder="1" applyAlignment="1">
      <alignment horizontal="center"/>
    </xf>
    <xf numFmtId="0" fontId="2" fillId="0" borderId="20" xfId="0" applyFont="1" applyBorder="1"/>
    <xf numFmtId="168" fontId="5" fillId="0" borderId="0" xfId="0" applyNumberFormat="1" applyFont="1"/>
    <xf numFmtId="0" fontId="0" fillId="0" borderId="0" xfId="0" applyFont="1"/>
    <xf numFmtId="0" fontId="0" fillId="0" borderId="4" xfId="0" applyFont="1" applyBorder="1"/>
    <xf numFmtId="167" fontId="0" fillId="0" borderId="20" xfId="0" applyNumberFormat="1" applyBorder="1"/>
    <xf numFmtId="167" fontId="0" fillId="0" borderId="8" xfId="0" applyNumberFormat="1" applyBorder="1"/>
    <xf numFmtId="167" fontId="0" fillId="0" borderId="9" xfId="0" applyNumberFormat="1" applyBorder="1"/>
    <xf numFmtId="167" fontId="0" fillId="0" borderId="5" xfId="0" applyNumberFormat="1" applyBorder="1"/>
    <xf numFmtId="167" fontId="0" fillId="0" borderId="0" xfId="0" applyNumberFormat="1" applyBorder="1"/>
    <xf numFmtId="167" fontId="0" fillId="0" borderId="4" xfId="0" applyNumberFormat="1" applyBorder="1"/>
    <xf numFmtId="4" fontId="0" fillId="0" borderId="35" xfId="0" applyNumberFormat="1" applyBorder="1" applyAlignment="1">
      <alignment horizontal="center"/>
    </xf>
    <xf numFmtId="0" fontId="5" fillId="2" borderId="0" xfId="0" applyFont="1" applyFill="1" applyAlignment="1">
      <alignment horizontal="centerContinuous"/>
    </xf>
    <xf numFmtId="4" fontId="0" fillId="0" borderId="32" xfId="0" applyNumberFormat="1" applyFill="1" applyBorder="1" applyAlignment="1">
      <alignment horizontal="center"/>
    </xf>
    <xf numFmtId="4" fontId="0" fillId="0" borderId="35" xfId="0" applyNumberFormat="1" applyFill="1" applyBorder="1" applyAlignment="1">
      <alignment horizontal="center"/>
    </xf>
    <xf numFmtId="169" fontId="0" fillId="2" borderId="8" xfId="0" applyNumberFormat="1" applyFill="1" applyBorder="1"/>
    <xf numFmtId="0" fontId="6" fillId="0" borderId="36" xfId="0" applyFont="1" applyFill="1" applyBorder="1" applyAlignment="1">
      <alignment horizontal="center"/>
    </xf>
    <xf numFmtId="0" fontId="6" fillId="0" borderId="37" xfId="0" applyFont="1" applyFill="1" applyBorder="1" applyAlignment="1">
      <alignment horizontal="center"/>
    </xf>
    <xf numFmtId="0" fontId="2" fillId="0" borderId="5" xfId="0" applyFont="1" applyFill="1" applyBorder="1" applyAlignment="1"/>
    <xf numFmtId="4" fontId="0" fillId="0" borderId="4" xfId="0" applyNumberFormat="1" applyFill="1" applyBorder="1" applyAlignment="1">
      <alignment horizontal="center"/>
    </xf>
    <xf numFmtId="0" fontId="2" fillId="0" borderId="21" xfId="0" applyFont="1" applyFill="1" applyBorder="1" applyAlignment="1"/>
    <xf numFmtId="0" fontId="0" fillId="0" borderId="19" xfId="0" applyFill="1" applyBorder="1" applyAlignment="1">
      <alignment horizontal="center"/>
    </xf>
    <xf numFmtId="4" fontId="0" fillId="0" borderId="19" xfId="0" applyNumberFormat="1" applyFill="1" applyBorder="1" applyAlignment="1">
      <alignment horizontal="center"/>
    </xf>
    <xf numFmtId="4" fontId="0" fillId="0" borderId="22" xfId="0" applyNumberFormat="1" applyFill="1" applyBorder="1" applyAlignment="1">
      <alignment horizontal="center"/>
    </xf>
    <xf numFmtId="0" fontId="0" fillId="0" borderId="27" xfId="0" applyBorder="1" applyAlignment="1">
      <alignment horizontal="right"/>
    </xf>
    <xf numFmtId="169" fontId="0" fillId="2" borderId="27" xfId="0" applyNumberFormat="1" applyFill="1" applyBorder="1" applyAlignment="1">
      <alignment horizontal="left"/>
    </xf>
    <xf numFmtId="0" fontId="0" fillId="0" borderId="8" xfId="0" applyBorder="1" applyAlignment="1">
      <alignment horizontal="right"/>
    </xf>
    <xf numFmtId="169" fontId="0" fillId="2" borderId="8" xfId="0" applyNumberFormat="1" applyFill="1" applyBorder="1" applyAlignment="1">
      <alignment horizontal="left"/>
    </xf>
    <xf numFmtId="16" fontId="2" fillId="0" borderId="5" xfId="0" quotePrefix="1" applyNumberFormat="1" applyFont="1" applyFill="1" applyBorder="1" applyAlignment="1"/>
    <xf numFmtId="0" fontId="2" fillId="0" borderId="5" xfId="0" quotePrefix="1" applyFont="1" applyFill="1" applyBorder="1" applyAlignment="1"/>
    <xf numFmtId="0" fontId="2" fillId="0" borderId="21" xfId="0" quotePrefix="1" applyFont="1" applyFill="1" applyBorder="1" applyAlignment="1"/>
    <xf numFmtId="168" fontId="0" fillId="0" borderId="0" xfId="0" applyNumberFormat="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0" borderId="5" xfId="0" applyFont="1" applyBorder="1"/>
    <xf numFmtId="0" fontId="0" fillId="0" borderId="0" xfId="0" applyBorder="1" applyAlignment="1">
      <alignment horizontal="center"/>
    </xf>
    <xf numFmtId="168" fontId="0" fillId="0" borderId="0" xfId="0" applyNumberFormat="1" applyBorder="1" applyAlignment="1">
      <alignment horizontal="center"/>
    </xf>
    <xf numFmtId="168" fontId="0" fillId="0" borderId="4" xfId="0" applyNumberFormat="1" applyBorder="1" applyAlignment="1">
      <alignment horizontal="center"/>
    </xf>
    <xf numFmtId="0" fontId="2" fillId="0" borderId="21" xfId="0" applyFont="1" applyBorder="1"/>
    <xf numFmtId="0" fontId="0" fillId="0" borderId="19" xfId="0" applyBorder="1" applyAlignment="1">
      <alignment horizontal="center"/>
    </xf>
    <xf numFmtId="168" fontId="0" fillId="0" borderId="19" xfId="0" applyNumberFormat="1" applyBorder="1" applyAlignment="1">
      <alignment horizontal="center"/>
    </xf>
    <xf numFmtId="168" fontId="0" fillId="0" borderId="22" xfId="0" applyNumberFormat="1" applyBorder="1" applyAlignment="1">
      <alignment horizontal="center"/>
    </xf>
    <xf numFmtId="0" fontId="2" fillId="0" borderId="8" xfId="0" applyFont="1" applyBorder="1" applyAlignment="1">
      <alignment horizontal="right"/>
    </xf>
    <xf numFmtId="169" fontId="2" fillId="2" borderId="8" xfId="0" applyNumberFormat="1" applyFont="1" applyFill="1" applyBorder="1" applyAlignment="1">
      <alignment horizontal="left"/>
    </xf>
    <xf numFmtId="4" fontId="0" fillId="0" borderId="0" xfId="0" applyNumberFormat="1" applyBorder="1" applyAlignment="1">
      <alignment horizontal="center"/>
    </xf>
    <xf numFmtId="4" fontId="0" fillId="0" borderId="19" xfId="0" applyNumberFormat="1" applyBorder="1" applyAlignment="1">
      <alignment horizontal="center"/>
    </xf>
    <xf numFmtId="0" fontId="5" fillId="0" borderId="0" xfId="0" applyFont="1" applyFill="1" applyAlignment="1">
      <alignment horizontal="center"/>
    </xf>
    <xf numFmtId="0" fontId="5" fillId="2" borderId="38" xfId="0" applyFont="1" applyFill="1" applyBorder="1"/>
    <xf numFmtId="0" fontId="0" fillId="0" borderId="38" xfId="0" applyFont="1" applyBorder="1"/>
    <xf numFmtId="0" fontId="0" fillId="0" borderId="38" xfId="0" applyBorder="1" applyAlignment="1">
      <alignment wrapText="1"/>
    </xf>
    <xf numFmtId="0" fontId="0" fillId="0" borderId="38" xfId="0" applyBorder="1"/>
    <xf numFmtId="0" fontId="0" fillId="0" borderId="17" xfId="0" applyFill="1" applyBorder="1" applyAlignment="1">
      <alignment wrapText="1"/>
    </xf>
    <xf numFmtId="0" fontId="0" fillId="0" borderId="39" xfId="0" applyFill="1" applyBorder="1"/>
    <xf numFmtId="0" fontId="0" fillId="0" borderId="39" xfId="0" applyFill="1" applyBorder="1" applyAlignment="1">
      <alignment wrapText="1"/>
    </xf>
    <xf numFmtId="0" fontId="0" fillId="0" borderId="13" xfId="0" applyFill="1" applyBorder="1"/>
    <xf numFmtId="14" fontId="0" fillId="0" borderId="13" xfId="0" applyNumberFormat="1" applyBorder="1" applyAlignment="1">
      <alignment horizontal="left"/>
    </xf>
    <xf numFmtId="0" fontId="2" fillId="2" borderId="0" xfId="0" applyFont="1" applyFill="1" applyAlignment="1">
      <alignment wrapText="1"/>
    </xf>
    <xf numFmtId="0" fontId="2" fillId="2" borderId="0" xfId="0" applyFont="1" applyFill="1" applyAlignment="1">
      <alignment horizontal="center" wrapText="1"/>
    </xf>
    <xf numFmtId="0" fontId="0" fillId="0" borderId="0" xfId="0" applyFill="1" applyAlignment="1">
      <alignment horizontal="center"/>
    </xf>
    <xf numFmtId="0" fontId="2" fillId="0" borderId="22" xfId="0" applyFont="1" applyBorder="1" applyAlignment="1">
      <alignment horizontal="right"/>
    </xf>
    <xf numFmtId="0" fontId="2" fillId="0" borderId="22" xfId="0" applyFont="1" applyBorder="1"/>
    <xf numFmtId="0" fontId="2" fillId="0" borderId="4" xfId="0" applyFont="1" applyBorder="1" applyAlignment="1">
      <alignment horizontal="right"/>
    </xf>
    <xf numFmtId="0" fontId="0" fillId="0" borderId="2" xfId="0" applyBorder="1"/>
    <xf numFmtId="0" fontId="0" fillId="0" borderId="2" xfId="0" applyBorder="1" applyAlignment="1">
      <alignment wrapText="1"/>
    </xf>
    <xf numFmtId="9" fontId="0" fillId="0" borderId="0" xfId="0" applyNumberFormat="1"/>
    <xf numFmtId="49" fontId="0" fillId="10" borderId="0" xfId="0" applyNumberFormat="1" applyFill="1" applyAlignment="1">
      <alignment horizontal="center"/>
    </xf>
    <xf numFmtId="15" fontId="0" fillId="10" borderId="0" xfId="0" applyNumberFormat="1" applyFill="1" applyAlignment="1">
      <alignment horizontal="center"/>
    </xf>
    <xf numFmtId="0" fontId="0" fillId="10" borderId="0" xfId="0" applyFill="1" applyAlignment="1">
      <alignment horizontal="center"/>
    </xf>
    <xf numFmtId="49" fontId="0" fillId="10" borderId="4" xfId="0" applyNumberFormat="1" applyFill="1" applyBorder="1" applyAlignment="1">
      <alignment horizontal="center"/>
    </xf>
    <xf numFmtId="49" fontId="0" fillId="10" borderId="5" xfId="0" applyNumberFormat="1" applyFill="1" applyBorder="1" applyAlignment="1">
      <alignment horizontal="center"/>
    </xf>
    <xf numFmtId="49" fontId="0" fillId="10" borderId="0" xfId="0" applyNumberFormat="1" applyFill="1" applyAlignment="1">
      <alignment horizontal="center" vertical="center"/>
    </xf>
    <xf numFmtId="49" fontId="0" fillId="10" borderId="0" xfId="0" applyNumberFormat="1" applyFont="1" applyFill="1" applyAlignment="1">
      <alignment horizontal="center"/>
    </xf>
    <xf numFmtId="49" fontId="2" fillId="10" borderId="0" xfId="0" applyNumberFormat="1" applyFont="1" applyFill="1" applyAlignment="1">
      <alignment horizontal="center" wrapText="1"/>
    </xf>
    <xf numFmtId="0" fontId="0" fillId="0" borderId="0" xfId="0" applyFill="1"/>
    <xf numFmtId="0" fontId="0" fillId="0" borderId="5" xfId="0" applyFill="1" applyBorder="1" applyAlignment="1">
      <alignment horizontal="center"/>
    </xf>
    <xf numFmtId="0" fontId="0" fillId="0" borderId="0" xfId="0" applyFill="1" applyAlignment="1">
      <alignment horizontal="center" vertical="center"/>
    </xf>
    <xf numFmtId="0" fontId="2" fillId="0" borderId="0" xfId="0" applyFont="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0" fillId="5" borderId="1" xfId="0" applyFill="1" applyBorder="1" applyAlignment="1">
      <alignment vertical="top" wrapText="1"/>
    </xf>
    <xf numFmtId="0" fontId="0" fillId="5" borderId="2" xfId="0" applyFill="1" applyBorder="1" applyAlignment="1">
      <alignment vertical="top" wrapText="1"/>
    </xf>
    <xf numFmtId="0" fontId="0" fillId="5" borderId="3" xfId="0" applyFill="1" applyBorder="1" applyAlignment="1">
      <alignment vertical="top" wrapText="1"/>
    </xf>
    <xf numFmtId="0" fontId="0" fillId="5" borderId="27" xfId="0" applyFill="1" applyBorder="1" applyAlignment="1">
      <alignment horizontal="center" vertical="top" wrapText="1"/>
    </xf>
    <xf numFmtId="0" fontId="0" fillId="5" borderId="0" xfId="0" applyFill="1" applyBorder="1" applyAlignment="1">
      <alignment horizontal="center" vertical="top" wrapText="1"/>
    </xf>
    <xf numFmtId="0" fontId="0" fillId="2" borderId="0" xfId="0" applyFill="1" applyAlignment="1">
      <alignment horizontal="center" vertical="top" wrapText="1"/>
    </xf>
    <xf numFmtId="0" fontId="0" fillId="2" borderId="0" xfId="0" applyFill="1" applyAlignment="1">
      <alignment horizontal="left" vertical="top" wrapText="1"/>
    </xf>
    <xf numFmtId="0" fontId="2" fillId="9" borderId="4" xfId="0" applyFont="1" applyFill="1" applyBorder="1" applyAlignment="1">
      <alignment horizontal="center" vertical="center" wrapText="1"/>
    </xf>
    <xf numFmtId="0" fontId="2" fillId="2" borderId="20" xfId="0" applyFont="1" applyFill="1" applyBorder="1" applyAlignment="1">
      <alignment horizontal="center"/>
    </xf>
    <xf numFmtId="0" fontId="2" fillId="2" borderId="9" xfId="0" applyFont="1" applyFill="1" applyBorder="1" applyAlignment="1">
      <alignment horizontal="center"/>
    </xf>
    <xf numFmtId="0" fontId="0" fillId="0" borderId="19" xfId="0" applyBorder="1" applyAlignment="1">
      <alignment horizontal="center"/>
    </xf>
    <xf numFmtId="0" fontId="0" fillId="0" borderId="0" xfId="0" applyAlignment="1">
      <alignment horizontal="center"/>
    </xf>
    <xf numFmtId="0" fontId="2" fillId="9"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pieChart>
        <c:varyColors val="1"/>
        <c:ser>
          <c:idx val="1"/>
          <c:order val="0"/>
          <c:tx>
            <c:strRef>
              <c:f>Establishments!$L$2</c:f>
              <c:strCache>
                <c:ptCount val="1"/>
                <c:pt idx="0">
                  <c:v>District</c:v>
                </c:pt>
              </c:strCache>
            </c:strRef>
          </c:tx>
          <c:cat>
            <c:numRef>
              <c:f>Establishments!$L$3:$L$12</c:f>
              <c:numCache>
                <c:formatCode>General</c:formatCode>
                <c:ptCount val="10"/>
                <c:pt idx="0">
                  <c:v>5</c:v>
                </c:pt>
                <c:pt idx="1">
                  <c:v>15</c:v>
                </c:pt>
                <c:pt idx="2">
                  <c:v>25</c:v>
                </c:pt>
                <c:pt idx="3">
                  <c:v>35</c:v>
                </c:pt>
                <c:pt idx="4">
                  <c:v>40</c:v>
                </c:pt>
                <c:pt idx="5">
                  <c:v>50</c:v>
                </c:pt>
                <c:pt idx="6">
                  <c:v>60</c:v>
                </c:pt>
                <c:pt idx="7">
                  <c:v>80</c:v>
                </c:pt>
                <c:pt idx="8">
                  <c:v>85</c:v>
                </c:pt>
                <c:pt idx="9">
                  <c:v>90</c:v>
                </c:pt>
              </c:numCache>
            </c:numRef>
          </c:cat>
          <c:val>
            <c:numRef>
              <c:f>Establishments!$M$3:$M$12</c:f>
              <c:numCache>
                <c:formatCode>General</c:formatCode>
                <c:ptCount val="10"/>
                <c:pt idx="0">
                  <c:v>5</c:v>
                </c:pt>
                <c:pt idx="1">
                  <c:v>3</c:v>
                </c:pt>
                <c:pt idx="2">
                  <c:v>12</c:v>
                </c:pt>
                <c:pt idx="3">
                  <c:v>12</c:v>
                </c:pt>
                <c:pt idx="4">
                  <c:v>14</c:v>
                </c:pt>
                <c:pt idx="5">
                  <c:v>9</c:v>
                </c:pt>
                <c:pt idx="6">
                  <c:v>18</c:v>
                </c:pt>
                <c:pt idx="7">
                  <c:v>0</c:v>
                </c:pt>
                <c:pt idx="8">
                  <c:v>2</c:v>
                </c:pt>
                <c:pt idx="9">
                  <c:v>3</c:v>
                </c:pt>
              </c:numCache>
            </c:numRef>
          </c:val>
        </c:ser>
        <c:dLbls>
          <c:showLegendKey val="0"/>
          <c:showVal val="0"/>
          <c:showCatName val="0"/>
          <c:showSerName val="0"/>
          <c:showPercent val="0"/>
          <c:showBubbleSize val="0"/>
          <c:showLeaderLines val="0"/>
        </c:dLbls>
        <c:firstSliceAng val="0"/>
      </c:pieChart>
    </c:plotArea>
    <c:legend>
      <c:legendPos val="r"/>
      <c:layout/>
      <c:overlay val="0"/>
      <c:txPr>
        <a:bodyPr/>
        <a:lstStyle/>
        <a:p>
          <a:pPr rtl="0">
            <a:defRPr/>
          </a:pPr>
          <a:endParaRPr lang="en-US"/>
        </a:p>
      </c:txPr>
    </c:legend>
    <c:plotVisOnly val="1"/>
    <c:dispBlanksAs val="zero"/>
    <c:showDLblsOverMax val="0"/>
  </c:chart>
  <c:printSettings>
    <c:headerFooter/>
    <c:pageMargins b="0.75000000000000078" l="0.70000000000000062" r="0.70000000000000062" t="0.7500000000000007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Fall</a:t>
            </a:r>
            <a:r>
              <a:rPr lang="en-US" baseline="0"/>
              <a:t> 2013/Spring 2014 Direct vs Indirect Time</a:t>
            </a:r>
            <a:endParaRPr lang="en-US"/>
          </a:p>
        </c:rich>
      </c:tx>
      <c:layout/>
      <c:overlay val="0"/>
    </c:title>
    <c:autoTitleDeleted val="0"/>
    <c:plotArea>
      <c:layout/>
      <c:scatterChart>
        <c:scatterStyle val="lineMarker"/>
        <c:varyColors val="0"/>
        <c:ser>
          <c:idx val="0"/>
          <c:order val="0"/>
          <c:tx>
            <c:v>All Establishments (2013 &amp; 2014)</c:v>
          </c:tx>
          <c:spPr>
            <a:ln w="28575">
              <a:noFill/>
            </a:ln>
          </c:spPr>
          <c:marker>
            <c:symbol val="x"/>
            <c:size val="7"/>
          </c:marker>
          <c:trendline>
            <c:trendlineType val="linear"/>
            <c:dispRSqr val="1"/>
            <c:dispEq val="1"/>
            <c:trendlineLbl>
              <c:layout>
                <c:manualLayout>
                  <c:x val="3.908685451962466E-3"/>
                  <c:y val="-3.8577454887556463E-2"/>
                </c:manualLayout>
              </c:layout>
              <c:numFmt formatCode="General" sourceLinked="0"/>
            </c:trendlineLbl>
          </c:trendline>
          <c:xVal>
            <c:numRef>
              <c:f>'Combined Analysis'!$C$6:$FM$6</c:f>
              <c:numCache>
                <c:formatCode>#,##0.000</c:formatCode>
                <c:ptCount val="167"/>
                <c:pt idx="0">
                  <c:v>22.5</c:v>
                </c:pt>
                <c:pt idx="1">
                  <c:v>30.35</c:v>
                </c:pt>
                <c:pt idx="2">
                  <c:v>47.633333333333326</c:v>
                </c:pt>
                <c:pt idx="3">
                  <c:v>174.98333333333332</c:v>
                </c:pt>
                <c:pt idx="4">
                  <c:v>5.8333333333333339</c:v>
                </c:pt>
                <c:pt idx="5">
                  <c:v>32.316666666666663</c:v>
                </c:pt>
                <c:pt idx="6">
                  <c:v>16.549999999999997</c:v>
                </c:pt>
                <c:pt idx="7">
                  <c:v>14.95</c:v>
                </c:pt>
                <c:pt idx="8">
                  <c:v>23.083333333333332</c:v>
                </c:pt>
                <c:pt idx="9">
                  <c:v>31.566666666666666</c:v>
                </c:pt>
                <c:pt idx="10">
                  <c:v>53.516666666666673</c:v>
                </c:pt>
                <c:pt idx="11">
                  <c:v>21.816666666666666</c:v>
                </c:pt>
                <c:pt idx="12">
                  <c:v>91.4</c:v>
                </c:pt>
                <c:pt idx="13">
                  <c:v>3.15</c:v>
                </c:pt>
                <c:pt idx="14">
                  <c:v>54.65</c:v>
                </c:pt>
                <c:pt idx="15">
                  <c:v>37.300000000000004</c:v>
                </c:pt>
                <c:pt idx="16">
                  <c:v>39.799999999999997</c:v>
                </c:pt>
                <c:pt idx="17">
                  <c:v>29.116666666666667</c:v>
                </c:pt>
                <c:pt idx="18">
                  <c:v>32.25</c:v>
                </c:pt>
                <c:pt idx="19">
                  <c:v>42.933333333333337</c:v>
                </c:pt>
                <c:pt idx="20">
                  <c:v>22.066666666666666</c:v>
                </c:pt>
                <c:pt idx="21">
                  <c:v>37.183333333333337</c:v>
                </c:pt>
                <c:pt idx="22">
                  <c:v>40.283333333333331</c:v>
                </c:pt>
                <c:pt idx="23">
                  <c:v>46.666666666666664</c:v>
                </c:pt>
                <c:pt idx="24">
                  <c:v>21.233333333333334</c:v>
                </c:pt>
                <c:pt idx="25">
                  <c:v>8.6833333333333336</c:v>
                </c:pt>
                <c:pt idx="26">
                  <c:v>10.216666666666667</c:v>
                </c:pt>
                <c:pt idx="27">
                  <c:v>36.13333333333334</c:v>
                </c:pt>
                <c:pt idx="28">
                  <c:v>21.166666666666671</c:v>
                </c:pt>
                <c:pt idx="29">
                  <c:v>15.716666666666665</c:v>
                </c:pt>
                <c:pt idx="30">
                  <c:v>54.4</c:v>
                </c:pt>
                <c:pt idx="31">
                  <c:v>36.716666666666661</c:v>
                </c:pt>
                <c:pt idx="32">
                  <c:v>12.500000000000002</c:v>
                </c:pt>
                <c:pt idx="33">
                  <c:v>35.383333333333333</c:v>
                </c:pt>
                <c:pt idx="34">
                  <c:v>50.75</c:v>
                </c:pt>
                <c:pt idx="35">
                  <c:v>61.066666666666663</c:v>
                </c:pt>
                <c:pt idx="36">
                  <c:v>27.416666666666668</c:v>
                </c:pt>
                <c:pt idx="37">
                  <c:v>19.75</c:v>
                </c:pt>
                <c:pt idx="38">
                  <c:v>28.033333333333339</c:v>
                </c:pt>
                <c:pt idx="39">
                  <c:v>154.25</c:v>
                </c:pt>
                <c:pt idx="40">
                  <c:v>48.900000000000006</c:v>
                </c:pt>
                <c:pt idx="41">
                  <c:v>34.849999999999994</c:v>
                </c:pt>
                <c:pt idx="42">
                  <c:v>29.133333333333333</c:v>
                </c:pt>
                <c:pt idx="43">
                  <c:v>23.883333333333336</c:v>
                </c:pt>
                <c:pt idx="44">
                  <c:v>45.25</c:v>
                </c:pt>
                <c:pt idx="45">
                  <c:v>31.533333333333331</c:v>
                </c:pt>
                <c:pt idx="46">
                  <c:v>29.883333333333333</c:v>
                </c:pt>
                <c:pt idx="47">
                  <c:v>45</c:v>
                </c:pt>
                <c:pt idx="48">
                  <c:v>74.333333333333343</c:v>
                </c:pt>
                <c:pt idx="49">
                  <c:v>34.233333333333334</c:v>
                </c:pt>
                <c:pt idx="50">
                  <c:v>12.966666666666665</c:v>
                </c:pt>
                <c:pt idx="51">
                  <c:v>44.616666666666667</c:v>
                </c:pt>
                <c:pt idx="52">
                  <c:v>37.049999999999997</c:v>
                </c:pt>
                <c:pt idx="53">
                  <c:v>13.666666666666668</c:v>
                </c:pt>
                <c:pt idx="54">
                  <c:v>14.5</c:v>
                </c:pt>
                <c:pt idx="55">
                  <c:v>24.516666666666669</c:v>
                </c:pt>
                <c:pt idx="56">
                  <c:v>14.416666666666668</c:v>
                </c:pt>
                <c:pt idx="57">
                  <c:v>42.3</c:v>
                </c:pt>
                <c:pt idx="58">
                  <c:v>25.583333333333336</c:v>
                </c:pt>
                <c:pt idx="59">
                  <c:v>33.166666666666664</c:v>
                </c:pt>
                <c:pt idx="60">
                  <c:v>41.383333333333333</c:v>
                </c:pt>
                <c:pt idx="61">
                  <c:v>43.666666666666664</c:v>
                </c:pt>
                <c:pt idx="62">
                  <c:v>46.31666666666667</c:v>
                </c:pt>
                <c:pt idx="63">
                  <c:v>50.483333333333334</c:v>
                </c:pt>
                <c:pt idx="64">
                  <c:v>50.783333333333339</c:v>
                </c:pt>
                <c:pt idx="65">
                  <c:v>57.566666666666656</c:v>
                </c:pt>
                <c:pt idx="66">
                  <c:v>63.766666666666666</c:v>
                </c:pt>
                <c:pt idx="67">
                  <c:v>12.683333333333334</c:v>
                </c:pt>
                <c:pt idx="68">
                  <c:v>36.81666666666667</c:v>
                </c:pt>
                <c:pt idx="69">
                  <c:v>77.216666666666669</c:v>
                </c:pt>
                <c:pt idx="70">
                  <c:v>34.299999999999997</c:v>
                </c:pt>
                <c:pt idx="71">
                  <c:v>24.216666666666665</c:v>
                </c:pt>
                <c:pt idx="72">
                  <c:v>16.899999999999999</c:v>
                </c:pt>
                <c:pt idx="73">
                  <c:v>65.666666666666657</c:v>
                </c:pt>
                <c:pt idx="74">
                  <c:v>15.700000000000001</c:v>
                </c:pt>
                <c:pt idx="75">
                  <c:v>25.533333333333335</c:v>
                </c:pt>
                <c:pt idx="76">
                  <c:v>26.716666666666669</c:v>
                </c:pt>
                <c:pt idx="77">
                  <c:v>31.483333333333327</c:v>
                </c:pt>
                <c:pt idx="78">
                  <c:v>24.333333333333332</c:v>
                </c:pt>
                <c:pt idx="79" formatCode="General">
                  <c:v>40.016666666666666</c:v>
                </c:pt>
                <c:pt idx="80" formatCode="General">
                  <c:v>38.899000000000008</c:v>
                </c:pt>
                <c:pt idx="81" formatCode="General">
                  <c:v>32.733333333333334</c:v>
                </c:pt>
                <c:pt idx="82" formatCode="General">
                  <c:v>26.717999999999993</c:v>
                </c:pt>
                <c:pt idx="83" formatCode="General">
                  <c:v>25.465999999999998</c:v>
                </c:pt>
                <c:pt idx="84" formatCode="General">
                  <c:v>24.65</c:v>
                </c:pt>
                <c:pt idx="85" formatCode="General">
                  <c:v>57.766666666666666</c:v>
                </c:pt>
                <c:pt idx="86" formatCode="General">
                  <c:v>44.332999999999998</c:v>
                </c:pt>
                <c:pt idx="87" formatCode="General">
                  <c:v>29.419</c:v>
                </c:pt>
                <c:pt idx="88" formatCode="General">
                  <c:v>41.783000000000001</c:v>
                </c:pt>
                <c:pt idx="89" formatCode="General">
                  <c:v>36.5837</c:v>
                </c:pt>
                <c:pt idx="90" formatCode="General">
                  <c:v>24.417000000000002</c:v>
                </c:pt>
                <c:pt idx="91" formatCode="General">
                  <c:v>42.265999999999998</c:v>
                </c:pt>
                <c:pt idx="92" formatCode="General">
                  <c:v>48.048999999999992</c:v>
                </c:pt>
                <c:pt idx="93" formatCode="General">
                  <c:v>15.75</c:v>
                </c:pt>
                <c:pt idx="94" formatCode="General">
                  <c:v>19.420999999999999</c:v>
                </c:pt>
                <c:pt idx="95" formatCode="General">
                  <c:v>35.667000000000002</c:v>
                </c:pt>
                <c:pt idx="96" formatCode="General">
                  <c:v>40.149700000000003</c:v>
                </c:pt>
                <c:pt idx="97" formatCode="General">
                  <c:v>62.499000000000009</c:v>
                </c:pt>
                <c:pt idx="98" formatCode="General">
                  <c:v>31.766300000000001</c:v>
                </c:pt>
                <c:pt idx="99" formatCode="General">
                  <c:v>32.850300000000004</c:v>
                </c:pt>
                <c:pt idx="100" formatCode="General">
                  <c:v>51.498699999999999</c:v>
                </c:pt>
                <c:pt idx="101" formatCode="General">
                  <c:v>27.980000000000004</c:v>
                </c:pt>
                <c:pt idx="102" formatCode="General">
                  <c:v>15.433</c:v>
                </c:pt>
                <c:pt idx="103" formatCode="General">
                  <c:v>53.549700000000001</c:v>
                </c:pt>
                <c:pt idx="104" formatCode="General">
                  <c:v>27.739000000000001</c:v>
                </c:pt>
                <c:pt idx="105" formatCode="General">
                  <c:v>23.023300000000003</c:v>
                </c:pt>
                <c:pt idx="106" formatCode="General">
                  <c:v>43.187000000000005</c:v>
                </c:pt>
                <c:pt idx="107" formatCode="General">
                  <c:v>41.3504</c:v>
                </c:pt>
                <c:pt idx="108" formatCode="General">
                  <c:v>28.849000000000004</c:v>
                </c:pt>
                <c:pt idx="109" formatCode="General">
                  <c:v>29.700000000000003</c:v>
                </c:pt>
                <c:pt idx="110" formatCode="General">
                  <c:v>43.500700000000002</c:v>
                </c:pt>
                <c:pt idx="111" formatCode="General">
                  <c:v>41.670999999999999</c:v>
                </c:pt>
                <c:pt idx="112" formatCode="General">
                  <c:v>35.482999999999997</c:v>
                </c:pt>
                <c:pt idx="113" formatCode="General">
                  <c:v>52.750999999999998</c:v>
                </c:pt>
                <c:pt idx="114" formatCode="General">
                  <c:v>36.750000000000007</c:v>
                </c:pt>
                <c:pt idx="115" formatCode="General">
                  <c:v>39.349999999999994</c:v>
                </c:pt>
                <c:pt idx="116" formatCode="General">
                  <c:v>40.414999999999999</c:v>
                </c:pt>
                <c:pt idx="117" formatCode="General">
                  <c:v>33.766000000000005</c:v>
                </c:pt>
                <c:pt idx="118" formatCode="General">
                  <c:v>22.016399999999997</c:v>
                </c:pt>
                <c:pt idx="119" formatCode="General">
                  <c:v>30.051000000000002</c:v>
                </c:pt>
                <c:pt idx="120" formatCode="General">
                  <c:v>59.820500000000003</c:v>
                </c:pt>
                <c:pt idx="121" formatCode="General">
                  <c:v>38.116999999999997</c:v>
                </c:pt>
                <c:pt idx="122" formatCode="General">
                  <c:v>32.9</c:v>
                </c:pt>
                <c:pt idx="123" formatCode="General">
                  <c:v>20.515999999999998</c:v>
                </c:pt>
                <c:pt idx="124" formatCode="General">
                  <c:v>51.100299999999997</c:v>
                </c:pt>
                <c:pt idx="125" formatCode="General">
                  <c:v>61.084000000000003</c:v>
                </c:pt>
                <c:pt idx="126" formatCode="General">
                  <c:v>26.166</c:v>
                </c:pt>
                <c:pt idx="127" formatCode="General">
                  <c:v>46.199700000000007</c:v>
                </c:pt>
                <c:pt idx="128" formatCode="General">
                  <c:v>57.5336</c:v>
                </c:pt>
                <c:pt idx="129" formatCode="General">
                  <c:v>20.882999999999999</c:v>
                </c:pt>
                <c:pt idx="130" formatCode="General">
                  <c:v>42.416000000000004</c:v>
                </c:pt>
                <c:pt idx="131" formatCode="General">
                  <c:v>41.515999999999998</c:v>
                </c:pt>
                <c:pt idx="132" formatCode="General">
                  <c:v>29.432299999999998</c:v>
                </c:pt>
                <c:pt idx="133" formatCode="General">
                  <c:v>29.467000000000002</c:v>
                </c:pt>
                <c:pt idx="134" formatCode="General">
                  <c:v>34.645199999999996</c:v>
                </c:pt>
                <c:pt idx="135" formatCode="General">
                  <c:v>36.266299999999994</c:v>
                </c:pt>
                <c:pt idx="136" formatCode="General">
                  <c:v>19.541999999999998</c:v>
                </c:pt>
                <c:pt idx="137" formatCode="General">
                  <c:v>25.966999999999999</c:v>
                </c:pt>
                <c:pt idx="138" formatCode="General">
                  <c:v>13.1</c:v>
                </c:pt>
                <c:pt idx="139" formatCode="General">
                  <c:v>37.509300000000003</c:v>
                </c:pt>
                <c:pt idx="140" formatCode="General">
                  <c:v>19.549299999999999</c:v>
                </c:pt>
                <c:pt idx="141" formatCode="General">
                  <c:v>31.0717</c:v>
                </c:pt>
                <c:pt idx="142" formatCode="General">
                  <c:v>28.6493</c:v>
                </c:pt>
                <c:pt idx="143" formatCode="General">
                  <c:v>60.104999999999997</c:v>
                </c:pt>
                <c:pt idx="144" formatCode="General">
                  <c:v>21.351000000000003</c:v>
                </c:pt>
                <c:pt idx="145" formatCode="General">
                  <c:v>33.483700000000006</c:v>
                </c:pt>
                <c:pt idx="146" formatCode="General">
                  <c:v>46.535999999999994</c:v>
                </c:pt>
                <c:pt idx="147" formatCode="General">
                  <c:v>46.982999999999997</c:v>
                </c:pt>
                <c:pt idx="148" formatCode="General">
                  <c:v>64.816300000000012</c:v>
                </c:pt>
                <c:pt idx="149" formatCode="General">
                  <c:v>45.216999999999999</c:v>
                </c:pt>
                <c:pt idx="150" formatCode="General">
                  <c:v>46.216999999999992</c:v>
                </c:pt>
                <c:pt idx="151" formatCode="General">
                  <c:v>15.716700000000001</c:v>
                </c:pt>
                <c:pt idx="152" formatCode="General">
                  <c:v>8.3333000000000013</c:v>
                </c:pt>
                <c:pt idx="153" formatCode="General">
                  <c:v>32.732700000000001</c:v>
                </c:pt>
                <c:pt idx="154" formatCode="General">
                  <c:v>6.2006999999999994</c:v>
                </c:pt>
                <c:pt idx="155" formatCode="General">
                  <c:v>48.466999999999999</c:v>
                </c:pt>
                <c:pt idx="156" formatCode="General">
                  <c:v>39.884000000000007</c:v>
                </c:pt>
                <c:pt idx="157" formatCode="General">
                  <c:v>39.701999999999998</c:v>
                </c:pt>
                <c:pt idx="158" formatCode="General">
                  <c:v>8.85</c:v>
                </c:pt>
                <c:pt idx="159" formatCode="General">
                  <c:v>18.533000000000001</c:v>
                </c:pt>
                <c:pt idx="160" formatCode="General">
                  <c:v>48.633299999999998</c:v>
                </c:pt>
                <c:pt idx="161" formatCode="General">
                  <c:v>27.3</c:v>
                </c:pt>
                <c:pt idx="162" formatCode="General">
                  <c:v>63</c:v>
                </c:pt>
                <c:pt idx="163" formatCode="General">
                  <c:v>30.383000000000003</c:v>
                </c:pt>
                <c:pt idx="164" formatCode="General">
                  <c:v>52.516999999999996</c:v>
                </c:pt>
                <c:pt idx="165" formatCode="General">
                  <c:v>67.398499999999999</c:v>
                </c:pt>
                <c:pt idx="166" formatCode="General">
                  <c:v>33.482999999999997</c:v>
                </c:pt>
              </c:numCache>
            </c:numRef>
          </c:xVal>
          <c:yVal>
            <c:numRef>
              <c:f>'Combined Analysis'!$C$8:$FM$8</c:f>
              <c:numCache>
                <c:formatCode>#,##0.000</c:formatCode>
                <c:ptCount val="167"/>
                <c:pt idx="0">
                  <c:v>16.766666666666666</c:v>
                </c:pt>
                <c:pt idx="1">
                  <c:v>23.216666666666669</c:v>
                </c:pt>
                <c:pt idx="2">
                  <c:v>68.600000000000009</c:v>
                </c:pt>
                <c:pt idx="3">
                  <c:v>69.3</c:v>
                </c:pt>
                <c:pt idx="4">
                  <c:v>23.333333333333336</c:v>
                </c:pt>
                <c:pt idx="5">
                  <c:v>33.266666666666666</c:v>
                </c:pt>
                <c:pt idx="6">
                  <c:v>16.616666666666667</c:v>
                </c:pt>
                <c:pt idx="7">
                  <c:v>12.666666666666668</c:v>
                </c:pt>
                <c:pt idx="8">
                  <c:v>38.88333333333334</c:v>
                </c:pt>
                <c:pt idx="9">
                  <c:v>26.65</c:v>
                </c:pt>
                <c:pt idx="10">
                  <c:v>23.81666666666667</c:v>
                </c:pt>
                <c:pt idx="11">
                  <c:v>33.75</c:v>
                </c:pt>
                <c:pt idx="12">
                  <c:v>36.75</c:v>
                </c:pt>
                <c:pt idx="13">
                  <c:v>17.883333333333333</c:v>
                </c:pt>
                <c:pt idx="14">
                  <c:v>47.516666666666666</c:v>
                </c:pt>
                <c:pt idx="15">
                  <c:v>24.533333333333335</c:v>
                </c:pt>
                <c:pt idx="16">
                  <c:v>11.983333333333333</c:v>
                </c:pt>
                <c:pt idx="17">
                  <c:v>11.216666666666667</c:v>
                </c:pt>
                <c:pt idx="18">
                  <c:v>14.966666666666667</c:v>
                </c:pt>
                <c:pt idx="19">
                  <c:v>10.033333333333331</c:v>
                </c:pt>
                <c:pt idx="20">
                  <c:v>23.583333333333336</c:v>
                </c:pt>
                <c:pt idx="21">
                  <c:v>46.133333333333333</c:v>
                </c:pt>
                <c:pt idx="22">
                  <c:v>20.43333333333333</c:v>
                </c:pt>
                <c:pt idx="23">
                  <c:v>25.45</c:v>
                </c:pt>
                <c:pt idx="24">
                  <c:v>24.966666666666665</c:v>
                </c:pt>
                <c:pt idx="25">
                  <c:v>25.683333333333334</c:v>
                </c:pt>
                <c:pt idx="26">
                  <c:v>62.183333333333337</c:v>
                </c:pt>
                <c:pt idx="27">
                  <c:v>14.283333333333335</c:v>
                </c:pt>
                <c:pt idx="28">
                  <c:v>3.4000000000000004</c:v>
                </c:pt>
                <c:pt idx="29">
                  <c:v>35.93333333333333</c:v>
                </c:pt>
                <c:pt idx="30">
                  <c:v>20.800000000000004</c:v>
                </c:pt>
                <c:pt idx="31">
                  <c:v>23.4</c:v>
                </c:pt>
                <c:pt idx="32">
                  <c:v>15.91666666666667</c:v>
                </c:pt>
                <c:pt idx="33">
                  <c:v>35.333333333333329</c:v>
                </c:pt>
                <c:pt idx="34">
                  <c:v>14.766666666666669</c:v>
                </c:pt>
                <c:pt idx="35">
                  <c:v>38.36666666666666</c:v>
                </c:pt>
                <c:pt idx="36">
                  <c:v>39.733333333333334</c:v>
                </c:pt>
                <c:pt idx="37">
                  <c:v>18.149999999999999</c:v>
                </c:pt>
                <c:pt idx="38">
                  <c:v>18.616666666666664</c:v>
                </c:pt>
                <c:pt idx="39">
                  <c:v>23.85</c:v>
                </c:pt>
                <c:pt idx="40">
                  <c:v>20.45</c:v>
                </c:pt>
                <c:pt idx="41">
                  <c:v>18.599999999999998</c:v>
                </c:pt>
                <c:pt idx="42">
                  <c:v>14.383333333333335</c:v>
                </c:pt>
                <c:pt idx="43">
                  <c:v>15.016666666666667</c:v>
                </c:pt>
                <c:pt idx="44">
                  <c:v>19.083333333333336</c:v>
                </c:pt>
                <c:pt idx="45">
                  <c:v>24.1</c:v>
                </c:pt>
                <c:pt idx="46">
                  <c:v>11.883333333333333</c:v>
                </c:pt>
                <c:pt idx="47">
                  <c:v>39.25</c:v>
                </c:pt>
                <c:pt idx="48">
                  <c:v>19.166666666666664</c:v>
                </c:pt>
                <c:pt idx="49">
                  <c:v>37.25</c:v>
                </c:pt>
                <c:pt idx="50">
                  <c:v>20.116666666666667</c:v>
                </c:pt>
                <c:pt idx="51">
                  <c:v>18.666666666666664</c:v>
                </c:pt>
                <c:pt idx="52">
                  <c:v>16.166666666666668</c:v>
                </c:pt>
                <c:pt idx="53">
                  <c:v>21.633333333333333</c:v>
                </c:pt>
                <c:pt idx="54">
                  <c:v>20.966666666666661</c:v>
                </c:pt>
                <c:pt idx="55">
                  <c:v>20.25</c:v>
                </c:pt>
                <c:pt idx="56">
                  <c:v>20.033333333333331</c:v>
                </c:pt>
                <c:pt idx="57">
                  <c:v>16.5</c:v>
                </c:pt>
                <c:pt idx="58">
                  <c:v>25.450000000000006</c:v>
                </c:pt>
                <c:pt idx="59">
                  <c:v>23.1</c:v>
                </c:pt>
                <c:pt idx="60">
                  <c:v>16.3</c:v>
                </c:pt>
                <c:pt idx="61">
                  <c:v>15.5</c:v>
                </c:pt>
                <c:pt idx="62">
                  <c:v>16.916666666666671</c:v>
                </c:pt>
                <c:pt idx="63">
                  <c:v>72.883333333333326</c:v>
                </c:pt>
                <c:pt idx="64">
                  <c:v>29.233333333333334</c:v>
                </c:pt>
                <c:pt idx="65">
                  <c:v>81.333333333333343</c:v>
                </c:pt>
                <c:pt idx="66">
                  <c:v>36.416666666666664</c:v>
                </c:pt>
                <c:pt idx="67">
                  <c:v>12.55</c:v>
                </c:pt>
                <c:pt idx="68">
                  <c:v>22.1</c:v>
                </c:pt>
                <c:pt idx="69">
                  <c:v>52.8</c:v>
                </c:pt>
                <c:pt idx="70">
                  <c:v>16.283333333333335</c:v>
                </c:pt>
                <c:pt idx="71">
                  <c:v>14.799999999999997</c:v>
                </c:pt>
                <c:pt idx="72">
                  <c:v>12.766666666666666</c:v>
                </c:pt>
                <c:pt idx="73">
                  <c:v>29.833333333333336</c:v>
                </c:pt>
                <c:pt idx="74">
                  <c:v>15.833333333333334</c:v>
                </c:pt>
                <c:pt idx="75">
                  <c:v>19.116666666666664</c:v>
                </c:pt>
                <c:pt idx="76">
                  <c:v>15.549999999999999</c:v>
                </c:pt>
                <c:pt idx="77">
                  <c:v>14.516666666666666</c:v>
                </c:pt>
                <c:pt idx="78">
                  <c:v>25.849999999999994</c:v>
                </c:pt>
                <c:pt idx="79" formatCode="General">
                  <c:v>21.25</c:v>
                </c:pt>
                <c:pt idx="80" formatCode="General">
                  <c:v>16.366999999999997</c:v>
                </c:pt>
                <c:pt idx="81" formatCode="General">
                  <c:v>28.666666666666671</c:v>
                </c:pt>
                <c:pt idx="82" formatCode="General">
                  <c:v>20.732999999999997</c:v>
                </c:pt>
                <c:pt idx="83" formatCode="General">
                  <c:v>17.183</c:v>
                </c:pt>
                <c:pt idx="84" formatCode="General">
                  <c:v>21.666666666666668</c:v>
                </c:pt>
                <c:pt idx="85" formatCode="General">
                  <c:v>15.716666666666665</c:v>
                </c:pt>
                <c:pt idx="86" formatCode="General">
                  <c:v>28.7</c:v>
                </c:pt>
                <c:pt idx="87" formatCode="General">
                  <c:v>18.364799999999999</c:v>
                </c:pt>
                <c:pt idx="88" formatCode="General">
                  <c:v>37.5</c:v>
                </c:pt>
                <c:pt idx="89" formatCode="General">
                  <c:v>20.966999999999999</c:v>
                </c:pt>
                <c:pt idx="90" formatCode="General">
                  <c:v>27.049999999999997</c:v>
                </c:pt>
                <c:pt idx="91" formatCode="General">
                  <c:v>12.500999999999998</c:v>
                </c:pt>
                <c:pt idx="92" formatCode="General">
                  <c:v>27.3673</c:v>
                </c:pt>
                <c:pt idx="93" formatCode="General">
                  <c:v>19.249299999999998</c:v>
                </c:pt>
                <c:pt idx="94" formatCode="General">
                  <c:v>14.064499999999999</c:v>
                </c:pt>
                <c:pt idx="95" formatCode="General">
                  <c:v>25.283999999999999</c:v>
                </c:pt>
                <c:pt idx="96" formatCode="General">
                  <c:v>23.866999999999997</c:v>
                </c:pt>
                <c:pt idx="97" formatCode="General">
                  <c:v>32.900000000000006</c:v>
                </c:pt>
                <c:pt idx="98" formatCode="General">
                  <c:v>14.600000000000001</c:v>
                </c:pt>
                <c:pt idx="99" formatCode="General">
                  <c:v>21.95</c:v>
                </c:pt>
                <c:pt idx="100" formatCode="General">
                  <c:v>17.867000000000001</c:v>
                </c:pt>
                <c:pt idx="101" formatCode="General">
                  <c:v>16.400000000000002</c:v>
                </c:pt>
                <c:pt idx="102" formatCode="General">
                  <c:v>30.583300000000001</c:v>
                </c:pt>
                <c:pt idx="103" formatCode="General">
                  <c:v>16.750999999999998</c:v>
                </c:pt>
                <c:pt idx="104" formatCode="General">
                  <c:v>13.353499999999999</c:v>
                </c:pt>
                <c:pt idx="105" formatCode="General">
                  <c:v>13.178000000000001</c:v>
                </c:pt>
                <c:pt idx="106" formatCode="General">
                  <c:v>20.265999999999998</c:v>
                </c:pt>
                <c:pt idx="107" formatCode="General">
                  <c:v>16.150300000000001</c:v>
                </c:pt>
                <c:pt idx="108" formatCode="General">
                  <c:v>24.933299999999999</c:v>
                </c:pt>
                <c:pt idx="109" formatCode="General">
                  <c:v>20.2163</c:v>
                </c:pt>
                <c:pt idx="110" formatCode="General">
                  <c:v>18.967000000000006</c:v>
                </c:pt>
                <c:pt idx="111" formatCode="General">
                  <c:v>23.132999999999999</c:v>
                </c:pt>
                <c:pt idx="112" formatCode="General">
                  <c:v>26.582999999999998</c:v>
                </c:pt>
                <c:pt idx="113" formatCode="General">
                  <c:v>27.716999999999999</c:v>
                </c:pt>
                <c:pt idx="114" formatCode="General">
                  <c:v>12.099999999999998</c:v>
                </c:pt>
                <c:pt idx="115" formatCode="General">
                  <c:v>31.971999999999998</c:v>
                </c:pt>
                <c:pt idx="116" formatCode="General">
                  <c:v>30.716300000000004</c:v>
                </c:pt>
                <c:pt idx="117" formatCode="General">
                  <c:v>27.817</c:v>
                </c:pt>
                <c:pt idx="118" formatCode="General">
                  <c:v>24.167000000000002</c:v>
                </c:pt>
                <c:pt idx="119" formatCode="General">
                  <c:v>11.967000000000002</c:v>
                </c:pt>
                <c:pt idx="120" formatCode="General">
                  <c:v>19.408999999999999</c:v>
                </c:pt>
                <c:pt idx="121" formatCode="General">
                  <c:v>13.599699999999999</c:v>
                </c:pt>
                <c:pt idx="122" formatCode="General">
                  <c:v>22.683</c:v>
                </c:pt>
                <c:pt idx="123" formatCode="General">
                  <c:v>34.224299999999999</c:v>
                </c:pt>
                <c:pt idx="124" formatCode="General">
                  <c:v>27.800999999999998</c:v>
                </c:pt>
                <c:pt idx="125" formatCode="General">
                  <c:v>18</c:v>
                </c:pt>
                <c:pt idx="126" formatCode="General">
                  <c:v>16.233000000000001</c:v>
                </c:pt>
                <c:pt idx="127" formatCode="General">
                  <c:v>15.481999999999999</c:v>
                </c:pt>
                <c:pt idx="128" formatCode="General">
                  <c:v>18.8827</c:v>
                </c:pt>
                <c:pt idx="129" formatCode="General">
                  <c:v>26.967000000000006</c:v>
                </c:pt>
                <c:pt idx="130" formatCode="General">
                  <c:v>19.5167</c:v>
                </c:pt>
                <c:pt idx="131" formatCode="General">
                  <c:v>19.416699999999999</c:v>
                </c:pt>
                <c:pt idx="132" formatCode="General">
                  <c:v>26.450299999999999</c:v>
                </c:pt>
                <c:pt idx="133" formatCode="General">
                  <c:v>17.516000000000002</c:v>
                </c:pt>
                <c:pt idx="134" formatCode="General">
                  <c:v>19.497999999999998</c:v>
                </c:pt>
                <c:pt idx="135" formatCode="General">
                  <c:v>18.0337</c:v>
                </c:pt>
                <c:pt idx="136" formatCode="General">
                  <c:v>16.351300000000002</c:v>
                </c:pt>
                <c:pt idx="137" formatCode="General">
                  <c:v>26.85</c:v>
                </c:pt>
                <c:pt idx="138" formatCode="General">
                  <c:v>12.082999999999998</c:v>
                </c:pt>
                <c:pt idx="139" formatCode="General">
                  <c:v>21.444799999999997</c:v>
                </c:pt>
                <c:pt idx="140" formatCode="General">
                  <c:v>7.8000000000000007</c:v>
                </c:pt>
                <c:pt idx="141" formatCode="General">
                  <c:v>39.116999999999997</c:v>
                </c:pt>
                <c:pt idx="142" formatCode="General">
                  <c:v>26.617000000000001</c:v>
                </c:pt>
                <c:pt idx="143" formatCode="General">
                  <c:v>33.237500000000004</c:v>
                </c:pt>
                <c:pt idx="144" formatCode="General">
                  <c:v>15.481999999999999</c:v>
                </c:pt>
                <c:pt idx="145" formatCode="General">
                  <c:v>15.3</c:v>
                </c:pt>
                <c:pt idx="146" formatCode="General">
                  <c:v>6.2786999999999988</c:v>
                </c:pt>
                <c:pt idx="147" formatCode="General">
                  <c:v>12.067</c:v>
                </c:pt>
                <c:pt idx="148" formatCode="General">
                  <c:v>17.432999999999996</c:v>
                </c:pt>
                <c:pt idx="149" formatCode="General">
                  <c:v>24.083300000000008</c:v>
                </c:pt>
                <c:pt idx="150" formatCode="General">
                  <c:v>16.067</c:v>
                </c:pt>
                <c:pt idx="151" formatCode="General">
                  <c:v>15.683299999999999</c:v>
                </c:pt>
                <c:pt idx="152" formatCode="General">
                  <c:v>15.184000000000001</c:v>
                </c:pt>
                <c:pt idx="153" formatCode="General">
                  <c:v>21.083000000000002</c:v>
                </c:pt>
                <c:pt idx="154" formatCode="General">
                  <c:v>13.516</c:v>
                </c:pt>
                <c:pt idx="155" formatCode="General">
                  <c:v>33.683</c:v>
                </c:pt>
                <c:pt idx="156" formatCode="General">
                  <c:v>26.1</c:v>
                </c:pt>
                <c:pt idx="157" formatCode="General">
                  <c:v>10.6</c:v>
                </c:pt>
                <c:pt idx="158" formatCode="General">
                  <c:v>7.4829999999999988</c:v>
                </c:pt>
                <c:pt idx="159" formatCode="General">
                  <c:v>19.4163</c:v>
                </c:pt>
                <c:pt idx="160" formatCode="General">
                  <c:v>25.266999999999999</c:v>
                </c:pt>
                <c:pt idx="161" formatCode="General">
                  <c:v>44.132999999999996</c:v>
                </c:pt>
                <c:pt idx="162" formatCode="General">
                  <c:v>22.5</c:v>
                </c:pt>
                <c:pt idx="163" formatCode="General">
                  <c:v>16.650000000000002</c:v>
                </c:pt>
                <c:pt idx="164" formatCode="General">
                  <c:v>22.117000000000001</c:v>
                </c:pt>
                <c:pt idx="165" formatCode="General">
                  <c:v>14.968999999999998</c:v>
                </c:pt>
                <c:pt idx="166" formatCode="General">
                  <c:v>22.366</c:v>
                </c:pt>
              </c:numCache>
            </c:numRef>
          </c:yVal>
          <c:smooth val="0"/>
        </c:ser>
        <c:ser>
          <c:idx val="1"/>
          <c:order val="1"/>
          <c:tx>
            <c:v> </c:v>
          </c:tx>
          <c:spPr>
            <a:ln w="28575">
              <a:noFill/>
            </a:ln>
          </c:spPr>
          <c:marker>
            <c:symbol val="none"/>
          </c:marker>
          <c:trendline>
            <c:name>Current Multiplier Trendline</c:name>
            <c:spPr>
              <a:ln w="28575">
                <a:solidFill>
                  <a:srgbClr val="C00000"/>
                </a:solidFill>
              </a:ln>
            </c:spPr>
            <c:trendlineType val="linear"/>
            <c:dispRSqr val="0"/>
            <c:dispEq val="1"/>
            <c:trendlineLbl>
              <c:layout>
                <c:manualLayout>
                  <c:x val="-1.5181609428598636E-2"/>
                  <c:y val="-1.4559459342733855E-2"/>
                </c:manualLayout>
              </c:layout>
              <c:numFmt formatCode="General" sourceLinked="0"/>
            </c:trendlineLbl>
          </c:trendline>
          <c:xVal>
            <c:numRef>
              <c:f>'Combined Analysis'!$C$13:$AL$13</c:f>
              <c:numCache>
                <c:formatCode>General</c:formatCode>
                <c:ptCount val="3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pt idx="17">
                  <c:v>90</c:v>
                </c:pt>
                <c:pt idx="18">
                  <c:v>95</c:v>
                </c:pt>
                <c:pt idx="19">
                  <c:v>100</c:v>
                </c:pt>
                <c:pt idx="20">
                  <c:v>105</c:v>
                </c:pt>
                <c:pt idx="21">
                  <c:v>110</c:v>
                </c:pt>
                <c:pt idx="22">
                  <c:v>115</c:v>
                </c:pt>
                <c:pt idx="23">
                  <c:v>120</c:v>
                </c:pt>
                <c:pt idx="24">
                  <c:v>125</c:v>
                </c:pt>
              </c:numCache>
            </c:numRef>
          </c:xVal>
          <c:yVal>
            <c:numRef>
              <c:f>'Combined Analysis'!$C$14:$AL$14</c:f>
              <c:numCache>
                <c:formatCode>General</c:formatCode>
                <c:ptCount val="36"/>
                <c:pt idx="0">
                  <c:v>4</c:v>
                </c:pt>
                <c:pt idx="1">
                  <c:v>8</c:v>
                </c:pt>
                <c:pt idx="2">
                  <c:v>12</c:v>
                </c:pt>
                <c:pt idx="3">
                  <c:v>16</c:v>
                </c:pt>
                <c:pt idx="4">
                  <c:v>20</c:v>
                </c:pt>
                <c:pt idx="5">
                  <c:v>24</c:v>
                </c:pt>
                <c:pt idx="6">
                  <c:v>28</c:v>
                </c:pt>
                <c:pt idx="7">
                  <c:v>32</c:v>
                </c:pt>
                <c:pt idx="8">
                  <c:v>36</c:v>
                </c:pt>
                <c:pt idx="9">
                  <c:v>40</c:v>
                </c:pt>
                <c:pt idx="10">
                  <c:v>44</c:v>
                </c:pt>
                <c:pt idx="11">
                  <c:v>48</c:v>
                </c:pt>
                <c:pt idx="12">
                  <c:v>52</c:v>
                </c:pt>
                <c:pt idx="13">
                  <c:v>56</c:v>
                </c:pt>
                <c:pt idx="14">
                  <c:v>60</c:v>
                </c:pt>
                <c:pt idx="15">
                  <c:v>64</c:v>
                </c:pt>
                <c:pt idx="16">
                  <c:v>68</c:v>
                </c:pt>
                <c:pt idx="17">
                  <c:v>72</c:v>
                </c:pt>
                <c:pt idx="18">
                  <c:v>76</c:v>
                </c:pt>
                <c:pt idx="19">
                  <c:v>80</c:v>
                </c:pt>
                <c:pt idx="20">
                  <c:v>84</c:v>
                </c:pt>
                <c:pt idx="21">
                  <c:v>88</c:v>
                </c:pt>
                <c:pt idx="22">
                  <c:v>92</c:v>
                </c:pt>
                <c:pt idx="23">
                  <c:v>96</c:v>
                </c:pt>
                <c:pt idx="24">
                  <c:v>100</c:v>
                </c:pt>
              </c:numCache>
            </c:numRef>
          </c:yVal>
          <c:smooth val="0"/>
        </c:ser>
        <c:ser>
          <c:idx val="2"/>
          <c:order val="2"/>
          <c:tx>
            <c:v>2014 Data</c:v>
          </c:tx>
          <c:spPr>
            <a:ln w="28575">
              <a:noFill/>
            </a:ln>
          </c:spPr>
          <c:marker>
            <c:symbol val="triangle"/>
            <c:size val="7"/>
          </c:marker>
          <c:xVal>
            <c:numRef>
              <c:f>'Combined Analysis'!$C$6:$CC$6</c:f>
              <c:numCache>
                <c:formatCode>#,##0.000</c:formatCode>
                <c:ptCount val="79"/>
                <c:pt idx="0">
                  <c:v>22.5</c:v>
                </c:pt>
                <c:pt idx="1">
                  <c:v>30.35</c:v>
                </c:pt>
                <c:pt idx="2">
                  <c:v>47.633333333333326</c:v>
                </c:pt>
                <c:pt idx="3">
                  <c:v>174.98333333333332</c:v>
                </c:pt>
                <c:pt idx="4">
                  <c:v>5.8333333333333339</c:v>
                </c:pt>
                <c:pt idx="5">
                  <c:v>32.316666666666663</c:v>
                </c:pt>
                <c:pt idx="6">
                  <c:v>16.549999999999997</c:v>
                </c:pt>
                <c:pt idx="7">
                  <c:v>14.95</c:v>
                </c:pt>
                <c:pt idx="8">
                  <c:v>23.083333333333332</c:v>
                </c:pt>
                <c:pt idx="9">
                  <c:v>31.566666666666666</c:v>
                </c:pt>
                <c:pt idx="10">
                  <c:v>53.516666666666673</c:v>
                </c:pt>
                <c:pt idx="11">
                  <c:v>21.816666666666666</c:v>
                </c:pt>
                <c:pt idx="12">
                  <c:v>91.4</c:v>
                </c:pt>
                <c:pt idx="13">
                  <c:v>3.15</c:v>
                </c:pt>
                <c:pt idx="14">
                  <c:v>54.65</c:v>
                </c:pt>
                <c:pt idx="15">
                  <c:v>37.300000000000004</c:v>
                </c:pt>
                <c:pt idx="16">
                  <c:v>39.799999999999997</c:v>
                </c:pt>
                <c:pt idx="17">
                  <c:v>29.116666666666667</c:v>
                </c:pt>
                <c:pt idx="18">
                  <c:v>32.25</c:v>
                </c:pt>
                <c:pt idx="19">
                  <c:v>42.933333333333337</c:v>
                </c:pt>
                <c:pt idx="20">
                  <c:v>22.066666666666666</c:v>
                </c:pt>
                <c:pt idx="21">
                  <c:v>37.183333333333337</c:v>
                </c:pt>
                <c:pt idx="22">
                  <c:v>40.283333333333331</c:v>
                </c:pt>
                <c:pt idx="23">
                  <c:v>46.666666666666664</c:v>
                </c:pt>
                <c:pt idx="24">
                  <c:v>21.233333333333334</c:v>
                </c:pt>
                <c:pt idx="25">
                  <c:v>8.6833333333333336</c:v>
                </c:pt>
                <c:pt idx="26">
                  <c:v>10.216666666666667</c:v>
                </c:pt>
                <c:pt idx="27">
                  <c:v>36.13333333333334</c:v>
                </c:pt>
                <c:pt idx="28">
                  <c:v>21.166666666666671</c:v>
                </c:pt>
                <c:pt idx="29">
                  <c:v>15.716666666666665</c:v>
                </c:pt>
                <c:pt idx="30">
                  <c:v>54.4</c:v>
                </c:pt>
                <c:pt idx="31">
                  <c:v>36.716666666666661</c:v>
                </c:pt>
                <c:pt idx="32">
                  <c:v>12.500000000000002</c:v>
                </c:pt>
                <c:pt idx="33">
                  <c:v>35.383333333333333</c:v>
                </c:pt>
                <c:pt idx="34">
                  <c:v>50.75</c:v>
                </c:pt>
                <c:pt idx="35">
                  <c:v>61.066666666666663</c:v>
                </c:pt>
                <c:pt idx="36">
                  <c:v>27.416666666666668</c:v>
                </c:pt>
                <c:pt idx="37">
                  <c:v>19.75</c:v>
                </c:pt>
                <c:pt idx="38">
                  <c:v>28.033333333333339</c:v>
                </c:pt>
                <c:pt idx="39">
                  <c:v>154.25</c:v>
                </c:pt>
                <c:pt idx="40">
                  <c:v>48.900000000000006</c:v>
                </c:pt>
                <c:pt idx="41">
                  <c:v>34.849999999999994</c:v>
                </c:pt>
                <c:pt idx="42">
                  <c:v>29.133333333333333</c:v>
                </c:pt>
                <c:pt idx="43">
                  <c:v>23.883333333333336</c:v>
                </c:pt>
                <c:pt idx="44">
                  <c:v>45.25</c:v>
                </c:pt>
                <c:pt idx="45">
                  <c:v>31.533333333333331</c:v>
                </c:pt>
                <c:pt idx="46">
                  <c:v>29.883333333333333</c:v>
                </c:pt>
                <c:pt idx="47">
                  <c:v>45</c:v>
                </c:pt>
                <c:pt idx="48">
                  <c:v>74.333333333333343</c:v>
                </c:pt>
                <c:pt idx="49">
                  <c:v>34.233333333333334</c:v>
                </c:pt>
                <c:pt idx="50">
                  <c:v>12.966666666666665</c:v>
                </c:pt>
                <c:pt idx="51">
                  <c:v>44.616666666666667</c:v>
                </c:pt>
                <c:pt idx="52">
                  <c:v>37.049999999999997</c:v>
                </c:pt>
                <c:pt idx="53">
                  <c:v>13.666666666666668</c:v>
                </c:pt>
                <c:pt idx="54">
                  <c:v>14.5</c:v>
                </c:pt>
                <c:pt idx="55">
                  <c:v>24.516666666666669</c:v>
                </c:pt>
                <c:pt idx="56">
                  <c:v>14.416666666666668</c:v>
                </c:pt>
                <c:pt idx="57">
                  <c:v>42.3</c:v>
                </c:pt>
                <c:pt idx="58">
                  <c:v>25.583333333333336</c:v>
                </c:pt>
                <c:pt idx="59">
                  <c:v>33.166666666666664</c:v>
                </c:pt>
                <c:pt idx="60">
                  <c:v>41.383333333333333</c:v>
                </c:pt>
                <c:pt idx="61">
                  <c:v>43.666666666666664</c:v>
                </c:pt>
                <c:pt idx="62">
                  <c:v>46.31666666666667</c:v>
                </c:pt>
                <c:pt idx="63">
                  <c:v>50.483333333333334</c:v>
                </c:pt>
                <c:pt idx="64">
                  <c:v>50.783333333333339</c:v>
                </c:pt>
                <c:pt idx="65">
                  <c:v>57.566666666666656</c:v>
                </c:pt>
                <c:pt idx="66">
                  <c:v>63.766666666666666</c:v>
                </c:pt>
                <c:pt idx="67">
                  <c:v>12.683333333333334</c:v>
                </c:pt>
                <c:pt idx="68">
                  <c:v>36.81666666666667</c:v>
                </c:pt>
                <c:pt idx="69">
                  <c:v>77.216666666666669</c:v>
                </c:pt>
                <c:pt idx="70">
                  <c:v>34.299999999999997</c:v>
                </c:pt>
                <c:pt idx="71">
                  <c:v>24.216666666666665</c:v>
                </c:pt>
                <c:pt idx="72">
                  <c:v>16.899999999999999</c:v>
                </c:pt>
                <c:pt idx="73">
                  <c:v>65.666666666666657</c:v>
                </c:pt>
                <c:pt idx="74">
                  <c:v>15.700000000000001</c:v>
                </c:pt>
                <c:pt idx="75">
                  <c:v>25.533333333333335</c:v>
                </c:pt>
                <c:pt idx="76">
                  <c:v>26.716666666666669</c:v>
                </c:pt>
                <c:pt idx="77">
                  <c:v>31.483333333333327</c:v>
                </c:pt>
                <c:pt idx="78">
                  <c:v>24.333333333333332</c:v>
                </c:pt>
              </c:numCache>
            </c:numRef>
          </c:xVal>
          <c:yVal>
            <c:numRef>
              <c:f>'Combined Analysis'!$C$8:$CC$8</c:f>
              <c:numCache>
                <c:formatCode>#,##0.000</c:formatCode>
                <c:ptCount val="79"/>
                <c:pt idx="0">
                  <c:v>16.766666666666666</c:v>
                </c:pt>
                <c:pt idx="1">
                  <c:v>23.216666666666669</c:v>
                </c:pt>
                <c:pt idx="2">
                  <c:v>68.600000000000009</c:v>
                </c:pt>
                <c:pt idx="3">
                  <c:v>69.3</c:v>
                </c:pt>
                <c:pt idx="4">
                  <c:v>23.333333333333336</c:v>
                </c:pt>
                <c:pt idx="5">
                  <c:v>33.266666666666666</c:v>
                </c:pt>
                <c:pt idx="6">
                  <c:v>16.616666666666667</c:v>
                </c:pt>
                <c:pt idx="7">
                  <c:v>12.666666666666668</c:v>
                </c:pt>
                <c:pt idx="8">
                  <c:v>38.88333333333334</c:v>
                </c:pt>
                <c:pt idx="9">
                  <c:v>26.65</c:v>
                </c:pt>
                <c:pt idx="10">
                  <c:v>23.81666666666667</c:v>
                </c:pt>
                <c:pt idx="11">
                  <c:v>33.75</c:v>
                </c:pt>
                <c:pt idx="12">
                  <c:v>36.75</c:v>
                </c:pt>
                <c:pt idx="13">
                  <c:v>17.883333333333333</c:v>
                </c:pt>
                <c:pt idx="14">
                  <c:v>47.516666666666666</c:v>
                </c:pt>
                <c:pt idx="15">
                  <c:v>24.533333333333335</c:v>
                </c:pt>
                <c:pt idx="16">
                  <c:v>11.983333333333333</c:v>
                </c:pt>
                <c:pt idx="17">
                  <c:v>11.216666666666667</c:v>
                </c:pt>
                <c:pt idx="18">
                  <c:v>14.966666666666667</c:v>
                </c:pt>
                <c:pt idx="19">
                  <c:v>10.033333333333331</c:v>
                </c:pt>
                <c:pt idx="20">
                  <c:v>23.583333333333336</c:v>
                </c:pt>
                <c:pt idx="21">
                  <c:v>46.133333333333333</c:v>
                </c:pt>
                <c:pt idx="22">
                  <c:v>20.43333333333333</c:v>
                </c:pt>
                <c:pt idx="23">
                  <c:v>25.45</c:v>
                </c:pt>
                <c:pt idx="24">
                  <c:v>24.966666666666665</c:v>
                </c:pt>
                <c:pt idx="25">
                  <c:v>25.683333333333334</c:v>
                </c:pt>
                <c:pt idx="26">
                  <c:v>62.183333333333337</c:v>
                </c:pt>
                <c:pt idx="27">
                  <c:v>14.283333333333335</c:v>
                </c:pt>
                <c:pt idx="28">
                  <c:v>3.4000000000000004</c:v>
                </c:pt>
                <c:pt idx="29">
                  <c:v>35.93333333333333</c:v>
                </c:pt>
                <c:pt idx="30">
                  <c:v>20.800000000000004</c:v>
                </c:pt>
                <c:pt idx="31">
                  <c:v>23.4</c:v>
                </c:pt>
                <c:pt idx="32">
                  <c:v>15.91666666666667</c:v>
                </c:pt>
                <c:pt idx="33">
                  <c:v>35.333333333333329</c:v>
                </c:pt>
                <c:pt idx="34">
                  <c:v>14.766666666666669</c:v>
                </c:pt>
                <c:pt idx="35">
                  <c:v>38.36666666666666</c:v>
                </c:pt>
                <c:pt idx="36">
                  <c:v>39.733333333333334</c:v>
                </c:pt>
                <c:pt idx="37">
                  <c:v>18.149999999999999</c:v>
                </c:pt>
                <c:pt idx="38">
                  <c:v>18.616666666666664</c:v>
                </c:pt>
                <c:pt idx="39">
                  <c:v>23.85</c:v>
                </c:pt>
                <c:pt idx="40">
                  <c:v>20.45</c:v>
                </c:pt>
                <c:pt idx="41">
                  <c:v>18.599999999999998</c:v>
                </c:pt>
                <c:pt idx="42">
                  <c:v>14.383333333333335</c:v>
                </c:pt>
                <c:pt idx="43">
                  <c:v>15.016666666666667</c:v>
                </c:pt>
                <c:pt idx="44">
                  <c:v>19.083333333333336</c:v>
                </c:pt>
                <c:pt idx="45">
                  <c:v>24.1</c:v>
                </c:pt>
                <c:pt idx="46">
                  <c:v>11.883333333333333</c:v>
                </c:pt>
                <c:pt idx="47">
                  <c:v>39.25</c:v>
                </c:pt>
                <c:pt idx="48">
                  <c:v>19.166666666666664</c:v>
                </c:pt>
                <c:pt idx="49">
                  <c:v>37.25</c:v>
                </c:pt>
                <c:pt idx="50">
                  <c:v>20.116666666666667</c:v>
                </c:pt>
                <c:pt idx="51">
                  <c:v>18.666666666666664</c:v>
                </c:pt>
                <c:pt idx="52">
                  <c:v>16.166666666666668</c:v>
                </c:pt>
                <c:pt idx="53">
                  <c:v>21.633333333333333</c:v>
                </c:pt>
                <c:pt idx="54">
                  <c:v>20.966666666666661</c:v>
                </c:pt>
                <c:pt idx="55">
                  <c:v>20.25</c:v>
                </c:pt>
                <c:pt idx="56">
                  <c:v>20.033333333333331</c:v>
                </c:pt>
                <c:pt idx="57">
                  <c:v>16.5</c:v>
                </c:pt>
                <c:pt idx="58">
                  <c:v>25.450000000000006</c:v>
                </c:pt>
                <c:pt idx="59">
                  <c:v>23.1</c:v>
                </c:pt>
                <c:pt idx="60">
                  <c:v>16.3</c:v>
                </c:pt>
                <c:pt idx="61">
                  <c:v>15.5</c:v>
                </c:pt>
                <c:pt idx="62">
                  <c:v>16.916666666666671</c:v>
                </c:pt>
                <c:pt idx="63">
                  <c:v>72.883333333333326</c:v>
                </c:pt>
                <c:pt idx="64">
                  <c:v>29.233333333333334</c:v>
                </c:pt>
                <c:pt idx="65">
                  <c:v>81.333333333333343</c:v>
                </c:pt>
                <c:pt idx="66">
                  <c:v>36.416666666666664</c:v>
                </c:pt>
                <c:pt idx="67">
                  <c:v>12.55</c:v>
                </c:pt>
                <c:pt idx="68">
                  <c:v>22.1</c:v>
                </c:pt>
                <c:pt idx="69">
                  <c:v>52.8</c:v>
                </c:pt>
                <c:pt idx="70">
                  <c:v>16.283333333333335</c:v>
                </c:pt>
                <c:pt idx="71">
                  <c:v>14.799999999999997</c:v>
                </c:pt>
                <c:pt idx="72">
                  <c:v>12.766666666666666</c:v>
                </c:pt>
                <c:pt idx="73">
                  <c:v>29.833333333333336</c:v>
                </c:pt>
                <c:pt idx="74">
                  <c:v>15.833333333333334</c:v>
                </c:pt>
                <c:pt idx="75">
                  <c:v>19.116666666666664</c:v>
                </c:pt>
                <c:pt idx="76">
                  <c:v>15.549999999999999</c:v>
                </c:pt>
                <c:pt idx="77">
                  <c:v>14.516666666666666</c:v>
                </c:pt>
                <c:pt idx="78">
                  <c:v>25.849999999999994</c:v>
                </c:pt>
              </c:numCache>
            </c:numRef>
          </c:yVal>
          <c:smooth val="0"/>
        </c:ser>
        <c:ser>
          <c:idx val="3"/>
          <c:order val="3"/>
          <c:tx>
            <c:v>2013 Data</c:v>
          </c:tx>
          <c:spPr>
            <a:ln w="28575">
              <a:noFill/>
            </a:ln>
          </c:spPr>
          <c:marker>
            <c:symbol val="circle"/>
            <c:size val="7"/>
          </c:marker>
          <c:xVal>
            <c:numRef>
              <c:f>'Combined Analysis'!$CD$6:$FM$6</c:f>
              <c:numCache>
                <c:formatCode>General</c:formatCode>
                <c:ptCount val="88"/>
                <c:pt idx="0">
                  <c:v>40.016666666666666</c:v>
                </c:pt>
                <c:pt idx="1">
                  <c:v>38.899000000000008</c:v>
                </c:pt>
                <c:pt idx="2">
                  <c:v>32.733333333333334</c:v>
                </c:pt>
                <c:pt idx="3">
                  <c:v>26.717999999999993</c:v>
                </c:pt>
                <c:pt idx="4">
                  <c:v>25.465999999999998</c:v>
                </c:pt>
                <c:pt idx="5">
                  <c:v>24.65</c:v>
                </c:pt>
                <c:pt idx="6">
                  <c:v>57.766666666666666</c:v>
                </c:pt>
                <c:pt idx="7">
                  <c:v>44.332999999999998</c:v>
                </c:pt>
                <c:pt idx="8">
                  <c:v>29.419</c:v>
                </c:pt>
                <c:pt idx="9">
                  <c:v>41.783000000000001</c:v>
                </c:pt>
                <c:pt idx="10">
                  <c:v>36.5837</c:v>
                </c:pt>
                <c:pt idx="11">
                  <c:v>24.417000000000002</c:v>
                </c:pt>
                <c:pt idx="12">
                  <c:v>42.265999999999998</c:v>
                </c:pt>
                <c:pt idx="13">
                  <c:v>48.048999999999992</c:v>
                </c:pt>
                <c:pt idx="14">
                  <c:v>15.75</c:v>
                </c:pt>
                <c:pt idx="15">
                  <c:v>19.420999999999999</c:v>
                </c:pt>
                <c:pt idx="16">
                  <c:v>35.667000000000002</c:v>
                </c:pt>
                <c:pt idx="17">
                  <c:v>40.149700000000003</c:v>
                </c:pt>
                <c:pt idx="18">
                  <c:v>62.499000000000009</c:v>
                </c:pt>
                <c:pt idx="19">
                  <c:v>31.766300000000001</c:v>
                </c:pt>
                <c:pt idx="20">
                  <c:v>32.850300000000004</c:v>
                </c:pt>
                <c:pt idx="21">
                  <c:v>51.498699999999999</c:v>
                </c:pt>
                <c:pt idx="22">
                  <c:v>27.980000000000004</c:v>
                </c:pt>
                <c:pt idx="23">
                  <c:v>15.433</c:v>
                </c:pt>
                <c:pt idx="24">
                  <c:v>53.549700000000001</c:v>
                </c:pt>
                <c:pt idx="25">
                  <c:v>27.739000000000001</c:v>
                </c:pt>
                <c:pt idx="26">
                  <c:v>23.023300000000003</c:v>
                </c:pt>
                <c:pt idx="27">
                  <c:v>43.187000000000005</c:v>
                </c:pt>
                <c:pt idx="28">
                  <c:v>41.3504</c:v>
                </c:pt>
                <c:pt idx="29">
                  <c:v>28.849000000000004</c:v>
                </c:pt>
                <c:pt idx="30">
                  <c:v>29.700000000000003</c:v>
                </c:pt>
                <c:pt idx="31">
                  <c:v>43.500700000000002</c:v>
                </c:pt>
                <c:pt idx="32">
                  <c:v>41.670999999999999</c:v>
                </c:pt>
                <c:pt idx="33">
                  <c:v>35.482999999999997</c:v>
                </c:pt>
                <c:pt idx="34">
                  <c:v>52.750999999999998</c:v>
                </c:pt>
                <c:pt idx="35">
                  <c:v>36.750000000000007</c:v>
                </c:pt>
                <c:pt idx="36">
                  <c:v>39.349999999999994</c:v>
                </c:pt>
                <c:pt idx="37">
                  <c:v>40.414999999999999</c:v>
                </c:pt>
                <c:pt idx="38">
                  <c:v>33.766000000000005</c:v>
                </c:pt>
                <c:pt idx="39">
                  <c:v>22.016399999999997</c:v>
                </c:pt>
                <c:pt idx="40">
                  <c:v>30.051000000000002</c:v>
                </c:pt>
                <c:pt idx="41">
                  <c:v>59.820500000000003</c:v>
                </c:pt>
                <c:pt idx="42">
                  <c:v>38.116999999999997</c:v>
                </c:pt>
                <c:pt idx="43">
                  <c:v>32.9</c:v>
                </c:pt>
                <c:pt idx="44">
                  <c:v>20.515999999999998</c:v>
                </c:pt>
                <c:pt idx="45">
                  <c:v>51.100299999999997</c:v>
                </c:pt>
                <c:pt idx="46">
                  <c:v>61.084000000000003</c:v>
                </c:pt>
                <c:pt idx="47">
                  <c:v>26.166</c:v>
                </c:pt>
                <c:pt idx="48">
                  <c:v>46.199700000000007</c:v>
                </c:pt>
                <c:pt idx="49">
                  <c:v>57.5336</c:v>
                </c:pt>
                <c:pt idx="50">
                  <c:v>20.882999999999999</c:v>
                </c:pt>
                <c:pt idx="51">
                  <c:v>42.416000000000004</c:v>
                </c:pt>
                <c:pt idx="52">
                  <c:v>41.515999999999998</c:v>
                </c:pt>
                <c:pt idx="53">
                  <c:v>29.432299999999998</c:v>
                </c:pt>
                <c:pt idx="54">
                  <c:v>29.467000000000002</c:v>
                </c:pt>
                <c:pt idx="55">
                  <c:v>34.645199999999996</c:v>
                </c:pt>
                <c:pt idx="56">
                  <c:v>36.266299999999994</c:v>
                </c:pt>
                <c:pt idx="57">
                  <c:v>19.541999999999998</c:v>
                </c:pt>
                <c:pt idx="58">
                  <c:v>25.966999999999999</c:v>
                </c:pt>
                <c:pt idx="59">
                  <c:v>13.1</c:v>
                </c:pt>
                <c:pt idx="60">
                  <c:v>37.509300000000003</c:v>
                </c:pt>
                <c:pt idx="61">
                  <c:v>19.549299999999999</c:v>
                </c:pt>
                <c:pt idx="62">
                  <c:v>31.0717</c:v>
                </c:pt>
                <c:pt idx="63">
                  <c:v>28.6493</c:v>
                </c:pt>
                <c:pt idx="64">
                  <c:v>60.104999999999997</c:v>
                </c:pt>
                <c:pt idx="65">
                  <c:v>21.351000000000003</c:v>
                </c:pt>
                <c:pt idx="66">
                  <c:v>33.483700000000006</c:v>
                </c:pt>
                <c:pt idx="67">
                  <c:v>46.535999999999994</c:v>
                </c:pt>
                <c:pt idx="68">
                  <c:v>46.982999999999997</c:v>
                </c:pt>
                <c:pt idx="69">
                  <c:v>64.816300000000012</c:v>
                </c:pt>
                <c:pt idx="70">
                  <c:v>45.216999999999999</c:v>
                </c:pt>
                <c:pt idx="71">
                  <c:v>46.216999999999992</c:v>
                </c:pt>
                <c:pt idx="72">
                  <c:v>15.716700000000001</c:v>
                </c:pt>
                <c:pt idx="73">
                  <c:v>8.3333000000000013</c:v>
                </c:pt>
                <c:pt idx="74">
                  <c:v>32.732700000000001</c:v>
                </c:pt>
                <c:pt idx="75">
                  <c:v>6.2006999999999994</c:v>
                </c:pt>
                <c:pt idx="76">
                  <c:v>48.466999999999999</c:v>
                </c:pt>
                <c:pt idx="77">
                  <c:v>39.884000000000007</c:v>
                </c:pt>
                <c:pt idx="78">
                  <c:v>39.701999999999998</c:v>
                </c:pt>
                <c:pt idx="79">
                  <c:v>8.85</c:v>
                </c:pt>
                <c:pt idx="80">
                  <c:v>18.533000000000001</c:v>
                </c:pt>
                <c:pt idx="81">
                  <c:v>48.633299999999998</c:v>
                </c:pt>
                <c:pt idx="82">
                  <c:v>27.3</c:v>
                </c:pt>
                <c:pt idx="83">
                  <c:v>63</c:v>
                </c:pt>
                <c:pt idx="84">
                  <c:v>30.383000000000003</c:v>
                </c:pt>
                <c:pt idx="85">
                  <c:v>52.516999999999996</c:v>
                </c:pt>
                <c:pt idx="86">
                  <c:v>67.398499999999999</c:v>
                </c:pt>
                <c:pt idx="87">
                  <c:v>33.482999999999997</c:v>
                </c:pt>
              </c:numCache>
            </c:numRef>
          </c:xVal>
          <c:yVal>
            <c:numRef>
              <c:f>'Combined Analysis'!$CD$8:$FM$8</c:f>
              <c:numCache>
                <c:formatCode>General</c:formatCode>
                <c:ptCount val="88"/>
                <c:pt idx="0">
                  <c:v>21.25</c:v>
                </c:pt>
                <c:pt idx="1">
                  <c:v>16.366999999999997</c:v>
                </c:pt>
                <c:pt idx="2">
                  <c:v>28.666666666666671</c:v>
                </c:pt>
                <c:pt idx="3">
                  <c:v>20.732999999999997</c:v>
                </c:pt>
                <c:pt idx="4">
                  <c:v>17.183</c:v>
                </c:pt>
                <c:pt idx="5">
                  <c:v>21.666666666666668</c:v>
                </c:pt>
                <c:pt idx="6">
                  <c:v>15.716666666666665</c:v>
                </c:pt>
                <c:pt idx="7">
                  <c:v>28.7</c:v>
                </c:pt>
                <c:pt idx="8">
                  <c:v>18.364799999999999</c:v>
                </c:pt>
                <c:pt idx="9">
                  <c:v>37.5</c:v>
                </c:pt>
                <c:pt idx="10">
                  <c:v>20.966999999999999</c:v>
                </c:pt>
                <c:pt idx="11">
                  <c:v>27.049999999999997</c:v>
                </c:pt>
                <c:pt idx="12">
                  <c:v>12.500999999999998</c:v>
                </c:pt>
                <c:pt idx="13">
                  <c:v>27.3673</c:v>
                </c:pt>
                <c:pt idx="14">
                  <c:v>19.249299999999998</c:v>
                </c:pt>
                <c:pt idx="15">
                  <c:v>14.064499999999999</c:v>
                </c:pt>
                <c:pt idx="16">
                  <c:v>25.283999999999999</c:v>
                </c:pt>
                <c:pt idx="17">
                  <c:v>23.866999999999997</c:v>
                </c:pt>
                <c:pt idx="18">
                  <c:v>32.900000000000006</c:v>
                </c:pt>
                <c:pt idx="19">
                  <c:v>14.600000000000001</c:v>
                </c:pt>
                <c:pt idx="20">
                  <c:v>21.95</c:v>
                </c:pt>
                <c:pt idx="21">
                  <c:v>17.867000000000001</c:v>
                </c:pt>
                <c:pt idx="22">
                  <c:v>16.400000000000002</c:v>
                </c:pt>
                <c:pt idx="23">
                  <c:v>30.583300000000001</c:v>
                </c:pt>
                <c:pt idx="24">
                  <c:v>16.750999999999998</c:v>
                </c:pt>
                <c:pt idx="25">
                  <c:v>13.353499999999999</c:v>
                </c:pt>
                <c:pt idx="26">
                  <c:v>13.178000000000001</c:v>
                </c:pt>
                <c:pt idx="27">
                  <c:v>20.265999999999998</c:v>
                </c:pt>
                <c:pt idx="28">
                  <c:v>16.150300000000001</c:v>
                </c:pt>
                <c:pt idx="29">
                  <c:v>24.933299999999999</c:v>
                </c:pt>
                <c:pt idx="30">
                  <c:v>20.2163</c:v>
                </c:pt>
                <c:pt idx="31">
                  <c:v>18.967000000000006</c:v>
                </c:pt>
                <c:pt idx="32">
                  <c:v>23.132999999999999</c:v>
                </c:pt>
                <c:pt idx="33">
                  <c:v>26.582999999999998</c:v>
                </c:pt>
                <c:pt idx="34">
                  <c:v>27.716999999999999</c:v>
                </c:pt>
                <c:pt idx="35">
                  <c:v>12.099999999999998</c:v>
                </c:pt>
                <c:pt idx="36">
                  <c:v>31.971999999999998</c:v>
                </c:pt>
                <c:pt idx="37">
                  <c:v>30.716300000000004</c:v>
                </c:pt>
                <c:pt idx="38">
                  <c:v>27.817</c:v>
                </c:pt>
                <c:pt idx="39">
                  <c:v>24.167000000000002</c:v>
                </c:pt>
                <c:pt idx="40">
                  <c:v>11.967000000000002</c:v>
                </c:pt>
                <c:pt idx="41">
                  <c:v>19.408999999999999</c:v>
                </c:pt>
                <c:pt idx="42">
                  <c:v>13.599699999999999</c:v>
                </c:pt>
                <c:pt idx="43">
                  <c:v>22.683</c:v>
                </c:pt>
                <c:pt idx="44">
                  <c:v>34.224299999999999</c:v>
                </c:pt>
                <c:pt idx="45">
                  <c:v>27.800999999999998</c:v>
                </c:pt>
                <c:pt idx="46">
                  <c:v>18</c:v>
                </c:pt>
                <c:pt idx="47">
                  <c:v>16.233000000000001</c:v>
                </c:pt>
                <c:pt idx="48">
                  <c:v>15.481999999999999</c:v>
                </c:pt>
                <c:pt idx="49">
                  <c:v>18.8827</c:v>
                </c:pt>
                <c:pt idx="50">
                  <c:v>26.967000000000006</c:v>
                </c:pt>
                <c:pt idx="51">
                  <c:v>19.5167</c:v>
                </c:pt>
                <c:pt idx="52">
                  <c:v>19.416699999999999</c:v>
                </c:pt>
                <c:pt idx="53">
                  <c:v>26.450299999999999</c:v>
                </c:pt>
                <c:pt idx="54">
                  <c:v>17.516000000000002</c:v>
                </c:pt>
                <c:pt idx="55">
                  <c:v>19.497999999999998</c:v>
                </c:pt>
                <c:pt idx="56">
                  <c:v>18.0337</c:v>
                </c:pt>
                <c:pt idx="57">
                  <c:v>16.351300000000002</c:v>
                </c:pt>
                <c:pt idx="58">
                  <c:v>26.85</c:v>
                </c:pt>
                <c:pt idx="59">
                  <c:v>12.082999999999998</c:v>
                </c:pt>
                <c:pt idx="60">
                  <c:v>21.444799999999997</c:v>
                </c:pt>
                <c:pt idx="61">
                  <c:v>7.8000000000000007</c:v>
                </c:pt>
                <c:pt idx="62">
                  <c:v>39.116999999999997</c:v>
                </c:pt>
                <c:pt idx="63">
                  <c:v>26.617000000000001</c:v>
                </c:pt>
                <c:pt idx="64">
                  <c:v>33.237500000000004</c:v>
                </c:pt>
                <c:pt idx="65">
                  <c:v>15.481999999999999</c:v>
                </c:pt>
                <c:pt idx="66">
                  <c:v>15.3</c:v>
                </c:pt>
                <c:pt idx="67">
                  <c:v>6.2786999999999988</c:v>
                </c:pt>
                <c:pt idx="68">
                  <c:v>12.067</c:v>
                </c:pt>
                <c:pt idx="69">
                  <c:v>17.432999999999996</c:v>
                </c:pt>
                <c:pt idx="70">
                  <c:v>24.083300000000008</c:v>
                </c:pt>
                <c:pt idx="71">
                  <c:v>16.067</c:v>
                </c:pt>
                <c:pt idx="72">
                  <c:v>15.683299999999999</c:v>
                </c:pt>
                <c:pt idx="73">
                  <c:v>15.184000000000001</c:v>
                </c:pt>
                <c:pt idx="74">
                  <c:v>21.083000000000002</c:v>
                </c:pt>
                <c:pt idx="75">
                  <c:v>13.516</c:v>
                </c:pt>
                <c:pt idx="76">
                  <c:v>33.683</c:v>
                </c:pt>
                <c:pt idx="77">
                  <c:v>26.1</c:v>
                </c:pt>
                <c:pt idx="78">
                  <c:v>10.6</c:v>
                </c:pt>
                <c:pt idx="79">
                  <c:v>7.4829999999999988</c:v>
                </c:pt>
                <c:pt idx="80">
                  <c:v>19.4163</c:v>
                </c:pt>
                <c:pt idx="81">
                  <c:v>25.266999999999999</c:v>
                </c:pt>
                <c:pt idx="82">
                  <c:v>44.132999999999996</c:v>
                </c:pt>
                <c:pt idx="83">
                  <c:v>22.5</c:v>
                </c:pt>
                <c:pt idx="84">
                  <c:v>16.650000000000002</c:v>
                </c:pt>
                <c:pt idx="85">
                  <c:v>22.117000000000001</c:v>
                </c:pt>
                <c:pt idx="86">
                  <c:v>14.968999999999998</c:v>
                </c:pt>
                <c:pt idx="87">
                  <c:v>22.366</c:v>
                </c:pt>
              </c:numCache>
            </c:numRef>
          </c:yVal>
          <c:smooth val="0"/>
        </c:ser>
        <c:dLbls>
          <c:showLegendKey val="0"/>
          <c:showVal val="0"/>
          <c:showCatName val="0"/>
          <c:showSerName val="0"/>
          <c:showPercent val="0"/>
          <c:showBubbleSize val="0"/>
        </c:dLbls>
        <c:axId val="176142976"/>
        <c:axId val="176153344"/>
      </c:scatterChart>
      <c:valAx>
        <c:axId val="176142976"/>
        <c:scaling>
          <c:orientation val="minMax"/>
        </c:scaling>
        <c:delete val="0"/>
        <c:axPos val="b"/>
        <c:title>
          <c:tx>
            <c:rich>
              <a:bodyPr/>
              <a:lstStyle/>
              <a:p>
                <a:pPr>
                  <a:defRPr/>
                </a:pPr>
                <a:r>
                  <a:rPr lang="en-US"/>
                  <a:t>Direct Time (minutes)</a:t>
                </a:r>
              </a:p>
            </c:rich>
          </c:tx>
          <c:layout/>
          <c:overlay val="0"/>
        </c:title>
        <c:numFmt formatCode="#,##0.000" sourceLinked="1"/>
        <c:majorTickMark val="out"/>
        <c:minorTickMark val="none"/>
        <c:tickLblPos val="nextTo"/>
        <c:crossAx val="176153344"/>
        <c:crosses val="autoZero"/>
        <c:crossBetween val="midCat"/>
      </c:valAx>
      <c:valAx>
        <c:axId val="176153344"/>
        <c:scaling>
          <c:orientation val="minMax"/>
        </c:scaling>
        <c:delete val="0"/>
        <c:axPos val="l"/>
        <c:majorGridlines/>
        <c:title>
          <c:tx>
            <c:rich>
              <a:bodyPr/>
              <a:lstStyle/>
              <a:p>
                <a:pPr>
                  <a:defRPr/>
                </a:pPr>
                <a:r>
                  <a:rPr lang="en-US"/>
                  <a:t>Indirect Time (old - minutes)</a:t>
                </a:r>
              </a:p>
            </c:rich>
          </c:tx>
          <c:layout/>
          <c:overlay val="0"/>
        </c:title>
        <c:numFmt formatCode="#,##0.000" sourceLinked="1"/>
        <c:majorTickMark val="out"/>
        <c:minorTickMark val="none"/>
        <c:tickLblPos val="nextTo"/>
        <c:crossAx val="176142976"/>
        <c:crosses val="autoZero"/>
        <c:crossBetween val="midCat"/>
      </c:valAx>
    </c:plotArea>
    <c:legend>
      <c:legendPos val="b"/>
      <c:layout>
        <c:manualLayout>
          <c:xMode val="edge"/>
          <c:yMode val="edge"/>
          <c:x val="6.4241463244877242E-2"/>
          <c:y val="0.866460190239981"/>
          <c:w val="0.91396969365229475"/>
          <c:h val="0.1138368079482219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All Establishments</c:v>
          </c:tx>
          <c:spPr>
            <a:ln w="28575">
              <a:noFill/>
            </a:ln>
          </c:spPr>
          <c:trendline>
            <c:trendlineType val="linear"/>
            <c:dispRSqr val="1"/>
            <c:dispEq val="1"/>
            <c:trendlineLbl>
              <c:layout>
                <c:manualLayout>
                  <c:x val="2.2056923628449396E-2"/>
                  <c:y val="-7.2626396655046707E-2"/>
                </c:manualLayout>
              </c:layout>
              <c:numFmt formatCode="General" sourceLinked="0"/>
            </c:trendlineLbl>
          </c:trendline>
          <c:xVal>
            <c:numRef>
              <c:f>'Combined Analysis (no outliers)'!$C$4:$FM$4</c:f>
              <c:numCache>
                <c:formatCode>#,##0.000</c:formatCode>
                <c:ptCount val="167"/>
                <c:pt idx="0">
                  <c:v>22.5</c:v>
                </c:pt>
                <c:pt idx="1">
                  <c:v>30.35</c:v>
                </c:pt>
                <c:pt idx="2">
                  <c:v>47.633333333333326</c:v>
                </c:pt>
                <c:pt idx="4">
                  <c:v>5.8333333333333339</c:v>
                </c:pt>
                <c:pt idx="5">
                  <c:v>32.316666666666663</c:v>
                </c:pt>
                <c:pt idx="6">
                  <c:v>16.549999999999997</c:v>
                </c:pt>
                <c:pt idx="7">
                  <c:v>14.95</c:v>
                </c:pt>
                <c:pt idx="8">
                  <c:v>23.083333333333332</c:v>
                </c:pt>
                <c:pt idx="9">
                  <c:v>31.566666666666666</c:v>
                </c:pt>
                <c:pt idx="10">
                  <c:v>53.516666666666673</c:v>
                </c:pt>
                <c:pt idx="11">
                  <c:v>21.816666666666666</c:v>
                </c:pt>
                <c:pt idx="12">
                  <c:v>91.4</c:v>
                </c:pt>
                <c:pt idx="13">
                  <c:v>3.15</c:v>
                </c:pt>
                <c:pt idx="14">
                  <c:v>54.65</c:v>
                </c:pt>
                <c:pt idx="15">
                  <c:v>37.300000000000004</c:v>
                </c:pt>
                <c:pt idx="16">
                  <c:v>39.799999999999997</c:v>
                </c:pt>
                <c:pt idx="17">
                  <c:v>29.116666666666667</c:v>
                </c:pt>
                <c:pt idx="18">
                  <c:v>32.25</c:v>
                </c:pt>
                <c:pt idx="19">
                  <c:v>42.933333333333337</c:v>
                </c:pt>
                <c:pt idx="20">
                  <c:v>22.066666666666666</c:v>
                </c:pt>
                <c:pt idx="21">
                  <c:v>37.183333333333337</c:v>
                </c:pt>
                <c:pt idx="22">
                  <c:v>40.283333333333331</c:v>
                </c:pt>
                <c:pt idx="23">
                  <c:v>46.666666666666664</c:v>
                </c:pt>
                <c:pt idx="24">
                  <c:v>21.233333333333334</c:v>
                </c:pt>
                <c:pt idx="25">
                  <c:v>8.6833333333333336</c:v>
                </c:pt>
                <c:pt idx="26">
                  <c:v>10.216666666666667</c:v>
                </c:pt>
                <c:pt idx="27">
                  <c:v>36.13333333333334</c:v>
                </c:pt>
                <c:pt idx="28">
                  <c:v>21.166666666666671</c:v>
                </c:pt>
                <c:pt idx="29">
                  <c:v>15.716666666666665</c:v>
                </c:pt>
                <c:pt idx="30">
                  <c:v>54.4</c:v>
                </c:pt>
                <c:pt idx="31">
                  <c:v>36.716666666666661</c:v>
                </c:pt>
                <c:pt idx="32">
                  <c:v>12.500000000000002</c:v>
                </c:pt>
                <c:pt idx="33">
                  <c:v>35.383333333333333</c:v>
                </c:pt>
                <c:pt idx="34">
                  <c:v>50.75</c:v>
                </c:pt>
                <c:pt idx="35">
                  <c:v>61.066666666666663</c:v>
                </c:pt>
                <c:pt idx="36">
                  <c:v>27.416666666666668</c:v>
                </c:pt>
                <c:pt idx="37">
                  <c:v>19.75</c:v>
                </c:pt>
                <c:pt idx="38">
                  <c:v>28.033333333333339</c:v>
                </c:pt>
                <c:pt idx="40">
                  <c:v>48.900000000000006</c:v>
                </c:pt>
                <c:pt idx="41">
                  <c:v>34.849999999999994</c:v>
                </c:pt>
                <c:pt idx="42">
                  <c:v>29.133333333333333</c:v>
                </c:pt>
                <c:pt idx="43">
                  <c:v>23.883333333333336</c:v>
                </c:pt>
                <c:pt idx="44">
                  <c:v>45.25</c:v>
                </c:pt>
                <c:pt idx="45">
                  <c:v>31.533333333333331</c:v>
                </c:pt>
                <c:pt idx="46">
                  <c:v>29.883333333333333</c:v>
                </c:pt>
                <c:pt idx="47">
                  <c:v>45</c:v>
                </c:pt>
                <c:pt idx="48">
                  <c:v>74.333333333333343</c:v>
                </c:pt>
                <c:pt idx="49">
                  <c:v>34.233333333333334</c:v>
                </c:pt>
                <c:pt idx="50">
                  <c:v>12.966666666666665</c:v>
                </c:pt>
                <c:pt idx="51">
                  <c:v>44.616666666666667</c:v>
                </c:pt>
                <c:pt idx="52">
                  <c:v>37.049999999999997</c:v>
                </c:pt>
                <c:pt idx="53">
                  <c:v>13.666666666666668</c:v>
                </c:pt>
                <c:pt idx="54">
                  <c:v>14.5</c:v>
                </c:pt>
                <c:pt idx="55">
                  <c:v>24.516666666666669</c:v>
                </c:pt>
                <c:pt idx="56">
                  <c:v>14.416666666666668</c:v>
                </c:pt>
                <c:pt idx="57">
                  <c:v>42.3</c:v>
                </c:pt>
                <c:pt idx="58">
                  <c:v>25.583333333333336</c:v>
                </c:pt>
                <c:pt idx="59">
                  <c:v>33.166666666666664</c:v>
                </c:pt>
                <c:pt idx="60">
                  <c:v>41.383333333333333</c:v>
                </c:pt>
                <c:pt idx="61">
                  <c:v>43.666666666666664</c:v>
                </c:pt>
                <c:pt idx="62">
                  <c:v>46.31666666666667</c:v>
                </c:pt>
                <c:pt idx="64">
                  <c:v>50.783333333333339</c:v>
                </c:pt>
                <c:pt idx="66">
                  <c:v>63.766666666666666</c:v>
                </c:pt>
                <c:pt idx="67">
                  <c:v>12.683333333333334</c:v>
                </c:pt>
                <c:pt idx="68">
                  <c:v>36.81666666666667</c:v>
                </c:pt>
                <c:pt idx="69">
                  <c:v>77.216666666666669</c:v>
                </c:pt>
                <c:pt idx="70">
                  <c:v>34.299999999999997</c:v>
                </c:pt>
                <c:pt idx="71">
                  <c:v>24.216666666666665</c:v>
                </c:pt>
                <c:pt idx="72">
                  <c:v>16.899999999999999</c:v>
                </c:pt>
                <c:pt idx="73">
                  <c:v>65.666666666666657</c:v>
                </c:pt>
                <c:pt idx="74">
                  <c:v>15.700000000000001</c:v>
                </c:pt>
                <c:pt idx="75">
                  <c:v>25.533333333333335</c:v>
                </c:pt>
                <c:pt idx="76">
                  <c:v>26.716666666666669</c:v>
                </c:pt>
                <c:pt idx="77">
                  <c:v>31.483333333333327</c:v>
                </c:pt>
                <c:pt idx="78">
                  <c:v>24.333333333333332</c:v>
                </c:pt>
                <c:pt idx="79" formatCode="General">
                  <c:v>40.016666666666666</c:v>
                </c:pt>
                <c:pt idx="80" formatCode="General">
                  <c:v>38.899000000000008</c:v>
                </c:pt>
                <c:pt idx="81" formatCode="General">
                  <c:v>32.733333333333334</c:v>
                </c:pt>
                <c:pt idx="82" formatCode="General">
                  <c:v>26.717999999999993</c:v>
                </c:pt>
                <c:pt idx="83" formatCode="General">
                  <c:v>25.465999999999998</c:v>
                </c:pt>
                <c:pt idx="84" formatCode="General">
                  <c:v>24.65</c:v>
                </c:pt>
                <c:pt idx="85" formatCode="General">
                  <c:v>57.766666666666666</c:v>
                </c:pt>
                <c:pt idx="86" formatCode="General">
                  <c:v>44.332999999999998</c:v>
                </c:pt>
                <c:pt idx="87" formatCode="General">
                  <c:v>29.419</c:v>
                </c:pt>
                <c:pt idx="88" formatCode="General">
                  <c:v>41.783000000000001</c:v>
                </c:pt>
                <c:pt idx="89" formatCode="General">
                  <c:v>36.5837</c:v>
                </c:pt>
                <c:pt idx="90" formatCode="General">
                  <c:v>24.417000000000002</c:v>
                </c:pt>
                <c:pt idx="91" formatCode="General">
                  <c:v>42.265999999999998</c:v>
                </c:pt>
                <c:pt idx="92" formatCode="General">
                  <c:v>48.048999999999992</c:v>
                </c:pt>
                <c:pt idx="93" formatCode="General">
                  <c:v>15.75</c:v>
                </c:pt>
                <c:pt idx="94" formatCode="General">
                  <c:v>19.420999999999999</c:v>
                </c:pt>
                <c:pt idx="95" formatCode="General">
                  <c:v>35.667000000000002</c:v>
                </c:pt>
                <c:pt idx="96" formatCode="General">
                  <c:v>40.149700000000003</c:v>
                </c:pt>
                <c:pt idx="97" formatCode="General">
                  <c:v>62.499000000000009</c:v>
                </c:pt>
                <c:pt idx="98" formatCode="General">
                  <c:v>31.766300000000001</c:v>
                </c:pt>
                <c:pt idx="99" formatCode="General">
                  <c:v>32.850300000000004</c:v>
                </c:pt>
                <c:pt idx="100" formatCode="General">
                  <c:v>51.498699999999999</c:v>
                </c:pt>
                <c:pt idx="101" formatCode="General">
                  <c:v>27.980000000000004</c:v>
                </c:pt>
                <c:pt idx="102" formatCode="General">
                  <c:v>15.433</c:v>
                </c:pt>
                <c:pt idx="103" formatCode="General">
                  <c:v>53.549700000000001</c:v>
                </c:pt>
                <c:pt idx="104" formatCode="General">
                  <c:v>27.739000000000001</c:v>
                </c:pt>
                <c:pt idx="105" formatCode="General">
                  <c:v>23.023300000000003</c:v>
                </c:pt>
                <c:pt idx="106" formatCode="General">
                  <c:v>43.187000000000005</c:v>
                </c:pt>
                <c:pt idx="107" formatCode="General">
                  <c:v>41.3504</c:v>
                </c:pt>
                <c:pt idx="108" formatCode="General">
                  <c:v>28.849000000000004</c:v>
                </c:pt>
                <c:pt idx="109" formatCode="General">
                  <c:v>29.700000000000003</c:v>
                </c:pt>
                <c:pt idx="110" formatCode="General">
                  <c:v>43.500700000000002</c:v>
                </c:pt>
                <c:pt idx="111" formatCode="General">
                  <c:v>41.670999999999999</c:v>
                </c:pt>
                <c:pt idx="112" formatCode="General">
                  <c:v>35.482999999999997</c:v>
                </c:pt>
                <c:pt idx="113" formatCode="General">
                  <c:v>52.750999999999998</c:v>
                </c:pt>
                <c:pt idx="114" formatCode="General">
                  <c:v>36.750000000000007</c:v>
                </c:pt>
                <c:pt idx="115" formatCode="General">
                  <c:v>39.349999999999994</c:v>
                </c:pt>
                <c:pt idx="116" formatCode="General">
                  <c:v>40.414999999999999</c:v>
                </c:pt>
                <c:pt idx="117" formatCode="General">
                  <c:v>33.766000000000005</c:v>
                </c:pt>
                <c:pt idx="118" formatCode="General">
                  <c:v>22.016399999999997</c:v>
                </c:pt>
                <c:pt idx="119" formatCode="General">
                  <c:v>30.051000000000002</c:v>
                </c:pt>
                <c:pt idx="120" formatCode="General">
                  <c:v>59.820500000000003</c:v>
                </c:pt>
                <c:pt idx="121" formatCode="General">
                  <c:v>38.116999999999997</c:v>
                </c:pt>
                <c:pt idx="122" formatCode="General">
                  <c:v>32.9</c:v>
                </c:pt>
                <c:pt idx="123" formatCode="General">
                  <c:v>20.515999999999998</c:v>
                </c:pt>
                <c:pt idx="124" formatCode="General">
                  <c:v>51.100299999999997</c:v>
                </c:pt>
                <c:pt idx="125" formatCode="General">
                  <c:v>61.084000000000003</c:v>
                </c:pt>
                <c:pt idx="126" formatCode="General">
                  <c:v>26.166</c:v>
                </c:pt>
                <c:pt idx="127" formatCode="General">
                  <c:v>46.199700000000007</c:v>
                </c:pt>
                <c:pt idx="128" formatCode="General">
                  <c:v>57.5336</c:v>
                </c:pt>
                <c:pt idx="129" formatCode="General">
                  <c:v>20.882999999999999</c:v>
                </c:pt>
                <c:pt idx="130" formatCode="General">
                  <c:v>42.416000000000004</c:v>
                </c:pt>
                <c:pt idx="131" formatCode="General">
                  <c:v>41.515999999999998</c:v>
                </c:pt>
                <c:pt idx="132" formatCode="General">
                  <c:v>29.432299999999998</c:v>
                </c:pt>
                <c:pt idx="133" formatCode="General">
                  <c:v>29.467000000000002</c:v>
                </c:pt>
                <c:pt idx="134" formatCode="General">
                  <c:v>34.645199999999996</c:v>
                </c:pt>
                <c:pt idx="135" formatCode="General">
                  <c:v>36.266299999999994</c:v>
                </c:pt>
                <c:pt idx="136" formatCode="General">
                  <c:v>19.541999999999998</c:v>
                </c:pt>
                <c:pt idx="137" formatCode="General">
                  <c:v>25.966999999999999</c:v>
                </c:pt>
                <c:pt idx="138" formatCode="General">
                  <c:v>13.1</c:v>
                </c:pt>
                <c:pt idx="139" formatCode="General">
                  <c:v>37.509300000000003</c:v>
                </c:pt>
                <c:pt idx="140" formatCode="General">
                  <c:v>19.549299999999999</c:v>
                </c:pt>
                <c:pt idx="141" formatCode="General">
                  <c:v>31.0717</c:v>
                </c:pt>
                <c:pt idx="142" formatCode="General">
                  <c:v>28.6493</c:v>
                </c:pt>
                <c:pt idx="143" formatCode="General">
                  <c:v>60.104999999999997</c:v>
                </c:pt>
                <c:pt idx="144" formatCode="General">
                  <c:v>21.351000000000003</c:v>
                </c:pt>
                <c:pt idx="145" formatCode="General">
                  <c:v>33.483700000000006</c:v>
                </c:pt>
                <c:pt idx="146" formatCode="General">
                  <c:v>46.535999999999994</c:v>
                </c:pt>
                <c:pt idx="147" formatCode="General">
                  <c:v>46.982999999999997</c:v>
                </c:pt>
                <c:pt idx="148" formatCode="General">
                  <c:v>64.816300000000012</c:v>
                </c:pt>
                <c:pt idx="149" formatCode="General">
                  <c:v>45.216999999999999</c:v>
                </c:pt>
                <c:pt idx="150" formatCode="General">
                  <c:v>46.216999999999992</c:v>
                </c:pt>
                <c:pt idx="151" formatCode="General">
                  <c:v>15.716700000000001</c:v>
                </c:pt>
                <c:pt idx="152" formatCode="General">
                  <c:v>8.3333000000000013</c:v>
                </c:pt>
                <c:pt idx="153" formatCode="General">
                  <c:v>32.732700000000001</c:v>
                </c:pt>
                <c:pt idx="154" formatCode="General">
                  <c:v>6.2006999999999994</c:v>
                </c:pt>
                <c:pt idx="155" formatCode="General">
                  <c:v>48.466999999999999</c:v>
                </c:pt>
                <c:pt idx="156" formatCode="General">
                  <c:v>39.884000000000007</c:v>
                </c:pt>
                <c:pt idx="157" formatCode="General">
                  <c:v>39.701999999999998</c:v>
                </c:pt>
                <c:pt idx="158" formatCode="General">
                  <c:v>8.85</c:v>
                </c:pt>
                <c:pt idx="159" formatCode="General">
                  <c:v>18.533000000000001</c:v>
                </c:pt>
                <c:pt idx="160" formatCode="General">
                  <c:v>48.633299999999998</c:v>
                </c:pt>
                <c:pt idx="161" formatCode="General">
                  <c:v>27.3</c:v>
                </c:pt>
                <c:pt idx="162" formatCode="General">
                  <c:v>63</c:v>
                </c:pt>
                <c:pt idx="163" formatCode="General">
                  <c:v>30.383000000000003</c:v>
                </c:pt>
                <c:pt idx="164" formatCode="General">
                  <c:v>52.516999999999996</c:v>
                </c:pt>
                <c:pt idx="165" formatCode="General">
                  <c:v>67.398499999999999</c:v>
                </c:pt>
                <c:pt idx="166" formatCode="General">
                  <c:v>33.482999999999997</c:v>
                </c:pt>
              </c:numCache>
            </c:numRef>
          </c:xVal>
          <c:yVal>
            <c:numRef>
              <c:f>'Combined Analysis (no outliers)'!$C$6:$FM$6</c:f>
              <c:numCache>
                <c:formatCode>#,##0.000</c:formatCode>
                <c:ptCount val="167"/>
                <c:pt idx="0">
                  <c:v>16.766666666666666</c:v>
                </c:pt>
                <c:pt idx="1">
                  <c:v>23.216666666666669</c:v>
                </c:pt>
                <c:pt idx="2">
                  <c:v>68.600000000000009</c:v>
                </c:pt>
                <c:pt idx="4">
                  <c:v>23.333333333333336</c:v>
                </c:pt>
                <c:pt idx="5">
                  <c:v>33.266666666666666</c:v>
                </c:pt>
                <c:pt idx="6">
                  <c:v>16.616666666666667</c:v>
                </c:pt>
                <c:pt idx="7">
                  <c:v>12.666666666666668</c:v>
                </c:pt>
                <c:pt idx="8">
                  <c:v>38.88333333333334</c:v>
                </c:pt>
                <c:pt idx="9">
                  <c:v>26.65</c:v>
                </c:pt>
                <c:pt idx="10">
                  <c:v>23.81666666666667</c:v>
                </c:pt>
                <c:pt idx="11">
                  <c:v>33.75</c:v>
                </c:pt>
                <c:pt idx="12">
                  <c:v>36.75</c:v>
                </c:pt>
                <c:pt idx="13">
                  <c:v>17.883333333333333</c:v>
                </c:pt>
                <c:pt idx="14">
                  <c:v>47.516666666666666</c:v>
                </c:pt>
                <c:pt idx="15">
                  <c:v>24.533333333333335</c:v>
                </c:pt>
                <c:pt idx="16">
                  <c:v>11.983333333333333</c:v>
                </c:pt>
                <c:pt idx="17">
                  <c:v>11.216666666666667</c:v>
                </c:pt>
                <c:pt idx="18">
                  <c:v>14.966666666666667</c:v>
                </c:pt>
                <c:pt idx="19">
                  <c:v>10.033333333333331</c:v>
                </c:pt>
                <c:pt idx="20">
                  <c:v>23.583333333333336</c:v>
                </c:pt>
                <c:pt idx="21">
                  <c:v>46.133333333333333</c:v>
                </c:pt>
                <c:pt idx="22">
                  <c:v>20.43333333333333</c:v>
                </c:pt>
                <c:pt idx="23">
                  <c:v>25.45</c:v>
                </c:pt>
                <c:pt idx="24">
                  <c:v>24.966666666666665</c:v>
                </c:pt>
                <c:pt idx="25">
                  <c:v>25.683333333333334</c:v>
                </c:pt>
                <c:pt idx="26">
                  <c:v>62.183333333333337</c:v>
                </c:pt>
                <c:pt idx="27">
                  <c:v>14.283333333333335</c:v>
                </c:pt>
                <c:pt idx="28">
                  <c:v>3.4000000000000004</c:v>
                </c:pt>
                <c:pt idx="29">
                  <c:v>35.93333333333333</c:v>
                </c:pt>
                <c:pt idx="30">
                  <c:v>20.800000000000004</c:v>
                </c:pt>
                <c:pt idx="31">
                  <c:v>23.4</c:v>
                </c:pt>
                <c:pt idx="32">
                  <c:v>15.91666666666667</c:v>
                </c:pt>
                <c:pt idx="33">
                  <c:v>35.333333333333329</c:v>
                </c:pt>
                <c:pt idx="34">
                  <c:v>14.766666666666669</c:v>
                </c:pt>
                <c:pt idx="35">
                  <c:v>38.36666666666666</c:v>
                </c:pt>
                <c:pt idx="36">
                  <c:v>39.733333333333334</c:v>
                </c:pt>
                <c:pt idx="37">
                  <c:v>18.149999999999999</c:v>
                </c:pt>
                <c:pt idx="38">
                  <c:v>18.616666666666664</c:v>
                </c:pt>
                <c:pt idx="40">
                  <c:v>20.45</c:v>
                </c:pt>
                <c:pt idx="41">
                  <c:v>18.599999999999998</c:v>
                </c:pt>
                <c:pt idx="42">
                  <c:v>14.383333333333335</c:v>
                </c:pt>
                <c:pt idx="43">
                  <c:v>15.016666666666667</c:v>
                </c:pt>
                <c:pt idx="44">
                  <c:v>19.083333333333336</c:v>
                </c:pt>
                <c:pt idx="45">
                  <c:v>24.1</c:v>
                </c:pt>
                <c:pt idx="46">
                  <c:v>11.883333333333333</c:v>
                </c:pt>
                <c:pt idx="47">
                  <c:v>39.25</c:v>
                </c:pt>
                <c:pt idx="48">
                  <c:v>19.166666666666664</c:v>
                </c:pt>
                <c:pt idx="49">
                  <c:v>37.25</c:v>
                </c:pt>
                <c:pt idx="50">
                  <c:v>20.116666666666667</c:v>
                </c:pt>
                <c:pt idx="51">
                  <c:v>18.666666666666664</c:v>
                </c:pt>
                <c:pt idx="52">
                  <c:v>16.166666666666668</c:v>
                </c:pt>
                <c:pt idx="53">
                  <c:v>21.633333333333333</c:v>
                </c:pt>
                <c:pt idx="54">
                  <c:v>20.966666666666661</c:v>
                </c:pt>
                <c:pt idx="55">
                  <c:v>20.25</c:v>
                </c:pt>
                <c:pt idx="56">
                  <c:v>20.033333333333331</c:v>
                </c:pt>
                <c:pt idx="57">
                  <c:v>16.5</c:v>
                </c:pt>
                <c:pt idx="58">
                  <c:v>25.450000000000006</c:v>
                </c:pt>
                <c:pt idx="59">
                  <c:v>23.1</c:v>
                </c:pt>
                <c:pt idx="60">
                  <c:v>16.3</c:v>
                </c:pt>
                <c:pt idx="61">
                  <c:v>15.5</c:v>
                </c:pt>
                <c:pt idx="62">
                  <c:v>16.916666666666671</c:v>
                </c:pt>
                <c:pt idx="64">
                  <c:v>29.233333333333334</c:v>
                </c:pt>
                <c:pt idx="66">
                  <c:v>36.416666666666664</c:v>
                </c:pt>
                <c:pt idx="67">
                  <c:v>12.55</c:v>
                </c:pt>
                <c:pt idx="68">
                  <c:v>22.1</c:v>
                </c:pt>
                <c:pt idx="69">
                  <c:v>52.8</c:v>
                </c:pt>
                <c:pt idx="70">
                  <c:v>16.283333333333335</c:v>
                </c:pt>
                <c:pt idx="71">
                  <c:v>14.799999999999997</c:v>
                </c:pt>
                <c:pt idx="72">
                  <c:v>12.766666666666666</c:v>
                </c:pt>
                <c:pt idx="73">
                  <c:v>29.833333333333336</c:v>
                </c:pt>
                <c:pt idx="74">
                  <c:v>15.833333333333334</c:v>
                </c:pt>
                <c:pt idx="75">
                  <c:v>19.116666666666664</c:v>
                </c:pt>
                <c:pt idx="76">
                  <c:v>15.549999999999999</c:v>
                </c:pt>
                <c:pt idx="77">
                  <c:v>14.516666666666666</c:v>
                </c:pt>
                <c:pt idx="78">
                  <c:v>25.849999999999994</c:v>
                </c:pt>
                <c:pt idx="79" formatCode="General">
                  <c:v>21.25</c:v>
                </c:pt>
                <c:pt idx="80" formatCode="General">
                  <c:v>17.266999999999996</c:v>
                </c:pt>
                <c:pt idx="81" formatCode="General">
                  <c:v>37.800000000000004</c:v>
                </c:pt>
                <c:pt idx="82" formatCode="General">
                  <c:v>22.699999999999996</c:v>
                </c:pt>
                <c:pt idx="83" formatCode="General">
                  <c:v>17.683</c:v>
                </c:pt>
                <c:pt idx="84" formatCode="General">
                  <c:v>21.816666666666666</c:v>
                </c:pt>
                <c:pt idx="85" formatCode="General">
                  <c:v>17.95</c:v>
                </c:pt>
                <c:pt idx="86" formatCode="General">
                  <c:v>29.099999999999998</c:v>
                </c:pt>
                <c:pt idx="87" formatCode="General">
                  <c:v>18.364799999999999</c:v>
                </c:pt>
                <c:pt idx="88" formatCode="General">
                  <c:v>38.783000000000001</c:v>
                </c:pt>
                <c:pt idx="89" formatCode="General">
                  <c:v>27.867000000000001</c:v>
                </c:pt>
                <c:pt idx="90" formatCode="General">
                  <c:v>27.299999999999997</c:v>
                </c:pt>
                <c:pt idx="91" formatCode="General">
                  <c:v>12.533999999999999</c:v>
                </c:pt>
                <c:pt idx="92" formatCode="General">
                  <c:v>28.850999999999999</c:v>
                </c:pt>
                <c:pt idx="93" formatCode="General">
                  <c:v>19.249299999999998</c:v>
                </c:pt>
                <c:pt idx="94" formatCode="General">
                  <c:v>14.064499999999999</c:v>
                </c:pt>
                <c:pt idx="95" formatCode="General">
                  <c:v>26.050999999999998</c:v>
                </c:pt>
                <c:pt idx="96" formatCode="General">
                  <c:v>27.166999999999998</c:v>
                </c:pt>
                <c:pt idx="97" formatCode="General">
                  <c:v>35.849999999999994</c:v>
                </c:pt>
                <c:pt idx="98" formatCode="General">
                  <c:v>14.600000000000001</c:v>
                </c:pt>
                <c:pt idx="99" formatCode="General">
                  <c:v>21.95</c:v>
                </c:pt>
                <c:pt idx="100" formatCode="General">
                  <c:v>18.533000000000001</c:v>
                </c:pt>
                <c:pt idx="101" formatCode="General">
                  <c:v>16.400000000000002</c:v>
                </c:pt>
                <c:pt idx="102" formatCode="General">
                  <c:v>31.1</c:v>
                </c:pt>
                <c:pt idx="103" formatCode="General">
                  <c:v>16.967300000000002</c:v>
                </c:pt>
                <c:pt idx="104" formatCode="General">
                  <c:v>13.353499999999999</c:v>
                </c:pt>
                <c:pt idx="105" formatCode="General">
                  <c:v>13.178000000000001</c:v>
                </c:pt>
                <c:pt idx="106" formatCode="General">
                  <c:v>20.265999999999998</c:v>
                </c:pt>
                <c:pt idx="107" formatCode="General">
                  <c:v>16.150300000000001</c:v>
                </c:pt>
                <c:pt idx="108" formatCode="General">
                  <c:v>28.183299999999999</c:v>
                </c:pt>
                <c:pt idx="109" formatCode="General">
                  <c:v>20.2163</c:v>
                </c:pt>
                <c:pt idx="110" formatCode="General">
                  <c:v>21.300000000000004</c:v>
                </c:pt>
                <c:pt idx="111" formatCode="General">
                  <c:v>23.132999999999999</c:v>
                </c:pt>
                <c:pt idx="112" formatCode="General">
                  <c:v>29.082999999999998</c:v>
                </c:pt>
                <c:pt idx="113" formatCode="General">
                  <c:v>27.716999999999999</c:v>
                </c:pt>
                <c:pt idx="114" formatCode="General">
                  <c:v>12.149999999999999</c:v>
                </c:pt>
                <c:pt idx="115" formatCode="General">
                  <c:v>31.971999999999998</c:v>
                </c:pt>
                <c:pt idx="116" formatCode="General">
                  <c:v>30.716300000000004</c:v>
                </c:pt>
                <c:pt idx="117" formatCode="General">
                  <c:v>27.817</c:v>
                </c:pt>
                <c:pt idx="118" formatCode="General">
                  <c:v>24.167000000000002</c:v>
                </c:pt>
                <c:pt idx="119" formatCode="General">
                  <c:v>11.967000000000002</c:v>
                </c:pt>
                <c:pt idx="120" formatCode="General">
                  <c:v>19.408999999999999</c:v>
                </c:pt>
                <c:pt idx="121" formatCode="General">
                  <c:v>16.032999999999998</c:v>
                </c:pt>
                <c:pt idx="122" formatCode="General">
                  <c:v>22.683</c:v>
                </c:pt>
                <c:pt idx="123" formatCode="General">
                  <c:v>34.224299999999999</c:v>
                </c:pt>
                <c:pt idx="124" formatCode="General">
                  <c:v>30.300999999999998</c:v>
                </c:pt>
                <c:pt idx="125" formatCode="General">
                  <c:v>18</c:v>
                </c:pt>
                <c:pt idx="126" formatCode="General">
                  <c:v>17.233000000000001</c:v>
                </c:pt>
                <c:pt idx="127" formatCode="General">
                  <c:v>15.481999999999999</c:v>
                </c:pt>
                <c:pt idx="128" formatCode="General">
                  <c:v>19.165699999999998</c:v>
                </c:pt>
                <c:pt idx="129" formatCode="General">
                  <c:v>26.967000000000006</c:v>
                </c:pt>
                <c:pt idx="130" formatCode="General">
                  <c:v>19.5167</c:v>
                </c:pt>
                <c:pt idx="131" formatCode="General">
                  <c:v>20.049999999999997</c:v>
                </c:pt>
                <c:pt idx="132" formatCode="General">
                  <c:v>26.700299999999999</c:v>
                </c:pt>
                <c:pt idx="133" formatCode="General">
                  <c:v>18.183</c:v>
                </c:pt>
                <c:pt idx="134" formatCode="General">
                  <c:v>19.497999999999998</c:v>
                </c:pt>
                <c:pt idx="135" formatCode="General">
                  <c:v>18.0337</c:v>
                </c:pt>
                <c:pt idx="136" formatCode="General">
                  <c:v>16.351300000000002</c:v>
                </c:pt>
                <c:pt idx="137" formatCode="General">
                  <c:v>26.85</c:v>
                </c:pt>
                <c:pt idx="138" formatCode="General">
                  <c:v>12.082999999999998</c:v>
                </c:pt>
                <c:pt idx="139" formatCode="General">
                  <c:v>23.386199999999999</c:v>
                </c:pt>
                <c:pt idx="140" formatCode="General">
                  <c:v>9.7840000000000007</c:v>
                </c:pt>
                <c:pt idx="141" formatCode="General">
                  <c:v>42.033999999999999</c:v>
                </c:pt>
                <c:pt idx="142" formatCode="General">
                  <c:v>29.367000000000001</c:v>
                </c:pt>
                <c:pt idx="143" formatCode="General">
                  <c:v>33.742000000000004</c:v>
                </c:pt>
                <c:pt idx="144" formatCode="General">
                  <c:v>15.649000000000001</c:v>
                </c:pt>
                <c:pt idx="145" formatCode="General">
                  <c:v>15.3</c:v>
                </c:pt>
                <c:pt idx="146" formatCode="General">
                  <c:v>7.3056999999999981</c:v>
                </c:pt>
                <c:pt idx="147" formatCode="General">
                  <c:v>12.067</c:v>
                </c:pt>
                <c:pt idx="148" formatCode="General">
                  <c:v>18.183</c:v>
                </c:pt>
                <c:pt idx="149" formatCode="General">
                  <c:v>24.083300000000008</c:v>
                </c:pt>
                <c:pt idx="150" formatCode="General">
                  <c:v>19.883299999999998</c:v>
                </c:pt>
                <c:pt idx="151" formatCode="General">
                  <c:v>17.183299999999999</c:v>
                </c:pt>
                <c:pt idx="152" formatCode="General">
                  <c:v>15.767000000000001</c:v>
                </c:pt>
                <c:pt idx="153" formatCode="General">
                  <c:v>21.083000000000002</c:v>
                </c:pt>
                <c:pt idx="154" formatCode="General">
                  <c:v>13.616</c:v>
                </c:pt>
                <c:pt idx="155" formatCode="General">
                  <c:v>33.683</c:v>
                </c:pt>
                <c:pt idx="156" formatCode="General">
                  <c:v>26.1</c:v>
                </c:pt>
                <c:pt idx="157" formatCode="General">
                  <c:v>10.867000000000001</c:v>
                </c:pt>
                <c:pt idx="158" formatCode="General">
                  <c:v>8.5829999999999984</c:v>
                </c:pt>
                <c:pt idx="159" formatCode="General">
                  <c:v>19.566299999999998</c:v>
                </c:pt>
                <c:pt idx="160" formatCode="General">
                  <c:v>28.067</c:v>
                </c:pt>
                <c:pt idx="161" formatCode="General">
                  <c:v>44.132999999999996</c:v>
                </c:pt>
                <c:pt idx="162" formatCode="General">
                  <c:v>22.5</c:v>
                </c:pt>
                <c:pt idx="163" formatCode="General">
                  <c:v>21.25</c:v>
                </c:pt>
                <c:pt idx="164" formatCode="General">
                  <c:v>23.483000000000004</c:v>
                </c:pt>
                <c:pt idx="165" formatCode="General">
                  <c:v>14.968999999999998</c:v>
                </c:pt>
                <c:pt idx="166" formatCode="General">
                  <c:v>23.798999999999999</c:v>
                </c:pt>
              </c:numCache>
            </c:numRef>
          </c:yVal>
          <c:smooth val="0"/>
        </c:ser>
        <c:ser>
          <c:idx val="1"/>
          <c:order val="1"/>
          <c:tx>
            <c:v> </c:v>
          </c:tx>
          <c:spPr>
            <a:ln w="28575">
              <a:noFill/>
            </a:ln>
          </c:spPr>
          <c:marker>
            <c:symbol val="none"/>
          </c:marker>
          <c:trendline>
            <c:spPr>
              <a:ln w="31750">
                <a:solidFill>
                  <a:srgbClr val="C00000"/>
                </a:solidFill>
              </a:ln>
            </c:spPr>
            <c:trendlineType val="linear"/>
            <c:dispRSqr val="0"/>
            <c:dispEq val="1"/>
            <c:trendlineLbl>
              <c:layout>
                <c:manualLayout>
                  <c:x val="-2.0230986790893177E-2"/>
                  <c:y val="-2.8233716012762851E-3"/>
                </c:manualLayout>
              </c:layout>
              <c:numFmt formatCode="General" sourceLinked="0"/>
            </c:trendlineLbl>
          </c:trendline>
          <c:xVal>
            <c:numRef>
              <c:f>'Combined Analysis (no outliers)'!$C$11:$T$11</c:f>
              <c:numCache>
                <c:formatCode>General</c:formatCode>
                <c:ptCount val="18"/>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pt idx="17">
                  <c:v>90</c:v>
                </c:pt>
              </c:numCache>
            </c:numRef>
          </c:xVal>
          <c:yVal>
            <c:numRef>
              <c:f>'Combined Analysis (no outliers)'!$C$12:$T$12</c:f>
              <c:numCache>
                <c:formatCode>General</c:formatCode>
                <c:ptCount val="18"/>
                <c:pt idx="0">
                  <c:v>4</c:v>
                </c:pt>
                <c:pt idx="1">
                  <c:v>8</c:v>
                </c:pt>
                <c:pt idx="2">
                  <c:v>12</c:v>
                </c:pt>
                <c:pt idx="3">
                  <c:v>16</c:v>
                </c:pt>
                <c:pt idx="4">
                  <c:v>20</c:v>
                </c:pt>
                <c:pt idx="5">
                  <c:v>24</c:v>
                </c:pt>
                <c:pt idx="6">
                  <c:v>28</c:v>
                </c:pt>
                <c:pt idx="7">
                  <c:v>32</c:v>
                </c:pt>
                <c:pt idx="8">
                  <c:v>36</c:v>
                </c:pt>
                <c:pt idx="9">
                  <c:v>40</c:v>
                </c:pt>
                <c:pt idx="10">
                  <c:v>44</c:v>
                </c:pt>
                <c:pt idx="11">
                  <c:v>48</c:v>
                </c:pt>
                <c:pt idx="12">
                  <c:v>52</c:v>
                </c:pt>
                <c:pt idx="13">
                  <c:v>56</c:v>
                </c:pt>
                <c:pt idx="14">
                  <c:v>60</c:v>
                </c:pt>
                <c:pt idx="15">
                  <c:v>64</c:v>
                </c:pt>
                <c:pt idx="16">
                  <c:v>68</c:v>
                </c:pt>
                <c:pt idx="17">
                  <c:v>72</c:v>
                </c:pt>
              </c:numCache>
            </c:numRef>
          </c:yVal>
          <c:smooth val="0"/>
        </c:ser>
        <c:dLbls>
          <c:showLegendKey val="0"/>
          <c:showVal val="0"/>
          <c:showCatName val="0"/>
          <c:showSerName val="0"/>
          <c:showPercent val="0"/>
          <c:showBubbleSize val="0"/>
        </c:dLbls>
        <c:axId val="176295936"/>
        <c:axId val="176297472"/>
      </c:scatterChart>
      <c:valAx>
        <c:axId val="176295936"/>
        <c:scaling>
          <c:orientation val="minMax"/>
        </c:scaling>
        <c:delete val="0"/>
        <c:axPos val="b"/>
        <c:numFmt formatCode="#,##0.000" sourceLinked="1"/>
        <c:majorTickMark val="out"/>
        <c:minorTickMark val="none"/>
        <c:tickLblPos val="nextTo"/>
        <c:crossAx val="176297472"/>
        <c:crosses val="autoZero"/>
        <c:crossBetween val="midCat"/>
      </c:valAx>
      <c:valAx>
        <c:axId val="176297472"/>
        <c:scaling>
          <c:orientation val="minMax"/>
        </c:scaling>
        <c:delete val="0"/>
        <c:axPos val="l"/>
        <c:majorGridlines/>
        <c:numFmt formatCode="#,##0.000" sourceLinked="1"/>
        <c:majorTickMark val="out"/>
        <c:minorTickMark val="none"/>
        <c:tickLblPos val="nextTo"/>
        <c:crossAx val="176295936"/>
        <c:crosses val="autoZero"/>
        <c:crossBetween val="midCat"/>
      </c:valAx>
    </c:plotArea>
    <c:legend>
      <c:legendPos val="b"/>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Direct Time vs Total Indirect Time</a:t>
            </a:r>
          </a:p>
        </c:rich>
      </c:tx>
      <c:overlay val="0"/>
    </c:title>
    <c:autoTitleDeleted val="0"/>
    <c:plotArea>
      <c:layout/>
      <c:scatterChart>
        <c:scatterStyle val="lineMarker"/>
        <c:varyColors val="0"/>
        <c:ser>
          <c:idx val="0"/>
          <c:order val="0"/>
          <c:tx>
            <c:v>All Establishments</c:v>
          </c:tx>
          <c:spPr>
            <a:ln w="28575">
              <a:noFill/>
            </a:ln>
          </c:spPr>
          <c:trendline>
            <c:trendlineType val="linear"/>
            <c:dispRSqr val="1"/>
            <c:dispEq val="1"/>
            <c:trendlineLbl>
              <c:layout>
                <c:manualLayout>
                  <c:x val="-1.7303647335886661E-2"/>
                  <c:y val="6.0556756085117361E-2"/>
                </c:manualLayout>
              </c:layout>
              <c:numFmt formatCode="General" sourceLinked="0"/>
            </c:trendlineLbl>
          </c:trendline>
          <c:xVal>
            <c:numRef>
              <c:f>'Plant Size Sq Footage'!$C$4:$CC$4</c:f>
              <c:numCache>
                <c:formatCode>#,##0.000</c:formatCode>
                <c:ptCount val="79"/>
                <c:pt idx="0">
                  <c:v>22.5</c:v>
                </c:pt>
                <c:pt idx="1">
                  <c:v>30.35</c:v>
                </c:pt>
                <c:pt idx="2">
                  <c:v>47.633333333333326</c:v>
                </c:pt>
                <c:pt idx="3">
                  <c:v>174.98333333333332</c:v>
                </c:pt>
                <c:pt idx="4">
                  <c:v>5.8333333333333339</c:v>
                </c:pt>
                <c:pt idx="5">
                  <c:v>32.316666666666663</c:v>
                </c:pt>
                <c:pt idx="6">
                  <c:v>16.549999999999997</c:v>
                </c:pt>
                <c:pt idx="7">
                  <c:v>14.95</c:v>
                </c:pt>
                <c:pt idx="8">
                  <c:v>23.083333333333332</c:v>
                </c:pt>
                <c:pt idx="9">
                  <c:v>31.566666666666666</c:v>
                </c:pt>
                <c:pt idx="10">
                  <c:v>53.516666666666673</c:v>
                </c:pt>
                <c:pt idx="11">
                  <c:v>21.816666666666666</c:v>
                </c:pt>
                <c:pt idx="12">
                  <c:v>91.4</c:v>
                </c:pt>
                <c:pt idx="13">
                  <c:v>3.15</c:v>
                </c:pt>
                <c:pt idx="14">
                  <c:v>54.65</c:v>
                </c:pt>
                <c:pt idx="15">
                  <c:v>37.300000000000004</c:v>
                </c:pt>
                <c:pt idx="16">
                  <c:v>39.799999999999997</c:v>
                </c:pt>
                <c:pt idx="17">
                  <c:v>29.116666666666667</c:v>
                </c:pt>
                <c:pt idx="18">
                  <c:v>32.25</c:v>
                </c:pt>
                <c:pt idx="19">
                  <c:v>42.933333333333337</c:v>
                </c:pt>
                <c:pt idx="20">
                  <c:v>22.066666666666666</c:v>
                </c:pt>
                <c:pt idx="21">
                  <c:v>37.183333333333337</c:v>
                </c:pt>
                <c:pt idx="22">
                  <c:v>40.283333333333331</c:v>
                </c:pt>
                <c:pt idx="23">
                  <c:v>46.666666666666664</c:v>
                </c:pt>
                <c:pt idx="24">
                  <c:v>21.233333333333334</c:v>
                </c:pt>
                <c:pt idx="25">
                  <c:v>8.6833333333333336</c:v>
                </c:pt>
                <c:pt idx="26">
                  <c:v>10.216666666666667</c:v>
                </c:pt>
                <c:pt idx="27">
                  <c:v>36.13333333333334</c:v>
                </c:pt>
                <c:pt idx="28">
                  <c:v>21.166666666666671</c:v>
                </c:pt>
                <c:pt idx="29">
                  <c:v>15.716666666666665</c:v>
                </c:pt>
                <c:pt idx="30">
                  <c:v>54.4</c:v>
                </c:pt>
                <c:pt idx="31">
                  <c:v>36.716666666666661</c:v>
                </c:pt>
                <c:pt idx="32">
                  <c:v>12.500000000000002</c:v>
                </c:pt>
                <c:pt idx="33">
                  <c:v>35.383333333333333</c:v>
                </c:pt>
                <c:pt idx="34">
                  <c:v>50.75</c:v>
                </c:pt>
                <c:pt idx="35">
                  <c:v>61.066666666666663</c:v>
                </c:pt>
                <c:pt idx="36">
                  <c:v>27.416666666666668</c:v>
                </c:pt>
                <c:pt idx="37">
                  <c:v>19.75</c:v>
                </c:pt>
                <c:pt idx="38">
                  <c:v>28.033333333333339</c:v>
                </c:pt>
                <c:pt idx="39">
                  <c:v>154.25</c:v>
                </c:pt>
                <c:pt idx="40">
                  <c:v>48.900000000000006</c:v>
                </c:pt>
                <c:pt idx="41">
                  <c:v>34.849999999999994</c:v>
                </c:pt>
                <c:pt idx="42">
                  <c:v>29.133333333333333</c:v>
                </c:pt>
                <c:pt idx="43">
                  <c:v>23.883333333333336</c:v>
                </c:pt>
                <c:pt idx="44">
                  <c:v>45.25</c:v>
                </c:pt>
                <c:pt idx="45">
                  <c:v>31.533333333333331</c:v>
                </c:pt>
                <c:pt idx="46">
                  <c:v>29.883333333333333</c:v>
                </c:pt>
                <c:pt idx="47">
                  <c:v>45</c:v>
                </c:pt>
                <c:pt idx="48">
                  <c:v>74.333333333333343</c:v>
                </c:pt>
                <c:pt idx="49">
                  <c:v>34.233333333333334</c:v>
                </c:pt>
                <c:pt idx="50">
                  <c:v>12.966666666666665</c:v>
                </c:pt>
                <c:pt idx="51">
                  <c:v>44.616666666666667</c:v>
                </c:pt>
                <c:pt idx="52">
                  <c:v>37.049999999999997</c:v>
                </c:pt>
                <c:pt idx="53">
                  <c:v>13.666666666666668</c:v>
                </c:pt>
                <c:pt idx="54">
                  <c:v>14.5</c:v>
                </c:pt>
                <c:pt idx="55">
                  <c:v>24.516666666666669</c:v>
                </c:pt>
                <c:pt idx="56">
                  <c:v>14.416666666666668</c:v>
                </c:pt>
                <c:pt idx="57">
                  <c:v>42.3</c:v>
                </c:pt>
                <c:pt idx="58">
                  <c:v>25.583333333333336</c:v>
                </c:pt>
                <c:pt idx="59">
                  <c:v>33.166666666666664</c:v>
                </c:pt>
                <c:pt idx="60">
                  <c:v>41.383333333333333</c:v>
                </c:pt>
                <c:pt idx="61">
                  <c:v>43.666666666666664</c:v>
                </c:pt>
                <c:pt idx="62">
                  <c:v>46.31666666666667</c:v>
                </c:pt>
                <c:pt idx="63">
                  <c:v>50.483333333333334</c:v>
                </c:pt>
                <c:pt idx="64">
                  <c:v>50.783333333333339</c:v>
                </c:pt>
                <c:pt idx="65">
                  <c:v>57.566666666666656</c:v>
                </c:pt>
                <c:pt idx="66">
                  <c:v>63.766666666666666</c:v>
                </c:pt>
                <c:pt idx="67">
                  <c:v>12.683333333333334</c:v>
                </c:pt>
                <c:pt idx="68">
                  <c:v>36.81666666666667</c:v>
                </c:pt>
                <c:pt idx="69">
                  <c:v>77.216666666666669</c:v>
                </c:pt>
                <c:pt idx="70">
                  <c:v>34.299999999999997</c:v>
                </c:pt>
                <c:pt idx="71">
                  <c:v>24.216666666666665</c:v>
                </c:pt>
                <c:pt idx="72">
                  <c:v>16.899999999999999</c:v>
                </c:pt>
                <c:pt idx="73">
                  <c:v>65.666666666666657</c:v>
                </c:pt>
                <c:pt idx="74">
                  <c:v>15.700000000000001</c:v>
                </c:pt>
                <c:pt idx="75">
                  <c:v>25.533333333333335</c:v>
                </c:pt>
                <c:pt idx="76">
                  <c:v>26.716666666666669</c:v>
                </c:pt>
                <c:pt idx="77">
                  <c:v>31.483333333333327</c:v>
                </c:pt>
                <c:pt idx="78">
                  <c:v>24.333333333333332</c:v>
                </c:pt>
              </c:numCache>
            </c:numRef>
          </c:xVal>
          <c:yVal>
            <c:numRef>
              <c:f>'Plant Size Sq Footage'!$C$5:$CC$5</c:f>
              <c:numCache>
                <c:formatCode>#,##0.000</c:formatCode>
                <c:ptCount val="79"/>
                <c:pt idx="0">
                  <c:v>52.2</c:v>
                </c:pt>
                <c:pt idx="1">
                  <c:v>49.716666666666669</c:v>
                </c:pt>
                <c:pt idx="2">
                  <c:v>102.60000000000001</c:v>
                </c:pt>
                <c:pt idx="3">
                  <c:v>84.233333333333334</c:v>
                </c:pt>
                <c:pt idx="4">
                  <c:v>29.266666666666669</c:v>
                </c:pt>
                <c:pt idx="5">
                  <c:v>121.75</c:v>
                </c:pt>
                <c:pt idx="6">
                  <c:v>24.616666666666667</c:v>
                </c:pt>
                <c:pt idx="7">
                  <c:v>21.200000000000003</c:v>
                </c:pt>
                <c:pt idx="8">
                  <c:v>64.166666666666671</c:v>
                </c:pt>
                <c:pt idx="9">
                  <c:v>46.15</c:v>
                </c:pt>
                <c:pt idx="10">
                  <c:v>58.733333333333341</c:v>
                </c:pt>
                <c:pt idx="11">
                  <c:v>49.683333333333337</c:v>
                </c:pt>
                <c:pt idx="12">
                  <c:v>51.516666666666666</c:v>
                </c:pt>
                <c:pt idx="13">
                  <c:v>30.183333333333334</c:v>
                </c:pt>
                <c:pt idx="14">
                  <c:v>70.516666666666666</c:v>
                </c:pt>
                <c:pt idx="15">
                  <c:v>25.916666666666668</c:v>
                </c:pt>
                <c:pt idx="16">
                  <c:v>12.6</c:v>
                </c:pt>
                <c:pt idx="17">
                  <c:v>14.716666666666667</c:v>
                </c:pt>
                <c:pt idx="18">
                  <c:v>18.466666666666669</c:v>
                </c:pt>
                <c:pt idx="19">
                  <c:v>27.366666666666664</c:v>
                </c:pt>
                <c:pt idx="20">
                  <c:v>25.533333333333335</c:v>
                </c:pt>
                <c:pt idx="21">
                  <c:v>50.883333333333333</c:v>
                </c:pt>
                <c:pt idx="22">
                  <c:v>50.199999999999996</c:v>
                </c:pt>
                <c:pt idx="23">
                  <c:v>95.033333333333346</c:v>
                </c:pt>
                <c:pt idx="24">
                  <c:v>58.966666666666669</c:v>
                </c:pt>
                <c:pt idx="25">
                  <c:v>46.183333333333337</c:v>
                </c:pt>
                <c:pt idx="26">
                  <c:v>88.25</c:v>
                </c:pt>
                <c:pt idx="27">
                  <c:v>24.950000000000003</c:v>
                </c:pt>
                <c:pt idx="28">
                  <c:v>13.066666666666666</c:v>
                </c:pt>
                <c:pt idx="29">
                  <c:v>50.516666666666666</c:v>
                </c:pt>
                <c:pt idx="30">
                  <c:v>27.933333333333337</c:v>
                </c:pt>
                <c:pt idx="31">
                  <c:v>33.799999999999997</c:v>
                </c:pt>
                <c:pt idx="32">
                  <c:v>83.916666666666671</c:v>
                </c:pt>
                <c:pt idx="33">
                  <c:v>62.333333333333329</c:v>
                </c:pt>
                <c:pt idx="34">
                  <c:v>93.516666666666666</c:v>
                </c:pt>
                <c:pt idx="35">
                  <c:v>150.6</c:v>
                </c:pt>
                <c:pt idx="36">
                  <c:v>141.46666666666667</c:v>
                </c:pt>
                <c:pt idx="37">
                  <c:v>24.783333333333331</c:v>
                </c:pt>
                <c:pt idx="38">
                  <c:v>18.616666666666664</c:v>
                </c:pt>
                <c:pt idx="39">
                  <c:v>40.316666666666663</c:v>
                </c:pt>
                <c:pt idx="40">
                  <c:v>32.616666666666667</c:v>
                </c:pt>
                <c:pt idx="41">
                  <c:v>21.599999999999998</c:v>
                </c:pt>
                <c:pt idx="42">
                  <c:v>14.383333333333335</c:v>
                </c:pt>
                <c:pt idx="43">
                  <c:v>21.516666666666666</c:v>
                </c:pt>
                <c:pt idx="44">
                  <c:v>39.333333333333336</c:v>
                </c:pt>
                <c:pt idx="45">
                  <c:v>32.650000000000006</c:v>
                </c:pt>
                <c:pt idx="46">
                  <c:v>35.966666666666669</c:v>
                </c:pt>
                <c:pt idx="47">
                  <c:v>67.25</c:v>
                </c:pt>
                <c:pt idx="48">
                  <c:v>58.416666666666664</c:v>
                </c:pt>
                <c:pt idx="49">
                  <c:v>47.816666666666663</c:v>
                </c:pt>
                <c:pt idx="50">
                  <c:v>39.016666666666666</c:v>
                </c:pt>
                <c:pt idx="51">
                  <c:v>36.93333333333333</c:v>
                </c:pt>
                <c:pt idx="52">
                  <c:v>28.416666666666668</c:v>
                </c:pt>
                <c:pt idx="53">
                  <c:v>35.133333333333333</c:v>
                </c:pt>
                <c:pt idx="54">
                  <c:v>36.466666666666661</c:v>
                </c:pt>
                <c:pt idx="55">
                  <c:v>35.25</c:v>
                </c:pt>
                <c:pt idx="56">
                  <c:v>36.533333333333331</c:v>
                </c:pt>
                <c:pt idx="57">
                  <c:v>29.5</c:v>
                </c:pt>
                <c:pt idx="58">
                  <c:v>54.2</c:v>
                </c:pt>
                <c:pt idx="59">
                  <c:v>68.733333333333334</c:v>
                </c:pt>
                <c:pt idx="60">
                  <c:v>18</c:v>
                </c:pt>
                <c:pt idx="61">
                  <c:v>17.516666666666666</c:v>
                </c:pt>
                <c:pt idx="62">
                  <c:v>18.283333333333339</c:v>
                </c:pt>
                <c:pt idx="63">
                  <c:v>92.583333333333329</c:v>
                </c:pt>
                <c:pt idx="64">
                  <c:v>35.733333333333334</c:v>
                </c:pt>
                <c:pt idx="65">
                  <c:v>100.41666666666669</c:v>
                </c:pt>
                <c:pt idx="66">
                  <c:v>79.416666666666657</c:v>
                </c:pt>
                <c:pt idx="67">
                  <c:v>62.033333333333331</c:v>
                </c:pt>
                <c:pt idx="68">
                  <c:v>48.1</c:v>
                </c:pt>
                <c:pt idx="69">
                  <c:v>79.3</c:v>
                </c:pt>
                <c:pt idx="70">
                  <c:v>23.35</c:v>
                </c:pt>
                <c:pt idx="71">
                  <c:v>15.299999999999997</c:v>
                </c:pt>
                <c:pt idx="72">
                  <c:v>13.766666666666666</c:v>
                </c:pt>
                <c:pt idx="73">
                  <c:v>85.833333333333343</c:v>
                </c:pt>
                <c:pt idx="74">
                  <c:v>24.366666666666667</c:v>
                </c:pt>
                <c:pt idx="75">
                  <c:v>38.36666666666666</c:v>
                </c:pt>
                <c:pt idx="76">
                  <c:v>27.549999999999997</c:v>
                </c:pt>
                <c:pt idx="77">
                  <c:v>29.183333333333334</c:v>
                </c:pt>
                <c:pt idx="78">
                  <c:v>61.349999999999994</c:v>
                </c:pt>
              </c:numCache>
            </c:numRef>
          </c:yVal>
          <c:smooth val="0"/>
        </c:ser>
        <c:ser>
          <c:idx val="1"/>
          <c:order val="1"/>
          <c:tx>
            <c:v>Small</c:v>
          </c:tx>
          <c:spPr>
            <a:ln w="28575">
              <a:noFill/>
            </a:ln>
          </c:spPr>
          <c:xVal>
            <c:numRef>
              <c:f>'Plant Size Sq Footage'!$C$9:$CC$9</c:f>
              <c:numCache>
                <c:formatCode>#,##0.000</c:formatCode>
                <c:ptCount val="79"/>
                <c:pt idx="0">
                  <c:v>#N/A</c:v>
                </c:pt>
                <c:pt idx="1">
                  <c:v>#N/A</c:v>
                </c:pt>
                <c:pt idx="2">
                  <c:v>47.633333333333326</c:v>
                </c:pt>
                <c:pt idx="3">
                  <c:v>174.98333333333332</c:v>
                </c:pt>
                <c:pt idx="4">
                  <c:v>5.8333333333333339</c:v>
                </c:pt>
                <c:pt idx="5">
                  <c:v>32.316666666666663</c:v>
                </c:pt>
                <c:pt idx="6">
                  <c:v>#N/A</c:v>
                </c:pt>
                <c:pt idx="7">
                  <c:v>#N/A</c:v>
                </c:pt>
                <c:pt idx="8">
                  <c:v>#N/A</c:v>
                </c:pt>
                <c:pt idx="9">
                  <c:v>#N/A</c:v>
                </c:pt>
                <c:pt idx="10">
                  <c:v>#N/A</c:v>
                </c:pt>
                <c:pt idx="11">
                  <c:v>#N/A</c:v>
                </c:pt>
                <c:pt idx="12">
                  <c:v>#N/A</c:v>
                </c:pt>
                <c:pt idx="13">
                  <c:v>#N/A</c:v>
                </c:pt>
                <c:pt idx="14">
                  <c:v>54.65</c:v>
                </c:pt>
                <c:pt idx="15">
                  <c:v>#N/A</c:v>
                </c:pt>
                <c:pt idx="16">
                  <c:v>#N/A</c:v>
                </c:pt>
                <c:pt idx="17">
                  <c:v>#N/A</c:v>
                </c:pt>
                <c:pt idx="18">
                  <c:v>#N/A</c:v>
                </c:pt>
                <c:pt idx="19">
                  <c:v>#N/A</c:v>
                </c:pt>
                <c:pt idx="20">
                  <c:v>#N/A</c:v>
                </c:pt>
                <c:pt idx="21">
                  <c:v>#N/A</c:v>
                </c:pt>
                <c:pt idx="22">
                  <c:v>#N/A</c:v>
                </c:pt>
                <c:pt idx="23">
                  <c:v>#N/A</c:v>
                </c:pt>
                <c:pt idx="24">
                  <c:v>21.233333333333334</c:v>
                </c:pt>
                <c:pt idx="25">
                  <c:v>8.6833333333333336</c:v>
                </c:pt>
                <c:pt idx="26">
                  <c:v>10.216666666666667</c:v>
                </c:pt>
                <c:pt idx="27">
                  <c:v>#N/A</c:v>
                </c:pt>
                <c:pt idx="28">
                  <c:v>#N/A</c:v>
                </c:pt>
                <c:pt idx="29">
                  <c:v>15.716666666666665</c:v>
                </c:pt>
                <c:pt idx="30">
                  <c:v>#N/A</c:v>
                </c:pt>
                <c:pt idx="31">
                  <c:v>#N/A</c:v>
                </c:pt>
                <c:pt idx="32">
                  <c:v>12.500000000000002</c:v>
                </c:pt>
                <c:pt idx="33">
                  <c:v>35.383333333333333</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63.766666666666666</c:v>
                </c:pt>
                <c:pt idx="67">
                  <c:v>#N/A</c:v>
                </c:pt>
                <c:pt idx="68">
                  <c:v>#N/A</c:v>
                </c:pt>
                <c:pt idx="69">
                  <c:v>#N/A</c:v>
                </c:pt>
                <c:pt idx="70">
                  <c:v>#N/A</c:v>
                </c:pt>
                <c:pt idx="71">
                  <c:v>#N/A</c:v>
                </c:pt>
                <c:pt idx="72">
                  <c:v>#N/A</c:v>
                </c:pt>
                <c:pt idx="73">
                  <c:v>#N/A</c:v>
                </c:pt>
                <c:pt idx="74">
                  <c:v>#N/A</c:v>
                </c:pt>
                <c:pt idx="75">
                  <c:v>#N/A</c:v>
                </c:pt>
                <c:pt idx="76">
                  <c:v>#N/A</c:v>
                </c:pt>
                <c:pt idx="77">
                  <c:v>#N/A</c:v>
                </c:pt>
                <c:pt idx="78">
                  <c:v>#N/A</c:v>
                </c:pt>
              </c:numCache>
            </c:numRef>
          </c:xVal>
          <c:yVal>
            <c:numRef>
              <c:f>'Plant Size Sq Footage'!$C$12:$CC$12</c:f>
              <c:numCache>
                <c:formatCode>#,##0.000</c:formatCode>
                <c:ptCount val="79"/>
                <c:pt idx="0">
                  <c:v>#N/A</c:v>
                </c:pt>
                <c:pt idx="1">
                  <c:v>#N/A</c:v>
                </c:pt>
                <c:pt idx="2">
                  <c:v>102.60000000000001</c:v>
                </c:pt>
                <c:pt idx="3">
                  <c:v>84.233333333333334</c:v>
                </c:pt>
                <c:pt idx="4">
                  <c:v>29.266666666666669</c:v>
                </c:pt>
                <c:pt idx="5">
                  <c:v>121.75</c:v>
                </c:pt>
                <c:pt idx="6">
                  <c:v>#N/A</c:v>
                </c:pt>
                <c:pt idx="7">
                  <c:v>#N/A</c:v>
                </c:pt>
                <c:pt idx="8">
                  <c:v>#N/A</c:v>
                </c:pt>
                <c:pt idx="9">
                  <c:v>#N/A</c:v>
                </c:pt>
                <c:pt idx="10">
                  <c:v>#N/A</c:v>
                </c:pt>
                <c:pt idx="11">
                  <c:v>#N/A</c:v>
                </c:pt>
                <c:pt idx="12">
                  <c:v>#N/A</c:v>
                </c:pt>
                <c:pt idx="13">
                  <c:v>#N/A</c:v>
                </c:pt>
                <c:pt idx="14">
                  <c:v>70.516666666666666</c:v>
                </c:pt>
                <c:pt idx="15">
                  <c:v>#N/A</c:v>
                </c:pt>
                <c:pt idx="16">
                  <c:v>#N/A</c:v>
                </c:pt>
                <c:pt idx="17">
                  <c:v>#N/A</c:v>
                </c:pt>
                <c:pt idx="18">
                  <c:v>#N/A</c:v>
                </c:pt>
                <c:pt idx="19">
                  <c:v>#N/A</c:v>
                </c:pt>
                <c:pt idx="20">
                  <c:v>#N/A</c:v>
                </c:pt>
                <c:pt idx="21">
                  <c:v>#N/A</c:v>
                </c:pt>
                <c:pt idx="22">
                  <c:v>#N/A</c:v>
                </c:pt>
                <c:pt idx="23">
                  <c:v>#N/A</c:v>
                </c:pt>
                <c:pt idx="24">
                  <c:v>58.966666666666669</c:v>
                </c:pt>
                <c:pt idx="25">
                  <c:v>46.183333333333337</c:v>
                </c:pt>
                <c:pt idx="26">
                  <c:v>88.25</c:v>
                </c:pt>
                <c:pt idx="27">
                  <c:v>#N/A</c:v>
                </c:pt>
                <c:pt idx="28">
                  <c:v>#N/A</c:v>
                </c:pt>
                <c:pt idx="29">
                  <c:v>50.516666666666666</c:v>
                </c:pt>
                <c:pt idx="30">
                  <c:v>#N/A</c:v>
                </c:pt>
                <c:pt idx="31">
                  <c:v>#N/A</c:v>
                </c:pt>
                <c:pt idx="32">
                  <c:v>83.916666666666671</c:v>
                </c:pt>
                <c:pt idx="33">
                  <c:v>62.333333333333329</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79.416666666666657</c:v>
                </c:pt>
                <c:pt idx="67">
                  <c:v>#N/A</c:v>
                </c:pt>
                <c:pt idx="68">
                  <c:v>#N/A</c:v>
                </c:pt>
                <c:pt idx="69">
                  <c:v>#N/A</c:v>
                </c:pt>
                <c:pt idx="70">
                  <c:v>#N/A</c:v>
                </c:pt>
                <c:pt idx="71">
                  <c:v>#N/A</c:v>
                </c:pt>
                <c:pt idx="72">
                  <c:v>#N/A</c:v>
                </c:pt>
                <c:pt idx="73">
                  <c:v>#N/A</c:v>
                </c:pt>
                <c:pt idx="74">
                  <c:v>#N/A</c:v>
                </c:pt>
                <c:pt idx="75">
                  <c:v>#N/A</c:v>
                </c:pt>
                <c:pt idx="76">
                  <c:v>#N/A</c:v>
                </c:pt>
                <c:pt idx="77">
                  <c:v>#N/A</c:v>
                </c:pt>
                <c:pt idx="78">
                  <c:v>#N/A</c:v>
                </c:pt>
              </c:numCache>
            </c:numRef>
          </c:yVal>
          <c:smooth val="0"/>
        </c:ser>
        <c:ser>
          <c:idx val="2"/>
          <c:order val="2"/>
          <c:tx>
            <c:v>Medium</c:v>
          </c:tx>
          <c:spPr>
            <a:ln w="28575">
              <a:noFill/>
            </a:ln>
          </c:spPr>
          <c:xVal>
            <c:numRef>
              <c:f>'Plant Size Sq Footage'!$C$10:$CC$10</c:f>
              <c:numCache>
                <c:formatCode>#,##0.000</c:formatCode>
                <c:ptCount val="79"/>
                <c:pt idx="0">
                  <c:v>22.5</c:v>
                </c:pt>
                <c:pt idx="1">
                  <c:v>#N/A</c:v>
                </c:pt>
                <c:pt idx="2">
                  <c:v>#N/A</c:v>
                </c:pt>
                <c:pt idx="3">
                  <c:v>#N/A</c:v>
                </c:pt>
                <c:pt idx="4">
                  <c:v>#N/A</c:v>
                </c:pt>
                <c:pt idx="5">
                  <c:v>#N/A</c:v>
                </c:pt>
                <c:pt idx="6">
                  <c:v>16.549999999999997</c:v>
                </c:pt>
                <c:pt idx="7">
                  <c:v>14.95</c:v>
                </c:pt>
                <c:pt idx="8">
                  <c:v>23.083333333333332</c:v>
                </c:pt>
                <c:pt idx="9">
                  <c:v>31.566666666666666</c:v>
                </c:pt>
                <c:pt idx="10">
                  <c:v>#N/A</c:v>
                </c:pt>
                <c:pt idx="11">
                  <c:v>#N/A</c:v>
                </c:pt>
                <c:pt idx="12">
                  <c:v>91.4</c:v>
                </c:pt>
                <c:pt idx="13">
                  <c:v>#N/A</c:v>
                </c:pt>
                <c:pt idx="14">
                  <c:v>#N/A</c:v>
                </c:pt>
                <c:pt idx="15">
                  <c:v>#N/A</c:v>
                </c:pt>
                <c:pt idx="16">
                  <c:v>#N/A</c:v>
                </c:pt>
                <c:pt idx="17">
                  <c:v>#N/A</c:v>
                </c:pt>
                <c:pt idx="18">
                  <c:v>#N/A</c:v>
                </c:pt>
                <c:pt idx="19">
                  <c:v>#N/A</c:v>
                </c:pt>
                <c:pt idx="20">
                  <c:v>#N/A</c:v>
                </c:pt>
                <c:pt idx="21">
                  <c:v>#N/A</c:v>
                </c:pt>
                <c:pt idx="22">
                  <c:v>40.283333333333331</c:v>
                </c:pt>
                <c:pt idx="23">
                  <c:v>#N/A</c:v>
                </c:pt>
                <c:pt idx="24">
                  <c:v>#N/A</c:v>
                </c:pt>
                <c:pt idx="25">
                  <c:v>#N/A</c:v>
                </c:pt>
                <c:pt idx="26">
                  <c:v>#N/A</c:v>
                </c:pt>
                <c:pt idx="27">
                  <c:v>#N/A</c:v>
                </c:pt>
                <c:pt idx="28">
                  <c:v>21.166666666666671</c:v>
                </c:pt>
                <c:pt idx="29">
                  <c:v>#N/A</c:v>
                </c:pt>
                <c:pt idx="30">
                  <c:v>#N/A</c:v>
                </c:pt>
                <c:pt idx="31">
                  <c:v>#N/A</c:v>
                </c:pt>
                <c:pt idx="32">
                  <c:v>#N/A</c:v>
                </c:pt>
                <c:pt idx="33">
                  <c:v>#N/A</c:v>
                </c:pt>
                <c:pt idx="34">
                  <c:v>50.75</c:v>
                </c:pt>
                <c:pt idx="35">
                  <c:v>61.066666666666663</c:v>
                </c:pt>
                <c:pt idx="36">
                  <c:v>#N/A</c:v>
                </c:pt>
                <c:pt idx="37">
                  <c:v>#N/A</c:v>
                </c:pt>
                <c:pt idx="38">
                  <c:v>#N/A</c:v>
                </c:pt>
                <c:pt idx="39">
                  <c:v>#N/A</c:v>
                </c:pt>
                <c:pt idx="40">
                  <c:v>#N/A</c:v>
                </c:pt>
                <c:pt idx="41">
                  <c:v>#N/A</c:v>
                </c:pt>
                <c:pt idx="42">
                  <c:v>#N/A</c:v>
                </c:pt>
                <c:pt idx="43">
                  <c:v>#N/A</c:v>
                </c:pt>
                <c:pt idx="44">
                  <c:v>#N/A</c:v>
                </c:pt>
                <c:pt idx="45">
                  <c:v>#N/A</c:v>
                </c:pt>
                <c:pt idx="46">
                  <c:v>#N/A</c:v>
                </c:pt>
                <c:pt idx="47">
                  <c:v>45</c:v>
                </c:pt>
                <c:pt idx="48">
                  <c:v>74.333333333333343</c:v>
                </c:pt>
                <c:pt idx="49">
                  <c:v>#N/A</c:v>
                </c:pt>
                <c:pt idx="50">
                  <c:v>12.966666666666665</c:v>
                </c:pt>
                <c:pt idx="51">
                  <c:v>#N/A</c:v>
                </c:pt>
                <c:pt idx="52">
                  <c:v>#N/A</c:v>
                </c:pt>
                <c:pt idx="53">
                  <c:v>#N/A</c:v>
                </c:pt>
                <c:pt idx="54">
                  <c:v>#N/A</c:v>
                </c:pt>
                <c:pt idx="55">
                  <c:v>#N/A</c:v>
                </c:pt>
                <c:pt idx="56">
                  <c:v>#N/A</c:v>
                </c:pt>
                <c:pt idx="57">
                  <c:v>#N/A</c:v>
                </c:pt>
                <c:pt idx="58">
                  <c:v>25.583333333333336</c:v>
                </c:pt>
                <c:pt idx="59">
                  <c:v>33.166666666666664</c:v>
                </c:pt>
                <c:pt idx="60">
                  <c:v>#N/A</c:v>
                </c:pt>
                <c:pt idx="61">
                  <c:v>#N/A</c:v>
                </c:pt>
                <c:pt idx="62">
                  <c:v>#N/A</c:v>
                </c:pt>
                <c:pt idx="63">
                  <c:v>#N/A</c:v>
                </c:pt>
                <c:pt idx="64">
                  <c:v>#N/A</c:v>
                </c:pt>
                <c:pt idx="65">
                  <c:v>#N/A</c:v>
                </c:pt>
                <c:pt idx="66">
                  <c:v>#N/A</c:v>
                </c:pt>
                <c:pt idx="67">
                  <c:v>12.683333333333334</c:v>
                </c:pt>
                <c:pt idx="68">
                  <c:v>36.81666666666667</c:v>
                </c:pt>
                <c:pt idx="69">
                  <c:v>#N/A</c:v>
                </c:pt>
                <c:pt idx="70">
                  <c:v>#N/A</c:v>
                </c:pt>
                <c:pt idx="71">
                  <c:v>#N/A</c:v>
                </c:pt>
                <c:pt idx="72">
                  <c:v>#N/A</c:v>
                </c:pt>
                <c:pt idx="73">
                  <c:v>#N/A</c:v>
                </c:pt>
                <c:pt idx="74">
                  <c:v>15.700000000000001</c:v>
                </c:pt>
                <c:pt idx="75">
                  <c:v>25.533333333333335</c:v>
                </c:pt>
                <c:pt idx="76">
                  <c:v>#N/A</c:v>
                </c:pt>
                <c:pt idx="77">
                  <c:v>#N/A</c:v>
                </c:pt>
                <c:pt idx="78">
                  <c:v>#N/A</c:v>
                </c:pt>
              </c:numCache>
            </c:numRef>
          </c:xVal>
          <c:yVal>
            <c:numRef>
              <c:f>'Plant Size Sq Footage'!$C$15:$CC$15</c:f>
              <c:numCache>
                <c:formatCode>#,##0.000</c:formatCode>
                <c:ptCount val="79"/>
                <c:pt idx="0">
                  <c:v>52.2</c:v>
                </c:pt>
                <c:pt idx="1">
                  <c:v>#N/A</c:v>
                </c:pt>
                <c:pt idx="2">
                  <c:v>#N/A</c:v>
                </c:pt>
                <c:pt idx="3">
                  <c:v>#N/A</c:v>
                </c:pt>
                <c:pt idx="4">
                  <c:v>#N/A</c:v>
                </c:pt>
                <c:pt idx="5">
                  <c:v>#N/A</c:v>
                </c:pt>
                <c:pt idx="6">
                  <c:v>24.616666666666667</c:v>
                </c:pt>
                <c:pt idx="7">
                  <c:v>21.200000000000003</c:v>
                </c:pt>
                <c:pt idx="8">
                  <c:v>64.166666666666671</c:v>
                </c:pt>
                <c:pt idx="9">
                  <c:v>46.15</c:v>
                </c:pt>
                <c:pt idx="10">
                  <c:v>#N/A</c:v>
                </c:pt>
                <c:pt idx="11">
                  <c:v>#N/A</c:v>
                </c:pt>
                <c:pt idx="12">
                  <c:v>51.516666666666666</c:v>
                </c:pt>
                <c:pt idx="13">
                  <c:v>#N/A</c:v>
                </c:pt>
                <c:pt idx="14">
                  <c:v>#N/A</c:v>
                </c:pt>
                <c:pt idx="15">
                  <c:v>#N/A</c:v>
                </c:pt>
                <c:pt idx="16">
                  <c:v>#N/A</c:v>
                </c:pt>
                <c:pt idx="17">
                  <c:v>#N/A</c:v>
                </c:pt>
                <c:pt idx="18">
                  <c:v>#N/A</c:v>
                </c:pt>
                <c:pt idx="19">
                  <c:v>#N/A</c:v>
                </c:pt>
                <c:pt idx="20">
                  <c:v>#N/A</c:v>
                </c:pt>
                <c:pt idx="21">
                  <c:v>#N/A</c:v>
                </c:pt>
                <c:pt idx="22">
                  <c:v>50.199999999999996</c:v>
                </c:pt>
                <c:pt idx="23">
                  <c:v>#N/A</c:v>
                </c:pt>
                <c:pt idx="24">
                  <c:v>#N/A</c:v>
                </c:pt>
                <c:pt idx="25">
                  <c:v>#N/A</c:v>
                </c:pt>
                <c:pt idx="26">
                  <c:v>#N/A</c:v>
                </c:pt>
                <c:pt idx="27">
                  <c:v>#N/A</c:v>
                </c:pt>
                <c:pt idx="28">
                  <c:v>13.066666666666666</c:v>
                </c:pt>
                <c:pt idx="29">
                  <c:v>#N/A</c:v>
                </c:pt>
                <c:pt idx="30">
                  <c:v>#N/A</c:v>
                </c:pt>
                <c:pt idx="31">
                  <c:v>#N/A</c:v>
                </c:pt>
                <c:pt idx="32">
                  <c:v>#N/A</c:v>
                </c:pt>
                <c:pt idx="33">
                  <c:v>#N/A</c:v>
                </c:pt>
                <c:pt idx="34">
                  <c:v>93.516666666666666</c:v>
                </c:pt>
                <c:pt idx="35">
                  <c:v>150.6</c:v>
                </c:pt>
                <c:pt idx="36">
                  <c:v>#N/A</c:v>
                </c:pt>
                <c:pt idx="37">
                  <c:v>#N/A</c:v>
                </c:pt>
                <c:pt idx="38">
                  <c:v>#N/A</c:v>
                </c:pt>
                <c:pt idx="39">
                  <c:v>#N/A</c:v>
                </c:pt>
                <c:pt idx="40">
                  <c:v>#N/A</c:v>
                </c:pt>
                <c:pt idx="41">
                  <c:v>#N/A</c:v>
                </c:pt>
                <c:pt idx="42">
                  <c:v>#N/A</c:v>
                </c:pt>
                <c:pt idx="43">
                  <c:v>#N/A</c:v>
                </c:pt>
                <c:pt idx="44">
                  <c:v>#N/A</c:v>
                </c:pt>
                <c:pt idx="45">
                  <c:v>#N/A</c:v>
                </c:pt>
                <c:pt idx="46">
                  <c:v>#N/A</c:v>
                </c:pt>
                <c:pt idx="47">
                  <c:v>67.25</c:v>
                </c:pt>
                <c:pt idx="48">
                  <c:v>58.416666666666664</c:v>
                </c:pt>
                <c:pt idx="49">
                  <c:v>#N/A</c:v>
                </c:pt>
                <c:pt idx="50">
                  <c:v>39.016666666666666</c:v>
                </c:pt>
                <c:pt idx="51">
                  <c:v>#N/A</c:v>
                </c:pt>
                <c:pt idx="52">
                  <c:v>#N/A</c:v>
                </c:pt>
                <c:pt idx="53">
                  <c:v>#N/A</c:v>
                </c:pt>
                <c:pt idx="54">
                  <c:v>#N/A</c:v>
                </c:pt>
                <c:pt idx="55">
                  <c:v>#N/A</c:v>
                </c:pt>
                <c:pt idx="56">
                  <c:v>#N/A</c:v>
                </c:pt>
                <c:pt idx="57">
                  <c:v>#N/A</c:v>
                </c:pt>
                <c:pt idx="58">
                  <c:v>54.2</c:v>
                </c:pt>
                <c:pt idx="59">
                  <c:v>68.733333333333334</c:v>
                </c:pt>
                <c:pt idx="60">
                  <c:v>#N/A</c:v>
                </c:pt>
                <c:pt idx="61">
                  <c:v>#N/A</c:v>
                </c:pt>
                <c:pt idx="62">
                  <c:v>#N/A</c:v>
                </c:pt>
                <c:pt idx="63">
                  <c:v>#N/A</c:v>
                </c:pt>
                <c:pt idx="64">
                  <c:v>#N/A</c:v>
                </c:pt>
                <c:pt idx="65">
                  <c:v>#N/A</c:v>
                </c:pt>
                <c:pt idx="66">
                  <c:v>#N/A</c:v>
                </c:pt>
                <c:pt idx="67">
                  <c:v>62.033333333333331</c:v>
                </c:pt>
                <c:pt idx="68">
                  <c:v>48.1</c:v>
                </c:pt>
                <c:pt idx="69">
                  <c:v>#N/A</c:v>
                </c:pt>
                <c:pt idx="70">
                  <c:v>#N/A</c:v>
                </c:pt>
                <c:pt idx="71">
                  <c:v>#N/A</c:v>
                </c:pt>
                <c:pt idx="72">
                  <c:v>#N/A</c:v>
                </c:pt>
                <c:pt idx="73">
                  <c:v>#N/A</c:v>
                </c:pt>
                <c:pt idx="74">
                  <c:v>24.366666666666667</c:v>
                </c:pt>
                <c:pt idx="75">
                  <c:v>38.36666666666666</c:v>
                </c:pt>
                <c:pt idx="76">
                  <c:v>#N/A</c:v>
                </c:pt>
                <c:pt idx="77">
                  <c:v>#N/A</c:v>
                </c:pt>
                <c:pt idx="78">
                  <c:v>#N/A</c:v>
                </c:pt>
              </c:numCache>
            </c:numRef>
          </c:yVal>
          <c:smooth val="0"/>
        </c:ser>
        <c:ser>
          <c:idx val="3"/>
          <c:order val="3"/>
          <c:tx>
            <c:v>Large</c:v>
          </c:tx>
          <c:spPr>
            <a:ln w="28575">
              <a:noFill/>
            </a:ln>
          </c:spPr>
          <c:marker>
            <c:symbol val="circle"/>
            <c:size val="7"/>
          </c:marker>
          <c:xVal>
            <c:numRef>
              <c:f>'Plant Size Sq Footage'!$C$11:$CC$11</c:f>
              <c:numCache>
                <c:formatCode>#,##0.000</c:formatCode>
                <c:ptCount val="79"/>
                <c:pt idx="0">
                  <c:v>#N/A</c:v>
                </c:pt>
                <c:pt idx="1">
                  <c:v>30.35</c:v>
                </c:pt>
                <c:pt idx="2">
                  <c:v>#N/A</c:v>
                </c:pt>
                <c:pt idx="3">
                  <c:v>#N/A</c:v>
                </c:pt>
                <c:pt idx="4">
                  <c:v>#N/A</c:v>
                </c:pt>
                <c:pt idx="5">
                  <c:v>#N/A</c:v>
                </c:pt>
                <c:pt idx="6">
                  <c:v>#N/A</c:v>
                </c:pt>
                <c:pt idx="7">
                  <c:v>#N/A</c:v>
                </c:pt>
                <c:pt idx="8">
                  <c:v>#N/A</c:v>
                </c:pt>
                <c:pt idx="9">
                  <c:v>#N/A</c:v>
                </c:pt>
                <c:pt idx="10">
                  <c:v>53.516666666666673</c:v>
                </c:pt>
                <c:pt idx="11">
                  <c:v>21.816666666666666</c:v>
                </c:pt>
                <c:pt idx="12">
                  <c:v>#N/A</c:v>
                </c:pt>
                <c:pt idx="13">
                  <c:v>#N/A</c:v>
                </c:pt>
                <c:pt idx="14">
                  <c:v>#N/A</c:v>
                </c:pt>
                <c:pt idx="15">
                  <c:v>37.300000000000004</c:v>
                </c:pt>
                <c:pt idx="16">
                  <c:v>39.799999999999997</c:v>
                </c:pt>
                <c:pt idx="17">
                  <c:v>29.116666666666667</c:v>
                </c:pt>
                <c:pt idx="18">
                  <c:v>32.25</c:v>
                </c:pt>
                <c:pt idx="19">
                  <c:v>42.933333333333337</c:v>
                </c:pt>
                <c:pt idx="20">
                  <c:v>22.066666666666666</c:v>
                </c:pt>
                <c:pt idx="21">
                  <c:v>37.183333333333337</c:v>
                </c:pt>
                <c:pt idx="22">
                  <c:v>#N/A</c:v>
                </c:pt>
                <c:pt idx="23">
                  <c:v>46.666666666666664</c:v>
                </c:pt>
                <c:pt idx="24">
                  <c:v>#N/A</c:v>
                </c:pt>
                <c:pt idx="25">
                  <c:v>#N/A</c:v>
                </c:pt>
                <c:pt idx="26">
                  <c:v>#N/A</c:v>
                </c:pt>
                <c:pt idx="27">
                  <c:v>#N/A</c:v>
                </c:pt>
                <c:pt idx="28">
                  <c:v>#N/A</c:v>
                </c:pt>
                <c:pt idx="29">
                  <c:v>#N/A</c:v>
                </c:pt>
                <c:pt idx="30">
                  <c:v>54.4</c:v>
                </c:pt>
                <c:pt idx="31">
                  <c:v>36.716666666666661</c:v>
                </c:pt>
                <c:pt idx="32">
                  <c:v>#N/A</c:v>
                </c:pt>
                <c:pt idx="33">
                  <c:v>#N/A</c:v>
                </c:pt>
                <c:pt idx="34">
                  <c:v>#N/A</c:v>
                </c:pt>
                <c:pt idx="35">
                  <c:v>#N/A</c:v>
                </c:pt>
                <c:pt idx="36">
                  <c:v>#N/A</c:v>
                </c:pt>
                <c:pt idx="37">
                  <c:v>#N/A</c:v>
                </c:pt>
                <c:pt idx="38">
                  <c:v>28.033333333333339</c:v>
                </c:pt>
                <c:pt idx="39">
                  <c:v>#N/A</c:v>
                </c:pt>
                <c:pt idx="40">
                  <c:v>48.900000000000006</c:v>
                </c:pt>
                <c:pt idx="41">
                  <c:v>34.849999999999994</c:v>
                </c:pt>
                <c:pt idx="42">
                  <c:v>29.133333333333333</c:v>
                </c:pt>
                <c:pt idx="43">
                  <c:v>23.883333333333336</c:v>
                </c:pt>
                <c:pt idx="44">
                  <c:v>#N/A</c:v>
                </c:pt>
                <c:pt idx="45">
                  <c:v>31.533333333333331</c:v>
                </c:pt>
                <c:pt idx="46">
                  <c:v>#N/A</c:v>
                </c:pt>
                <c:pt idx="47">
                  <c:v>#N/A</c:v>
                </c:pt>
                <c:pt idx="48">
                  <c:v>#N/A</c:v>
                </c:pt>
                <c:pt idx="49">
                  <c:v>#N/A</c:v>
                </c:pt>
                <c:pt idx="50">
                  <c:v>#N/A</c:v>
                </c:pt>
                <c:pt idx="51">
                  <c:v>44.616666666666667</c:v>
                </c:pt>
                <c:pt idx="52">
                  <c:v>37.049999999999997</c:v>
                </c:pt>
                <c:pt idx="53">
                  <c:v>13.666666666666668</c:v>
                </c:pt>
                <c:pt idx="54">
                  <c:v>14.5</c:v>
                </c:pt>
                <c:pt idx="55">
                  <c:v>24.516666666666669</c:v>
                </c:pt>
                <c:pt idx="56">
                  <c:v>14.416666666666668</c:v>
                </c:pt>
                <c:pt idx="57">
                  <c:v>42.3</c:v>
                </c:pt>
                <c:pt idx="58">
                  <c:v>#N/A</c:v>
                </c:pt>
                <c:pt idx="59">
                  <c:v>#N/A</c:v>
                </c:pt>
                <c:pt idx="60">
                  <c:v>41.383333333333333</c:v>
                </c:pt>
                <c:pt idx="61">
                  <c:v>43.666666666666664</c:v>
                </c:pt>
                <c:pt idx="62">
                  <c:v>46.31666666666667</c:v>
                </c:pt>
                <c:pt idx="63">
                  <c:v>50.483333333333334</c:v>
                </c:pt>
                <c:pt idx="64">
                  <c:v>50.783333333333339</c:v>
                </c:pt>
                <c:pt idx="65">
                  <c:v>57.566666666666656</c:v>
                </c:pt>
                <c:pt idx="66">
                  <c:v>#N/A</c:v>
                </c:pt>
                <c:pt idx="67">
                  <c:v>#N/A</c:v>
                </c:pt>
                <c:pt idx="68">
                  <c:v>#N/A</c:v>
                </c:pt>
                <c:pt idx="69">
                  <c:v>77.216666666666669</c:v>
                </c:pt>
                <c:pt idx="70">
                  <c:v>34.299999999999997</c:v>
                </c:pt>
                <c:pt idx="71">
                  <c:v>24.216666666666665</c:v>
                </c:pt>
                <c:pt idx="72">
                  <c:v>16.899999999999999</c:v>
                </c:pt>
                <c:pt idx="73">
                  <c:v>65.666666666666657</c:v>
                </c:pt>
                <c:pt idx="74">
                  <c:v>#N/A</c:v>
                </c:pt>
                <c:pt idx="75">
                  <c:v>#N/A</c:v>
                </c:pt>
                <c:pt idx="76">
                  <c:v>26.716666666666669</c:v>
                </c:pt>
                <c:pt idx="77">
                  <c:v>31.483333333333327</c:v>
                </c:pt>
                <c:pt idx="78">
                  <c:v>24.333333333333332</c:v>
                </c:pt>
              </c:numCache>
            </c:numRef>
          </c:xVal>
          <c:yVal>
            <c:numRef>
              <c:f>'Plant Size Sq Footage'!$C$18:$CC$18</c:f>
              <c:numCache>
                <c:formatCode>#,##0.000</c:formatCode>
                <c:ptCount val="79"/>
                <c:pt idx="0">
                  <c:v>#N/A</c:v>
                </c:pt>
                <c:pt idx="1">
                  <c:v>49.716666666666669</c:v>
                </c:pt>
                <c:pt idx="2">
                  <c:v>#N/A</c:v>
                </c:pt>
                <c:pt idx="3">
                  <c:v>#N/A</c:v>
                </c:pt>
                <c:pt idx="4">
                  <c:v>#N/A</c:v>
                </c:pt>
                <c:pt idx="5">
                  <c:v>#N/A</c:v>
                </c:pt>
                <c:pt idx="6">
                  <c:v>#N/A</c:v>
                </c:pt>
                <c:pt idx="7">
                  <c:v>#N/A</c:v>
                </c:pt>
                <c:pt idx="8">
                  <c:v>#N/A</c:v>
                </c:pt>
                <c:pt idx="9">
                  <c:v>#N/A</c:v>
                </c:pt>
                <c:pt idx="10">
                  <c:v>58.733333333333341</c:v>
                </c:pt>
                <c:pt idx="11">
                  <c:v>49.683333333333337</c:v>
                </c:pt>
                <c:pt idx="12">
                  <c:v>#N/A</c:v>
                </c:pt>
                <c:pt idx="13">
                  <c:v>#N/A</c:v>
                </c:pt>
                <c:pt idx="14">
                  <c:v>#N/A</c:v>
                </c:pt>
                <c:pt idx="15">
                  <c:v>25.916666666666668</c:v>
                </c:pt>
                <c:pt idx="16">
                  <c:v>12.6</c:v>
                </c:pt>
                <c:pt idx="17">
                  <c:v>14.716666666666667</c:v>
                </c:pt>
                <c:pt idx="18">
                  <c:v>18.466666666666669</c:v>
                </c:pt>
                <c:pt idx="19">
                  <c:v>27.366666666666664</c:v>
                </c:pt>
                <c:pt idx="20">
                  <c:v>25.533333333333335</c:v>
                </c:pt>
                <c:pt idx="21">
                  <c:v>50.883333333333333</c:v>
                </c:pt>
                <c:pt idx="22">
                  <c:v>#N/A</c:v>
                </c:pt>
                <c:pt idx="23">
                  <c:v>95.033333333333346</c:v>
                </c:pt>
                <c:pt idx="24">
                  <c:v>#N/A</c:v>
                </c:pt>
                <c:pt idx="25">
                  <c:v>#N/A</c:v>
                </c:pt>
                <c:pt idx="26">
                  <c:v>#N/A</c:v>
                </c:pt>
                <c:pt idx="27">
                  <c:v>#N/A</c:v>
                </c:pt>
                <c:pt idx="28">
                  <c:v>#N/A</c:v>
                </c:pt>
                <c:pt idx="29">
                  <c:v>#N/A</c:v>
                </c:pt>
                <c:pt idx="30">
                  <c:v>27.933333333333337</c:v>
                </c:pt>
                <c:pt idx="31">
                  <c:v>33.799999999999997</c:v>
                </c:pt>
                <c:pt idx="32">
                  <c:v>#N/A</c:v>
                </c:pt>
                <c:pt idx="33">
                  <c:v>#N/A</c:v>
                </c:pt>
                <c:pt idx="34">
                  <c:v>#N/A</c:v>
                </c:pt>
                <c:pt idx="35">
                  <c:v>#N/A</c:v>
                </c:pt>
                <c:pt idx="36">
                  <c:v>#N/A</c:v>
                </c:pt>
                <c:pt idx="37">
                  <c:v>#N/A</c:v>
                </c:pt>
                <c:pt idx="38">
                  <c:v>18.616666666666664</c:v>
                </c:pt>
                <c:pt idx="39">
                  <c:v>#N/A</c:v>
                </c:pt>
                <c:pt idx="40">
                  <c:v>32.616666666666667</c:v>
                </c:pt>
                <c:pt idx="41">
                  <c:v>21.599999999999998</c:v>
                </c:pt>
                <c:pt idx="42">
                  <c:v>14.383333333333335</c:v>
                </c:pt>
                <c:pt idx="43">
                  <c:v>21.516666666666666</c:v>
                </c:pt>
                <c:pt idx="44">
                  <c:v>#N/A</c:v>
                </c:pt>
                <c:pt idx="45">
                  <c:v>32.650000000000006</c:v>
                </c:pt>
                <c:pt idx="46">
                  <c:v>#N/A</c:v>
                </c:pt>
                <c:pt idx="47">
                  <c:v>#N/A</c:v>
                </c:pt>
                <c:pt idx="48">
                  <c:v>#N/A</c:v>
                </c:pt>
                <c:pt idx="49">
                  <c:v>#N/A</c:v>
                </c:pt>
                <c:pt idx="50">
                  <c:v>#N/A</c:v>
                </c:pt>
                <c:pt idx="51">
                  <c:v>36.93333333333333</c:v>
                </c:pt>
                <c:pt idx="52">
                  <c:v>28.416666666666668</c:v>
                </c:pt>
                <c:pt idx="53">
                  <c:v>35.133333333333333</c:v>
                </c:pt>
                <c:pt idx="54">
                  <c:v>36.466666666666661</c:v>
                </c:pt>
                <c:pt idx="55">
                  <c:v>35.25</c:v>
                </c:pt>
                <c:pt idx="56">
                  <c:v>36.533333333333331</c:v>
                </c:pt>
                <c:pt idx="57">
                  <c:v>29.5</c:v>
                </c:pt>
                <c:pt idx="58">
                  <c:v>#N/A</c:v>
                </c:pt>
                <c:pt idx="59">
                  <c:v>#N/A</c:v>
                </c:pt>
                <c:pt idx="60">
                  <c:v>18</c:v>
                </c:pt>
                <c:pt idx="61">
                  <c:v>17.516666666666666</c:v>
                </c:pt>
                <c:pt idx="62">
                  <c:v>18.283333333333339</c:v>
                </c:pt>
                <c:pt idx="63">
                  <c:v>92.583333333333329</c:v>
                </c:pt>
                <c:pt idx="64">
                  <c:v>35.733333333333334</c:v>
                </c:pt>
                <c:pt idx="65">
                  <c:v>100.41666666666669</c:v>
                </c:pt>
                <c:pt idx="66">
                  <c:v>#N/A</c:v>
                </c:pt>
                <c:pt idx="67">
                  <c:v>#N/A</c:v>
                </c:pt>
                <c:pt idx="68">
                  <c:v>#N/A</c:v>
                </c:pt>
                <c:pt idx="69">
                  <c:v>79.3</c:v>
                </c:pt>
                <c:pt idx="70">
                  <c:v>23.35</c:v>
                </c:pt>
                <c:pt idx="71">
                  <c:v>15.299999999999997</c:v>
                </c:pt>
                <c:pt idx="72">
                  <c:v>13.766666666666666</c:v>
                </c:pt>
                <c:pt idx="73">
                  <c:v>85.833333333333343</c:v>
                </c:pt>
                <c:pt idx="74">
                  <c:v>#N/A</c:v>
                </c:pt>
                <c:pt idx="75">
                  <c:v>#N/A</c:v>
                </c:pt>
                <c:pt idx="76">
                  <c:v>27.549999999999997</c:v>
                </c:pt>
                <c:pt idx="77">
                  <c:v>29.183333333333334</c:v>
                </c:pt>
                <c:pt idx="78">
                  <c:v>61.349999999999994</c:v>
                </c:pt>
              </c:numCache>
            </c:numRef>
          </c:yVal>
          <c:smooth val="0"/>
        </c:ser>
        <c:ser>
          <c:idx val="4"/>
          <c:order val="4"/>
          <c:tx>
            <c:v> </c:v>
          </c:tx>
          <c:spPr>
            <a:ln w="28575">
              <a:noFill/>
            </a:ln>
          </c:spPr>
          <c:marker>
            <c:spPr>
              <a:ln>
                <a:noFill/>
              </a:ln>
            </c:spPr>
          </c:marker>
          <c:trendline>
            <c:spPr>
              <a:ln w="31750">
                <a:solidFill>
                  <a:srgbClr val="FF0000"/>
                </a:solidFill>
              </a:ln>
            </c:spPr>
            <c:trendlineType val="linear"/>
            <c:dispRSqr val="0"/>
            <c:dispEq val="1"/>
            <c:trendlineLbl>
              <c:layout>
                <c:manualLayout>
                  <c:x val="1.1014191441432147E-2"/>
                  <c:y val="-3.9758015067428508E-2"/>
                </c:manualLayout>
              </c:layout>
              <c:numFmt formatCode="General" sourceLinked="0"/>
            </c:trendlineLbl>
          </c:trendline>
          <c:xVal>
            <c:numRef>
              <c:f>'Plant Size Sq Footage'!$C$39:$AL$39</c:f>
              <c:numCache>
                <c:formatCode>General</c:formatCode>
                <c:ptCount val="3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pt idx="17">
                  <c:v>90</c:v>
                </c:pt>
                <c:pt idx="18">
                  <c:v>95</c:v>
                </c:pt>
                <c:pt idx="19">
                  <c:v>100</c:v>
                </c:pt>
                <c:pt idx="20">
                  <c:v>105</c:v>
                </c:pt>
                <c:pt idx="21">
                  <c:v>110</c:v>
                </c:pt>
                <c:pt idx="22">
                  <c:v>115</c:v>
                </c:pt>
                <c:pt idx="23">
                  <c:v>120</c:v>
                </c:pt>
                <c:pt idx="24">
                  <c:v>125</c:v>
                </c:pt>
                <c:pt idx="25">
                  <c:v>130</c:v>
                </c:pt>
                <c:pt idx="26">
                  <c:v>135</c:v>
                </c:pt>
                <c:pt idx="27">
                  <c:v>140</c:v>
                </c:pt>
                <c:pt idx="28">
                  <c:v>145</c:v>
                </c:pt>
                <c:pt idx="29">
                  <c:v>150</c:v>
                </c:pt>
                <c:pt idx="30">
                  <c:v>155</c:v>
                </c:pt>
                <c:pt idx="31">
                  <c:v>160</c:v>
                </c:pt>
                <c:pt idx="32">
                  <c:v>165</c:v>
                </c:pt>
                <c:pt idx="33">
                  <c:v>170</c:v>
                </c:pt>
                <c:pt idx="34">
                  <c:v>175</c:v>
                </c:pt>
                <c:pt idx="35">
                  <c:v>180</c:v>
                </c:pt>
              </c:numCache>
            </c:numRef>
          </c:xVal>
          <c:yVal>
            <c:numRef>
              <c:f>'Plant Size Sq Footage'!$C$40:$AL$40</c:f>
              <c:numCache>
                <c:formatCode>General</c:formatCode>
                <c:ptCount val="36"/>
                <c:pt idx="0">
                  <c:v>4</c:v>
                </c:pt>
                <c:pt idx="1">
                  <c:v>8</c:v>
                </c:pt>
                <c:pt idx="2">
                  <c:v>12</c:v>
                </c:pt>
                <c:pt idx="3">
                  <c:v>16</c:v>
                </c:pt>
                <c:pt idx="4">
                  <c:v>20</c:v>
                </c:pt>
                <c:pt idx="5">
                  <c:v>24</c:v>
                </c:pt>
                <c:pt idx="6">
                  <c:v>28</c:v>
                </c:pt>
                <c:pt idx="7">
                  <c:v>32</c:v>
                </c:pt>
                <c:pt idx="8">
                  <c:v>36</c:v>
                </c:pt>
                <c:pt idx="9">
                  <c:v>40</c:v>
                </c:pt>
                <c:pt idx="10">
                  <c:v>44</c:v>
                </c:pt>
                <c:pt idx="11">
                  <c:v>48</c:v>
                </c:pt>
                <c:pt idx="12">
                  <c:v>52</c:v>
                </c:pt>
                <c:pt idx="13">
                  <c:v>56</c:v>
                </c:pt>
                <c:pt idx="14">
                  <c:v>60</c:v>
                </c:pt>
                <c:pt idx="15">
                  <c:v>64</c:v>
                </c:pt>
                <c:pt idx="16">
                  <c:v>68</c:v>
                </c:pt>
                <c:pt idx="17">
                  <c:v>72</c:v>
                </c:pt>
                <c:pt idx="18">
                  <c:v>76</c:v>
                </c:pt>
                <c:pt idx="19">
                  <c:v>80</c:v>
                </c:pt>
                <c:pt idx="20">
                  <c:v>84</c:v>
                </c:pt>
                <c:pt idx="21">
                  <c:v>88</c:v>
                </c:pt>
                <c:pt idx="22">
                  <c:v>92</c:v>
                </c:pt>
                <c:pt idx="23">
                  <c:v>96</c:v>
                </c:pt>
                <c:pt idx="24">
                  <c:v>100</c:v>
                </c:pt>
                <c:pt idx="25">
                  <c:v>104</c:v>
                </c:pt>
                <c:pt idx="26">
                  <c:v>108</c:v>
                </c:pt>
                <c:pt idx="27">
                  <c:v>112</c:v>
                </c:pt>
                <c:pt idx="28">
                  <c:v>116</c:v>
                </c:pt>
                <c:pt idx="29">
                  <c:v>120</c:v>
                </c:pt>
                <c:pt idx="30">
                  <c:v>124</c:v>
                </c:pt>
                <c:pt idx="31">
                  <c:v>128</c:v>
                </c:pt>
                <c:pt idx="32">
                  <c:v>132</c:v>
                </c:pt>
                <c:pt idx="33">
                  <c:v>136</c:v>
                </c:pt>
                <c:pt idx="34">
                  <c:v>140</c:v>
                </c:pt>
                <c:pt idx="35">
                  <c:v>144</c:v>
                </c:pt>
              </c:numCache>
            </c:numRef>
          </c:yVal>
          <c:smooth val="0"/>
        </c:ser>
        <c:dLbls>
          <c:showLegendKey val="0"/>
          <c:showVal val="0"/>
          <c:showCatName val="0"/>
          <c:showSerName val="0"/>
          <c:showPercent val="0"/>
          <c:showBubbleSize val="0"/>
        </c:dLbls>
        <c:axId val="176925312"/>
        <c:axId val="176935680"/>
      </c:scatterChart>
      <c:valAx>
        <c:axId val="176925312"/>
        <c:scaling>
          <c:orientation val="minMax"/>
        </c:scaling>
        <c:delete val="0"/>
        <c:axPos val="b"/>
        <c:title>
          <c:tx>
            <c:rich>
              <a:bodyPr/>
              <a:lstStyle/>
              <a:p>
                <a:pPr>
                  <a:defRPr/>
                </a:pPr>
                <a:r>
                  <a:rPr lang="en-US"/>
                  <a:t>Direct Time</a:t>
                </a:r>
              </a:p>
            </c:rich>
          </c:tx>
          <c:layout>
            <c:manualLayout>
              <c:xMode val="edge"/>
              <c:yMode val="edge"/>
              <c:x val="0.49529945105067907"/>
              <c:y val="0.87170493715774577"/>
            </c:manualLayout>
          </c:layout>
          <c:overlay val="0"/>
        </c:title>
        <c:numFmt formatCode="#,##0.000" sourceLinked="1"/>
        <c:majorTickMark val="out"/>
        <c:minorTickMark val="none"/>
        <c:tickLblPos val="nextTo"/>
        <c:crossAx val="176935680"/>
        <c:crosses val="autoZero"/>
        <c:crossBetween val="midCat"/>
      </c:valAx>
      <c:valAx>
        <c:axId val="176935680"/>
        <c:scaling>
          <c:orientation val="minMax"/>
        </c:scaling>
        <c:delete val="0"/>
        <c:axPos val="l"/>
        <c:majorGridlines/>
        <c:title>
          <c:tx>
            <c:rich>
              <a:bodyPr rot="-5400000" vert="horz"/>
              <a:lstStyle/>
              <a:p>
                <a:pPr>
                  <a:defRPr/>
                </a:pPr>
                <a:r>
                  <a:rPr lang="en-US"/>
                  <a:t>Indirect Time</a:t>
                </a:r>
              </a:p>
            </c:rich>
          </c:tx>
          <c:overlay val="0"/>
        </c:title>
        <c:numFmt formatCode="#,##0.000" sourceLinked="1"/>
        <c:majorTickMark val="out"/>
        <c:minorTickMark val="none"/>
        <c:tickLblPos val="nextTo"/>
        <c:crossAx val="176925312"/>
        <c:crosses val="autoZero"/>
        <c:crossBetween val="midCat"/>
      </c:valAx>
    </c:plotArea>
    <c:legend>
      <c:legendPos val="b"/>
      <c:overlay val="0"/>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Direct Time vs Total Indirect Time</a:t>
            </a:r>
          </a:p>
        </c:rich>
      </c:tx>
      <c:overlay val="0"/>
    </c:title>
    <c:autoTitleDeleted val="0"/>
    <c:plotArea>
      <c:layout/>
      <c:scatterChart>
        <c:scatterStyle val="lineMarker"/>
        <c:varyColors val="0"/>
        <c:ser>
          <c:idx val="1"/>
          <c:order val="0"/>
          <c:tx>
            <c:v>Small</c:v>
          </c:tx>
          <c:spPr>
            <a:ln w="28575">
              <a:noFill/>
            </a:ln>
          </c:spPr>
          <c:trendline>
            <c:trendlineType val="linear"/>
            <c:dispRSqr val="1"/>
            <c:dispEq val="1"/>
            <c:trendlineLbl>
              <c:layout>
                <c:manualLayout>
                  <c:x val="0.14480855039144996"/>
                  <c:y val="-6.8083242570980099E-2"/>
                </c:manualLayout>
              </c:layout>
              <c:numFmt formatCode="General" sourceLinked="0"/>
            </c:trendlineLbl>
          </c:trendline>
          <c:xVal>
            <c:numRef>
              <c:f>'Plant Size Sq Footage'!$C$9:$CC$9</c:f>
              <c:numCache>
                <c:formatCode>#,##0.000</c:formatCode>
                <c:ptCount val="79"/>
                <c:pt idx="0">
                  <c:v>#N/A</c:v>
                </c:pt>
                <c:pt idx="1">
                  <c:v>#N/A</c:v>
                </c:pt>
                <c:pt idx="2">
                  <c:v>47.633333333333326</c:v>
                </c:pt>
                <c:pt idx="3">
                  <c:v>174.98333333333332</c:v>
                </c:pt>
                <c:pt idx="4">
                  <c:v>5.8333333333333339</c:v>
                </c:pt>
                <c:pt idx="5">
                  <c:v>32.316666666666663</c:v>
                </c:pt>
                <c:pt idx="6">
                  <c:v>#N/A</c:v>
                </c:pt>
                <c:pt idx="7">
                  <c:v>#N/A</c:v>
                </c:pt>
                <c:pt idx="8">
                  <c:v>#N/A</c:v>
                </c:pt>
                <c:pt idx="9">
                  <c:v>#N/A</c:v>
                </c:pt>
                <c:pt idx="10">
                  <c:v>#N/A</c:v>
                </c:pt>
                <c:pt idx="11">
                  <c:v>#N/A</c:v>
                </c:pt>
                <c:pt idx="12">
                  <c:v>#N/A</c:v>
                </c:pt>
                <c:pt idx="13">
                  <c:v>#N/A</c:v>
                </c:pt>
                <c:pt idx="14">
                  <c:v>54.65</c:v>
                </c:pt>
                <c:pt idx="15">
                  <c:v>#N/A</c:v>
                </c:pt>
                <c:pt idx="16">
                  <c:v>#N/A</c:v>
                </c:pt>
                <c:pt idx="17">
                  <c:v>#N/A</c:v>
                </c:pt>
                <c:pt idx="18">
                  <c:v>#N/A</c:v>
                </c:pt>
                <c:pt idx="19">
                  <c:v>#N/A</c:v>
                </c:pt>
                <c:pt idx="20">
                  <c:v>#N/A</c:v>
                </c:pt>
                <c:pt idx="21">
                  <c:v>#N/A</c:v>
                </c:pt>
                <c:pt idx="22">
                  <c:v>#N/A</c:v>
                </c:pt>
                <c:pt idx="23">
                  <c:v>#N/A</c:v>
                </c:pt>
                <c:pt idx="24">
                  <c:v>21.233333333333334</c:v>
                </c:pt>
                <c:pt idx="25">
                  <c:v>8.6833333333333336</c:v>
                </c:pt>
                <c:pt idx="26">
                  <c:v>10.216666666666667</c:v>
                </c:pt>
                <c:pt idx="27">
                  <c:v>#N/A</c:v>
                </c:pt>
                <c:pt idx="28">
                  <c:v>#N/A</c:v>
                </c:pt>
                <c:pt idx="29">
                  <c:v>15.716666666666665</c:v>
                </c:pt>
                <c:pt idx="30">
                  <c:v>#N/A</c:v>
                </c:pt>
                <c:pt idx="31">
                  <c:v>#N/A</c:v>
                </c:pt>
                <c:pt idx="32">
                  <c:v>12.500000000000002</c:v>
                </c:pt>
                <c:pt idx="33">
                  <c:v>35.383333333333333</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63.766666666666666</c:v>
                </c:pt>
                <c:pt idx="67">
                  <c:v>#N/A</c:v>
                </c:pt>
                <c:pt idx="68">
                  <c:v>#N/A</c:v>
                </c:pt>
                <c:pt idx="69">
                  <c:v>#N/A</c:v>
                </c:pt>
                <c:pt idx="70">
                  <c:v>#N/A</c:v>
                </c:pt>
                <c:pt idx="71">
                  <c:v>#N/A</c:v>
                </c:pt>
                <c:pt idx="72">
                  <c:v>#N/A</c:v>
                </c:pt>
                <c:pt idx="73">
                  <c:v>#N/A</c:v>
                </c:pt>
                <c:pt idx="74">
                  <c:v>#N/A</c:v>
                </c:pt>
                <c:pt idx="75">
                  <c:v>#N/A</c:v>
                </c:pt>
                <c:pt idx="76">
                  <c:v>#N/A</c:v>
                </c:pt>
                <c:pt idx="77">
                  <c:v>#N/A</c:v>
                </c:pt>
                <c:pt idx="78">
                  <c:v>#N/A</c:v>
                </c:pt>
              </c:numCache>
            </c:numRef>
          </c:xVal>
          <c:yVal>
            <c:numRef>
              <c:f>'Plant Size Sq Footage'!$C$12:$CC$12</c:f>
              <c:numCache>
                <c:formatCode>#,##0.000</c:formatCode>
                <c:ptCount val="79"/>
                <c:pt idx="0">
                  <c:v>#N/A</c:v>
                </c:pt>
                <c:pt idx="1">
                  <c:v>#N/A</c:v>
                </c:pt>
                <c:pt idx="2">
                  <c:v>102.60000000000001</c:v>
                </c:pt>
                <c:pt idx="3">
                  <c:v>84.233333333333334</c:v>
                </c:pt>
                <c:pt idx="4">
                  <c:v>29.266666666666669</c:v>
                </c:pt>
                <c:pt idx="5">
                  <c:v>121.75</c:v>
                </c:pt>
                <c:pt idx="6">
                  <c:v>#N/A</c:v>
                </c:pt>
                <c:pt idx="7">
                  <c:v>#N/A</c:v>
                </c:pt>
                <c:pt idx="8">
                  <c:v>#N/A</c:v>
                </c:pt>
                <c:pt idx="9">
                  <c:v>#N/A</c:v>
                </c:pt>
                <c:pt idx="10">
                  <c:v>#N/A</c:v>
                </c:pt>
                <c:pt idx="11">
                  <c:v>#N/A</c:v>
                </c:pt>
                <c:pt idx="12">
                  <c:v>#N/A</c:v>
                </c:pt>
                <c:pt idx="13">
                  <c:v>#N/A</c:v>
                </c:pt>
                <c:pt idx="14">
                  <c:v>70.516666666666666</c:v>
                </c:pt>
                <c:pt idx="15">
                  <c:v>#N/A</c:v>
                </c:pt>
                <c:pt idx="16">
                  <c:v>#N/A</c:v>
                </c:pt>
                <c:pt idx="17">
                  <c:v>#N/A</c:v>
                </c:pt>
                <c:pt idx="18">
                  <c:v>#N/A</c:v>
                </c:pt>
                <c:pt idx="19">
                  <c:v>#N/A</c:v>
                </c:pt>
                <c:pt idx="20">
                  <c:v>#N/A</c:v>
                </c:pt>
                <c:pt idx="21">
                  <c:v>#N/A</c:v>
                </c:pt>
                <c:pt idx="22">
                  <c:v>#N/A</c:v>
                </c:pt>
                <c:pt idx="23">
                  <c:v>#N/A</c:v>
                </c:pt>
                <c:pt idx="24">
                  <c:v>58.966666666666669</c:v>
                </c:pt>
                <c:pt idx="25">
                  <c:v>46.183333333333337</c:v>
                </c:pt>
                <c:pt idx="26">
                  <c:v>88.25</c:v>
                </c:pt>
                <c:pt idx="27">
                  <c:v>#N/A</c:v>
                </c:pt>
                <c:pt idx="28">
                  <c:v>#N/A</c:v>
                </c:pt>
                <c:pt idx="29">
                  <c:v>50.516666666666666</c:v>
                </c:pt>
                <c:pt idx="30">
                  <c:v>#N/A</c:v>
                </c:pt>
                <c:pt idx="31">
                  <c:v>#N/A</c:v>
                </c:pt>
                <c:pt idx="32">
                  <c:v>83.916666666666671</c:v>
                </c:pt>
                <c:pt idx="33">
                  <c:v>62.333333333333329</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79.416666666666657</c:v>
                </c:pt>
                <c:pt idx="67">
                  <c:v>#N/A</c:v>
                </c:pt>
                <c:pt idx="68">
                  <c:v>#N/A</c:v>
                </c:pt>
                <c:pt idx="69">
                  <c:v>#N/A</c:v>
                </c:pt>
                <c:pt idx="70">
                  <c:v>#N/A</c:v>
                </c:pt>
                <c:pt idx="71">
                  <c:v>#N/A</c:v>
                </c:pt>
                <c:pt idx="72">
                  <c:v>#N/A</c:v>
                </c:pt>
                <c:pt idx="73">
                  <c:v>#N/A</c:v>
                </c:pt>
                <c:pt idx="74">
                  <c:v>#N/A</c:v>
                </c:pt>
                <c:pt idx="75">
                  <c:v>#N/A</c:v>
                </c:pt>
                <c:pt idx="76">
                  <c:v>#N/A</c:v>
                </c:pt>
                <c:pt idx="77">
                  <c:v>#N/A</c:v>
                </c:pt>
                <c:pt idx="78">
                  <c:v>#N/A</c:v>
                </c:pt>
              </c:numCache>
            </c:numRef>
          </c:yVal>
          <c:smooth val="0"/>
        </c:ser>
        <c:dLbls>
          <c:showLegendKey val="0"/>
          <c:showVal val="0"/>
          <c:showCatName val="0"/>
          <c:showSerName val="0"/>
          <c:showPercent val="0"/>
          <c:showBubbleSize val="0"/>
        </c:dLbls>
        <c:axId val="177022848"/>
        <c:axId val="177024384"/>
      </c:scatterChart>
      <c:valAx>
        <c:axId val="177022848"/>
        <c:scaling>
          <c:orientation val="minMax"/>
        </c:scaling>
        <c:delete val="0"/>
        <c:axPos val="b"/>
        <c:numFmt formatCode="#,##0.000" sourceLinked="1"/>
        <c:majorTickMark val="out"/>
        <c:minorTickMark val="none"/>
        <c:tickLblPos val="nextTo"/>
        <c:crossAx val="177024384"/>
        <c:crosses val="autoZero"/>
        <c:crossBetween val="midCat"/>
      </c:valAx>
      <c:valAx>
        <c:axId val="177024384"/>
        <c:scaling>
          <c:orientation val="minMax"/>
        </c:scaling>
        <c:delete val="0"/>
        <c:axPos val="l"/>
        <c:majorGridlines/>
        <c:numFmt formatCode="#,##0.000" sourceLinked="1"/>
        <c:majorTickMark val="out"/>
        <c:minorTickMark val="none"/>
        <c:tickLblPos val="nextTo"/>
        <c:crossAx val="177022848"/>
        <c:crosses val="autoZero"/>
        <c:crossBetween val="midCat"/>
      </c:valAx>
    </c:plotArea>
    <c:legend>
      <c:legendPos val="b"/>
      <c:overlay val="0"/>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Direct Time vs Total Indirect Time</a:t>
            </a:r>
          </a:p>
        </c:rich>
      </c:tx>
      <c:overlay val="0"/>
    </c:title>
    <c:autoTitleDeleted val="0"/>
    <c:plotArea>
      <c:layout/>
      <c:scatterChart>
        <c:scatterStyle val="lineMarker"/>
        <c:varyColors val="0"/>
        <c:ser>
          <c:idx val="2"/>
          <c:order val="0"/>
          <c:tx>
            <c:v>Medium</c:v>
          </c:tx>
          <c:spPr>
            <a:ln w="28575">
              <a:noFill/>
            </a:ln>
          </c:spPr>
          <c:trendline>
            <c:trendlineType val="linear"/>
            <c:dispRSqr val="1"/>
            <c:dispEq val="1"/>
            <c:trendlineLbl>
              <c:layout>
                <c:manualLayout>
                  <c:x val="-3.1855732511458933E-3"/>
                  <c:y val="-4.1763731486632066E-2"/>
                </c:manualLayout>
              </c:layout>
              <c:numFmt formatCode="General" sourceLinked="0"/>
            </c:trendlineLbl>
          </c:trendline>
          <c:xVal>
            <c:numRef>
              <c:f>'Plant Size Sq Footage'!$C$10:$CC$10</c:f>
              <c:numCache>
                <c:formatCode>#,##0.000</c:formatCode>
                <c:ptCount val="79"/>
                <c:pt idx="0">
                  <c:v>22.5</c:v>
                </c:pt>
                <c:pt idx="1">
                  <c:v>#N/A</c:v>
                </c:pt>
                <c:pt idx="2">
                  <c:v>#N/A</c:v>
                </c:pt>
                <c:pt idx="3">
                  <c:v>#N/A</c:v>
                </c:pt>
                <c:pt idx="4">
                  <c:v>#N/A</c:v>
                </c:pt>
                <c:pt idx="5">
                  <c:v>#N/A</c:v>
                </c:pt>
                <c:pt idx="6">
                  <c:v>16.549999999999997</c:v>
                </c:pt>
                <c:pt idx="7">
                  <c:v>14.95</c:v>
                </c:pt>
                <c:pt idx="8">
                  <c:v>23.083333333333332</c:v>
                </c:pt>
                <c:pt idx="9">
                  <c:v>31.566666666666666</c:v>
                </c:pt>
                <c:pt idx="10">
                  <c:v>#N/A</c:v>
                </c:pt>
                <c:pt idx="11">
                  <c:v>#N/A</c:v>
                </c:pt>
                <c:pt idx="12">
                  <c:v>91.4</c:v>
                </c:pt>
                <c:pt idx="13">
                  <c:v>#N/A</c:v>
                </c:pt>
                <c:pt idx="14">
                  <c:v>#N/A</c:v>
                </c:pt>
                <c:pt idx="15">
                  <c:v>#N/A</c:v>
                </c:pt>
                <c:pt idx="16">
                  <c:v>#N/A</c:v>
                </c:pt>
                <c:pt idx="17">
                  <c:v>#N/A</c:v>
                </c:pt>
                <c:pt idx="18">
                  <c:v>#N/A</c:v>
                </c:pt>
                <c:pt idx="19">
                  <c:v>#N/A</c:v>
                </c:pt>
                <c:pt idx="20">
                  <c:v>#N/A</c:v>
                </c:pt>
                <c:pt idx="21">
                  <c:v>#N/A</c:v>
                </c:pt>
                <c:pt idx="22">
                  <c:v>40.283333333333331</c:v>
                </c:pt>
                <c:pt idx="23">
                  <c:v>#N/A</c:v>
                </c:pt>
                <c:pt idx="24">
                  <c:v>#N/A</c:v>
                </c:pt>
                <c:pt idx="25">
                  <c:v>#N/A</c:v>
                </c:pt>
                <c:pt idx="26">
                  <c:v>#N/A</c:v>
                </c:pt>
                <c:pt idx="27">
                  <c:v>#N/A</c:v>
                </c:pt>
                <c:pt idx="28">
                  <c:v>21.166666666666671</c:v>
                </c:pt>
                <c:pt idx="29">
                  <c:v>#N/A</c:v>
                </c:pt>
                <c:pt idx="30">
                  <c:v>#N/A</c:v>
                </c:pt>
                <c:pt idx="31">
                  <c:v>#N/A</c:v>
                </c:pt>
                <c:pt idx="32">
                  <c:v>#N/A</c:v>
                </c:pt>
                <c:pt idx="33">
                  <c:v>#N/A</c:v>
                </c:pt>
                <c:pt idx="34">
                  <c:v>50.75</c:v>
                </c:pt>
                <c:pt idx="35">
                  <c:v>61.066666666666663</c:v>
                </c:pt>
                <c:pt idx="36">
                  <c:v>#N/A</c:v>
                </c:pt>
                <c:pt idx="37">
                  <c:v>#N/A</c:v>
                </c:pt>
                <c:pt idx="38">
                  <c:v>#N/A</c:v>
                </c:pt>
                <c:pt idx="39">
                  <c:v>#N/A</c:v>
                </c:pt>
                <c:pt idx="40">
                  <c:v>#N/A</c:v>
                </c:pt>
                <c:pt idx="41">
                  <c:v>#N/A</c:v>
                </c:pt>
                <c:pt idx="42">
                  <c:v>#N/A</c:v>
                </c:pt>
                <c:pt idx="43">
                  <c:v>#N/A</c:v>
                </c:pt>
                <c:pt idx="44">
                  <c:v>#N/A</c:v>
                </c:pt>
                <c:pt idx="45">
                  <c:v>#N/A</c:v>
                </c:pt>
                <c:pt idx="46">
                  <c:v>#N/A</c:v>
                </c:pt>
                <c:pt idx="47">
                  <c:v>45</c:v>
                </c:pt>
                <c:pt idx="48">
                  <c:v>74.333333333333343</c:v>
                </c:pt>
                <c:pt idx="49">
                  <c:v>#N/A</c:v>
                </c:pt>
                <c:pt idx="50">
                  <c:v>12.966666666666665</c:v>
                </c:pt>
                <c:pt idx="51">
                  <c:v>#N/A</c:v>
                </c:pt>
                <c:pt idx="52">
                  <c:v>#N/A</c:v>
                </c:pt>
                <c:pt idx="53">
                  <c:v>#N/A</c:v>
                </c:pt>
                <c:pt idx="54">
                  <c:v>#N/A</c:v>
                </c:pt>
                <c:pt idx="55">
                  <c:v>#N/A</c:v>
                </c:pt>
                <c:pt idx="56">
                  <c:v>#N/A</c:v>
                </c:pt>
                <c:pt idx="57">
                  <c:v>#N/A</c:v>
                </c:pt>
                <c:pt idx="58">
                  <c:v>25.583333333333336</c:v>
                </c:pt>
                <c:pt idx="59">
                  <c:v>33.166666666666664</c:v>
                </c:pt>
                <c:pt idx="60">
                  <c:v>#N/A</c:v>
                </c:pt>
                <c:pt idx="61">
                  <c:v>#N/A</c:v>
                </c:pt>
                <c:pt idx="62">
                  <c:v>#N/A</c:v>
                </c:pt>
                <c:pt idx="63">
                  <c:v>#N/A</c:v>
                </c:pt>
                <c:pt idx="64">
                  <c:v>#N/A</c:v>
                </c:pt>
                <c:pt idx="65">
                  <c:v>#N/A</c:v>
                </c:pt>
                <c:pt idx="66">
                  <c:v>#N/A</c:v>
                </c:pt>
                <c:pt idx="67">
                  <c:v>12.683333333333334</c:v>
                </c:pt>
                <c:pt idx="68">
                  <c:v>36.81666666666667</c:v>
                </c:pt>
                <c:pt idx="69">
                  <c:v>#N/A</c:v>
                </c:pt>
                <c:pt idx="70">
                  <c:v>#N/A</c:v>
                </c:pt>
                <c:pt idx="71">
                  <c:v>#N/A</c:v>
                </c:pt>
                <c:pt idx="72">
                  <c:v>#N/A</c:v>
                </c:pt>
                <c:pt idx="73">
                  <c:v>#N/A</c:v>
                </c:pt>
                <c:pt idx="74">
                  <c:v>15.700000000000001</c:v>
                </c:pt>
                <c:pt idx="75">
                  <c:v>25.533333333333335</c:v>
                </c:pt>
                <c:pt idx="76">
                  <c:v>#N/A</c:v>
                </c:pt>
                <c:pt idx="77">
                  <c:v>#N/A</c:v>
                </c:pt>
                <c:pt idx="78">
                  <c:v>#N/A</c:v>
                </c:pt>
              </c:numCache>
            </c:numRef>
          </c:xVal>
          <c:yVal>
            <c:numRef>
              <c:f>'Plant Size Sq Footage'!$C$15:$CC$15</c:f>
              <c:numCache>
                <c:formatCode>#,##0.000</c:formatCode>
                <c:ptCount val="79"/>
                <c:pt idx="0">
                  <c:v>52.2</c:v>
                </c:pt>
                <c:pt idx="1">
                  <c:v>#N/A</c:v>
                </c:pt>
                <c:pt idx="2">
                  <c:v>#N/A</c:v>
                </c:pt>
                <c:pt idx="3">
                  <c:v>#N/A</c:v>
                </c:pt>
                <c:pt idx="4">
                  <c:v>#N/A</c:v>
                </c:pt>
                <c:pt idx="5">
                  <c:v>#N/A</c:v>
                </c:pt>
                <c:pt idx="6">
                  <c:v>24.616666666666667</c:v>
                </c:pt>
                <c:pt idx="7">
                  <c:v>21.200000000000003</c:v>
                </c:pt>
                <c:pt idx="8">
                  <c:v>64.166666666666671</c:v>
                </c:pt>
                <c:pt idx="9">
                  <c:v>46.15</c:v>
                </c:pt>
                <c:pt idx="10">
                  <c:v>#N/A</c:v>
                </c:pt>
                <c:pt idx="11">
                  <c:v>#N/A</c:v>
                </c:pt>
                <c:pt idx="12">
                  <c:v>51.516666666666666</c:v>
                </c:pt>
                <c:pt idx="13">
                  <c:v>#N/A</c:v>
                </c:pt>
                <c:pt idx="14">
                  <c:v>#N/A</c:v>
                </c:pt>
                <c:pt idx="15">
                  <c:v>#N/A</c:v>
                </c:pt>
                <c:pt idx="16">
                  <c:v>#N/A</c:v>
                </c:pt>
                <c:pt idx="17">
                  <c:v>#N/A</c:v>
                </c:pt>
                <c:pt idx="18">
                  <c:v>#N/A</c:v>
                </c:pt>
                <c:pt idx="19">
                  <c:v>#N/A</c:v>
                </c:pt>
                <c:pt idx="20">
                  <c:v>#N/A</c:v>
                </c:pt>
                <c:pt idx="21">
                  <c:v>#N/A</c:v>
                </c:pt>
                <c:pt idx="22">
                  <c:v>50.199999999999996</c:v>
                </c:pt>
                <c:pt idx="23">
                  <c:v>#N/A</c:v>
                </c:pt>
                <c:pt idx="24">
                  <c:v>#N/A</c:v>
                </c:pt>
                <c:pt idx="25">
                  <c:v>#N/A</c:v>
                </c:pt>
                <c:pt idx="26">
                  <c:v>#N/A</c:v>
                </c:pt>
                <c:pt idx="27">
                  <c:v>#N/A</c:v>
                </c:pt>
                <c:pt idx="28">
                  <c:v>13.066666666666666</c:v>
                </c:pt>
                <c:pt idx="29">
                  <c:v>#N/A</c:v>
                </c:pt>
                <c:pt idx="30">
                  <c:v>#N/A</c:v>
                </c:pt>
                <c:pt idx="31">
                  <c:v>#N/A</c:v>
                </c:pt>
                <c:pt idx="32">
                  <c:v>#N/A</c:v>
                </c:pt>
                <c:pt idx="33">
                  <c:v>#N/A</c:v>
                </c:pt>
                <c:pt idx="34">
                  <c:v>93.516666666666666</c:v>
                </c:pt>
                <c:pt idx="35">
                  <c:v>150.6</c:v>
                </c:pt>
                <c:pt idx="36">
                  <c:v>#N/A</c:v>
                </c:pt>
                <c:pt idx="37">
                  <c:v>#N/A</c:v>
                </c:pt>
                <c:pt idx="38">
                  <c:v>#N/A</c:v>
                </c:pt>
                <c:pt idx="39">
                  <c:v>#N/A</c:v>
                </c:pt>
                <c:pt idx="40">
                  <c:v>#N/A</c:v>
                </c:pt>
                <c:pt idx="41">
                  <c:v>#N/A</c:v>
                </c:pt>
                <c:pt idx="42">
                  <c:v>#N/A</c:v>
                </c:pt>
                <c:pt idx="43">
                  <c:v>#N/A</c:v>
                </c:pt>
                <c:pt idx="44">
                  <c:v>#N/A</c:v>
                </c:pt>
                <c:pt idx="45">
                  <c:v>#N/A</c:v>
                </c:pt>
                <c:pt idx="46">
                  <c:v>#N/A</c:v>
                </c:pt>
                <c:pt idx="47">
                  <c:v>67.25</c:v>
                </c:pt>
                <c:pt idx="48">
                  <c:v>58.416666666666664</c:v>
                </c:pt>
                <c:pt idx="49">
                  <c:v>#N/A</c:v>
                </c:pt>
                <c:pt idx="50">
                  <c:v>39.016666666666666</c:v>
                </c:pt>
                <c:pt idx="51">
                  <c:v>#N/A</c:v>
                </c:pt>
                <c:pt idx="52">
                  <c:v>#N/A</c:v>
                </c:pt>
                <c:pt idx="53">
                  <c:v>#N/A</c:v>
                </c:pt>
                <c:pt idx="54">
                  <c:v>#N/A</c:v>
                </c:pt>
                <c:pt idx="55">
                  <c:v>#N/A</c:v>
                </c:pt>
                <c:pt idx="56">
                  <c:v>#N/A</c:v>
                </c:pt>
                <c:pt idx="57">
                  <c:v>#N/A</c:v>
                </c:pt>
                <c:pt idx="58">
                  <c:v>54.2</c:v>
                </c:pt>
                <c:pt idx="59">
                  <c:v>68.733333333333334</c:v>
                </c:pt>
                <c:pt idx="60">
                  <c:v>#N/A</c:v>
                </c:pt>
                <c:pt idx="61">
                  <c:v>#N/A</c:v>
                </c:pt>
                <c:pt idx="62">
                  <c:v>#N/A</c:v>
                </c:pt>
                <c:pt idx="63">
                  <c:v>#N/A</c:v>
                </c:pt>
                <c:pt idx="64">
                  <c:v>#N/A</c:v>
                </c:pt>
                <c:pt idx="65">
                  <c:v>#N/A</c:v>
                </c:pt>
                <c:pt idx="66">
                  <c:v>#N/A</c:v>
                </c:pt>
                <c:pt idx="67">
                  <c:v>62.033333333333331</c:v>
                </c:pt>
                <c:pt idx="68">
                  <c:v>48.1</c:v>
                </c:pt>
                <c:pt idx="69">
                  <c:v>#N/A</c:v>
                </c:pt>
                <c:pt idx="70">
                  <c:v>#N/A</c:v>
                </c:pt>
                <c:pt idx="71">
                  <c:v>#N/A</c:v>
                </c:pt>
                <c:pt idx="72">
                  <c:v>#N/A</c:v>
                </c:pt>
                <c:pt idx="73">
                  <c:v>#N/A</c:v>
                </c:pt>
                <c:pt idx="74">
                  <c:v>24.366666666666667</c:v>
                </c:pt>
                <c:pt idx="75">
                  <c:v>38.36666666666666</c:v>
                </c:pt>
                <c:pt idx="76">
                  <c:v>#N/A</c:v>
                </c:pt>
                <c:pt idx="77">
                  <c:v>#N/A</c:v>
                </c:pt>
                <c:pt idx="78">
                  <c:v>#N/A</c:v>
                </c:pt>
              </c:numCache>
            </c:numRef>
          </c:yVal>
          <c:smooth val="0"/>
        </c:ser>
        <c:dLbls>
          <c:showLegendKey val="0"/>
          <c:showVal val="0"/>
          <c:showCatName val="0"/>
          <c:showSerName val="0"/>
          <c:showPercent val="0"/>
          <c:showBubbleSize val="0"/>
        </c:dLbls>
        <c:axId val="177062272"/>
        <c:axId val="177063808"/>
      </c:scatterChart>
      <c:valAx>
        <c:axId val="177062272"/>
        <c:scaling>
          <c:orientation val="minMax"/>
        </c:scaling>
        <c:delete val="0"/>
        <c:axPos val="b"/>
        <c:numFmt formatCode="#,##0.000" sourceLinked="1"/>
        <c:majorTickMark val="out"/>
        <c:minorTickMark val="none"/>
        <c:tickLblPos val="nextTo"/>
        <c:crossAx val="177063808"/>
        <c:crosses val="autoZero"/>
        <c:crossBetween val="midCat"/>
      </c:valAx>
      <c:valAx>
        <c:axId val="177063808"/>
        <c:scaling>
          <c:orientation val="minMax"/>
        </c:scaling>
        <c:delete val="0"/>
        <c:axPos val="l"/>
        <c:majorGridlines/>
        <c:numFmt formatCode="#,##0.000" sourceLinked="1"/>
        <c:majorTickMark val="out"/>
        <c:minorTickMark val="none"/>
        <c:tickLblPos val="nextTo"/>
        <c:crossAx val="177062272"/>
        <c:crosses val="autoZero"/>
        <c:crossBetween val="midCat"/>
      </c:valAx>
    </c:plotArea>
    <c:legend>
      <c:legendPos val="b"/>
      <c:overlay val="0"/>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Direct Time vs Total Indirect Time</a:t>
            </a:r>
          </a:p>
        </c:rich>
      </c:tx>
      <c:overlay val="0"/>
    </c:title>
    <c:autoTitleDeleted val="0"/>
    <c:plotArea>
      <c:layout/>
      <c:scatterChart>
        <c:scatterStyle val="lineMarker"/>
        <c:varyColors val="0"/>
        <c:ser>
          <c:idx val="3"/>
          <c:order val="0"/>
          <c:tx>
            <c:v>Large</c:v>
          </c:tx>
          <c:spPr>
            <a:ln w="28575">
              <a:noFill/>
            </a:ln>
          </c:spPr>
          <c:trendline>
            <c:trendlineType val="linear"/>
            <c:dispRSqr val="1"/>
            <c:dispEq val="1"/>
            <c:trendlineLbl>
              <c:layout>
                <c:manualLayout>
                  <c:x val="3.7134904662609068E-2"/>
                  <c:y val="-7.5960403702202195E-2"/>
                </c:manualLayout>
              </c:layout>
              <c:numFmt formatCode="General" sourceLinked="0"/>
            </c:trendlineLbl>
          </c:trendline>
          <c:xVal>
            <c:numRef>
              <c:f>'Plant Size Sq Footage'!$C$11:$CC$11</c:f>
              <c:numCache>
                <c:formatCode>#,##0.000</c:formatCode>
                <c:ptCount val="79"/>
                <c:pt idx="0">
                  <c:v>#N/A</c:v>
                </c:pt>
                <c:pt idx="1">
                  <c:v>30.35</c:v>
                </c:pt>
                <c:pt idx="2">
                  <c:v>#N/A</c:v>
                </c:pt>
                <c:pt idx="3">
                  <c:v>#N/A</c:v>
                </c:pt>
                <c:pt idx="4">
                  <c:v>#N/A</c:v>
                </c:pt>
                <c:pt idx="5">
                  <c:v>#N/A</c:v>
                </c:pt>
                <c:pt idx="6">
                  <c:v>#N/A</c:v>
                </c:pt>
                <c:pt idx="7">
                  <c:v>#N/A</c:v>
                </c:pt>
                <c:pt idx="8">
                  <c:v>#N/A</c:v>
                </c:pt>
                <c:pt idx="9">
                  <c:v>#N/A</c:v>
                </c:pt>
                <c:pt idx="10">
                  <c:v>53.516666666666673</c:v>
                </c:pt>
                <c:pt idx="11">
                  <c:v>21.816666666666666</c:v>
                </c:pt>
                <c:pt idx="12">
                  <c:v>#N/A</c:v>
                </c:pt>
                <c:pt idx="13">
                  <c:v>#N/A</c:v>
                </c:pt>
                <c:pt idx="14">
                  <c:v>#N/A</c:v>
                </c:pt>
                <c:pt idx="15">
                  <c:v>37.300000000000004</c:v>
                </c:pt>
                <c:pt idx="16">
                  <c:v>39.799999999999997</c:v>
                </c:pt>
                <c:pt idx="17">
                  <c:v>29.116666666666667</c:v>
                </c:pt>
                <c:pt idx="18">
                  <c:v>32.25</c:v>
                </c:pt>
                <c:pt idx="19">
                  <c:v>42.933333333333337</c:v>
                </c:pt>
                <c:pt idx="20">
                  <c:v>22.066666666666666</c:v>
                </c:pt>
                <c:pt idx="21">
                  <c:v>37.183333333333337</c:v>
                </c:pt>
                <c:pt idx="22">
                  <c:v>#N/A</c:v>
                </c:pt>
                <c:pt idx="23">
                  <c:v>46.666666666666664</c:v>
                </c:pt>
                <c:pt idx="24">
                  <c:v>#N/A</c:v>
                </c:pt>
                <c:pt idx="25">
                  <c:v>#N/A</c:v>
                </c:pt>
                <c:pt idx="26">
                  <c:v>#N/A</c:v>
                </c:pt>
                <c:pt idx="27">
                  <c:v>#N/A</c:v>
                </c:pt>
                <c:pt idx="28">
                  <c:v>#N/A</c:v>
                </c:pt>
                <c:pt idx="29">
                  <c:v>#N/A</c:v>
                </c:pt>
                <c:pt idx="30">
                  <c:v>54.4</c:v>
                </c:pt>
                <c:pt idx="31">
                  <c:v>36.716666666666661</c:v>
                </c:pt>
                <c:pt idx="32">
                  <c:v>#N/A</c:v>
                </c:pt>
                <c:pt idx="33">
                  <c:v>#N/A</c:v>
                </c:pt>
                <c:pt idx="34">
                  <c:v>#N/A</c:v>
                </c:pt>
                <c:pt idx="35">
                  <c:v>#N/A</c:v>
                </c:pt>
                <c:pt idx="36">
                  <c:v>#N/A</c:v>
                </c:pt>
                <c:pt idx="37">
                  <c:v>#N/A</c:v>
                </c:pt>
                <c:pt idx="38">
                  <c:v>28.033333333333339</c:v>
                </c:pt>
                <c:pt idx="39">
                  <c:v>#N/A</c:v>
                </c:pt>
                <c:pt idx="40">
                  <c:v>48.900000000000006</c:v>
                </c:pt>
                <c:pt idx="41">
                  <c:v>34.849999999999994</c:v>
                </c:pt>
                <c:pt idx="42">
                  <c:v>29.133333333333333</c:v>
                </c:pt>
                <c:pt idx="43">
                  <c:v>23.883333333333336</c:v>
                </c:pt>
                <c:pt idx="44">
                  <c:v>#N/A</c:v>
                </c:pt>
                <c:pt idx="45">
                  <c:v>31.533333333333331</c:v>
                </c:pt>
                <c:pt idx="46">
                  <c:v>#N/A</c:v>
                </c:pt>
                <c:pt idx="47">
                  <c:v>#N/A</c:v>
                </c:pt>
                <c:pt idx="48">
                  <c:v>#N/A</c:v>
                </c:pt>
                <c:pt idx="49">
                  <c:v>#N/A</c:v>
                </c:pt>
                <c:pt idx="50">
                  <c:v>#N/A</c:v>
                </c:pt>
                <c:pt idx="51">
                  <c:v>44.616666666666667</c:v>
                </c:pt>
                <c:pt idx="52">
                  <c:v>37.049999999999997</c:v>
                </c:pt>
                <c:pt idx="53">
                  <c:v>13.666666666666668</c:v>
                </c:pt>
                <c:pt idx="54">
                  <c:v>14.5</c:v>
                </c:pt>
                <c:pt idx="55">
                  <c:v>24.516666666666669</c:v>
                </c:pt>
                <c:pt idx="56">
                  <c:v>14.416666666666668</c:v>
                </c:pt>
                <c:pt idx="57">
                  <c:v>42.3</c:v>
                </c:pt>
                <c:pt idx="58">
                  <c:v>#N/A</c:v>
                </c:pt>
                <c:pt idx="59">
                  <c:v>#N/A</c:v>
                </c:pt>
                <c:pt idx="60">
                  <c:v>41.383333333333333</c:v>
                </c:pt>
                <c:pt idx="61">
                  <c:v>43.666666666666664</c:v>
                </c:pt>
                <c:pt idx="62">
                  <c:v>46.31666666666667</c:v>
                </c:pt>
                <c:pt idx="63">
                  <c:v>50.483333333333334</c:v>
                </c:pt>
                <c:pt idx="64">
                  <c:v>50.783333333333339</c:v>
                </c:pt>
                <c:pt idx="65">
                  <c:v>57.566666666666656</c:v>
                </c:pt>
                <c:pt idx="66">
                  <c:v>#N/A</c:v>
                </c:pt>
                <c:pt idx="67">
                  <c:v>#N/A</c:v>
                </c:pt>
                <c:pt idx="68">
                  <c:v>#N/A</c:v>
                </c:pt>
                <c:pt idx="69">
                  <c:v>77.216666666666669</c:v>
                </c:pt>
                <c:pt idx="70">
                  <c:v>34.299999999999997</c:v>
                </c:pt>
                <c:pt idx="71">
                  <c:v>24.216666666666665</c:v>
                </c:pt>
                <c:pt idx="72">
                  <c:v>16.899999999999999</c:v>
                </c:pt>
                <c:pt idx="73">
                  <c:v>65.666666666666657</c:v>
                </c:pt>
                <c:pt idx="74">
                  <c:v>#N/A</c:v>
                </c:pt>
                <c:pt idx="75">
                  <c:v>#N/A</c:v>
                </c:pt>
                <c:pt idx="76">
                  <c:v>26.716666666666669</c:v>
                </c:pt>
                <c:pt idx="77">
                  <c:v>31.483333333333327</c:v>
                </c:pt>
                <c:pt idx="78">
                  <c:v>24.333333333333332</c:v>
                </c:pt>
              </c:numCache>
            </c:numRef>
          </c:xVal>
          <c:yVal>
            <c:numRef>
              <c:f>'Plant Size Sq Footage'!$C$18:$CC$18</c:f>
              <c:numCache>
                <c:formatCode>#,##0.000</c:formatCode>
                <c:ptCount val="79"/>
                <c:pt idx="0">
                  <c:v>#N/A</c:v>
                </c:pt>
                <c:pt idx="1">
                  <c:v>49.716666666666669</c:v>
                </c:pt>
                <c:pt idx="2">
                  <c:v>#N/A</c:v>
                </c:pt>
                <c:pt idx="3">
                  <c:v>#N/A</c:v>
                </c:pt>
                <c:pt idx="4">
                  <c:v>#N/A</c:v>
                </c:pt>
                <c:pt idx="5">
                  <c:v>#N/A</c:v>
                </c:pt>
                <c:pt idx="6">
                  <c:v>#N/A</c:v>
                </c:pt>
                <c:pt idx="7">
                  <c:v>#N/A</c:v>
                </c:pt>
                <c:pt idx="8">
                  <c:v>#N/A</c:v>
                </c:pt>
                <c:pt idx="9">
                  <c:v>#N/A</c:v>
                </c:pt>
                <c:pt idx="10">
                  <c:v>58.733333333333341</c:v>
                </c:pt>
                <c:pt idx="11">
                  <c:v>49.683333333333337</c:v>
                </c:pt>
                <c:pt idx="12">
                  <c:v>#N/A</c:v>
                </c:pt>
                <c:pt idx="13">
                  <c:v>#N/A</c:v>
                </c:pt>
                <c:pt idx="14">
                  <c:v>#N/A</c:v>
                </c:pt>
                <c:pt idx="15">
                  <c:v>25.916666666666668</c:v>
                </c:pt>
                <c:pt idx="16">
                  <c:v>12.6</c:v>
                </c:pt>
                <c:pt idx="17">
                  <c:v>14.716666666666667</c:v>
                </c:pt>
                <c:pt idx="18">
                  <c:v>18.466666666666669</c:v>
                </c:pt>
                <c:pt idx="19">
                  <c:v>27.366666666666664</c:v>
                </c:pt>
                <c:pt idx="20">
                  <c:v>25.533333333333335</c:v>
                </c:pt>
                <c:pt idx="21">
                  <c:v>50.883333333333333</c:v>
                </c:pt>
                <c:pt idx="22">
                  <c:v>#N/A</c:v>
                </c:pt>
                <c:pt idx="23">
                  <c:v>95.033333333333346</c:v>
                </c:pt>
                <c:pt idx="24">
                  <c:v>#N/A</c:v>
                </c:pt>
                <c:pt idx="25">
                  <c:v>#N/A</c:v>
                </c:pt>
                <c:pt idx="26">
                  <c:v>#N/A</c:v>
                </c:pt>
                <c:pt idx="27">
                  <c:v>#N/A</c:v>
                </c:pt>
                <c:pt idx="28">
                  <c:v>#N/A</c:v>
                </c:pt>
                <c:pt idx="29">
                  <c:v>#N/A</c:v>
                </c:pt>
                <c:pt idx="30">
                  <c:v>27.933333333333337</c:v>
                </c:pt>
                <c:pt idx="31">
                  <c:v>33.799999999999997</c:v>
                </c:pt>
                <c:pt idx="32">
                  <c:v>#N/A</c:v>
                </c:pt>
                <c:pt idx="33">
                  <c:v>#N/A</c:v>
                </c:pt>
                <c:pt idx="34">
                  <c:v>#N/A</c:v>
                </c:pt>
                <c:pt idx="35">
                  <c:v>#N/A</c:v>
                </c:pt>
                <c:pt idx="36">
                  <c:v>#N/A</c:v>
                </c:pt>
                <c:pt idx="37">
                  <c:v>#N/A</c:v>
                </c:pt>
                <c:pt idx="38">
                  <c:v>18.616666666666664</c:v>
                </c:pt>
                <c:pt idx="39">
                  <c:v>#N/A</c:v>
                </c:pt>
                <c:pt idx="40">
                  <c:v>32.616666666666667</c:v>
                </c:pt>
                <c:pt idx="41">
                  <c:v>21.599999999999998</c:v>
                </c:pt>
                <c:pt idx="42">
                  <c:v>14.383333333333335</c:v>
                </c:pt>
                <c:pt idx="43">
                  <c:v>21.516666666666666</c:v>
                </c:pt>
                <c:pt idx="44">
                  <c:v>#N/A</c:v>
                </c:pt>
                <c:pt idx="45">
                  <c:v>32.650000000000006</c:v>
                </c:pt>
                <c:pt idx="46">
                  <c:v>#N/A</c:v>
                </c:pt>
                <c:pt idx="47">
                  <c:v>#N/A</c:v>
                </c:pt>
                <c:pt idx="48">
                  <c:v>#N/A</c:v>
                </c:pt>
                <c:pt idx="49">
                  <c:v>#N/A</c:v>
                </c:pt>
                <c:pt idx="50">
                  <c:v>#N/A</c:v>
                </c:pt>
                <c:pt idx="51">
                  <c:v>36.93333333333333</c:v>
                </c:pt>
                <c:pt idx="52">
                  <c:v>28.416666666666668</c:v>
                </c:pt>
                <c:pt idx="53">
                  <c:v>35.133333333333333</c:v>
                </c:pt>
                <c:pt idx="54">
                  <c:v>36.466666666666661</c:v>
                </c:pt>
                <c:pt idx="55">
                  <c:v>35.25</c:v>
                </c:pt>
                <c:pt idx="56">
                  <c:v>36.533333333333331</c:v>
                </c:pt>
                <c:pt idx="57">
                  <c:v>29.5</c:v>
                </c:pt>
                <c:pt idx="58">
                  <c:v>#N/A</c:v>
                </c:pt>
                <c:pt idx="59">
                  <c:v>#N/A</c:v>
                </c:pt>
                <c:pt idx="60">
                  <c:v>18</c:v>
                </c:pt>
                <c:pt idx="61">
                  <c:v>17.516666666666666</c:v>
                </c:pt>
                <c:pt idx="62">
                  <c:v>18.283333333333339</c:v>
                </c:pt>
                <c:pt idx="63">
                  <c:v>92.583333333333329</c:v>
                </c:pt>
                <c:pt idx="64">
                  <c:v>35.733333333333334</c:v>
                </c:pt>
                <c:pt idx="65">
                  <c:v>100.41666666666669</c:v>
                </c:pt>
                <c:pt idx="66">
                  <c:v>#N/A</c:v>
                </c:pt>
                <c:pt idx="67">
                  <c:v>#N/A</c:v>
                </c:pt>
                <c:pt idx="68">
                  <c:v>#N/A</c:v>
                </c:pt>
                <c:pt idx="69">
                  <c:v>79.3</c:v>
                </c:pt>
                <c:pt idx="70">
                  <c:v>23.35</c:v>
                </c:pt>
                <c:pt idx="71">
                  <c:v>15.299999999999997</c:v>
                </c:pt>
                <c:pt idx="72">
                  <c:v>13.766666666666666</c:v>
                </c:pt>
                <c:pt idx="73">
                  <c:v>85.833333333333343</c:v>
                </c:pt>
                <c:pt idx="74">
                  <c:v>#N/A</c:v>
                </c:pt>
                <c:pt idx="75">
                  <c:v>#N/A</c:v>
                </c:pt>
                <c:pt idx="76">
                  <c:v>27.549999999999997</c:v>
                </c:pt>
                <c:pt idx="77">
                  <c:v>29.183333333333334</c:v>
                </c:pt>
                <c:pt idx="78">
                  <c:v>61.349999999999994</c:v>
                </c:pt>
              </c:numCache>
            </c:numRef>
          </c:yVal>
          <c:smooth val="0"/>
        </c:ser>
        <c:dLbls>
          <c:showLegendKey val="0"/>
          <c:showVal val="0"/>
          <c:showCatName val="0"/>
          <c:showSerName val="0"/>
          <c:showPercent val="0"/>
          <c:showBubbleSize val="0"/>
        </c:dLbls>
        <c:axId val="178915968"/>
        <c:axId val="178925952"/>
      </c:scatterChart>
      <c:valAx>
        <c:axId val="178915968"/>
        <c:scaling>
          <c:orientation val="minMax"/>
        </c:scaling>
        <c:delete val="0"/>
        <c:axPos val="b"/>
        <c:numFmt formatCode="#,##0.000" sourceLinked="1"/>
        <c:majorTickMark val="out"/>
        <c:minorTickMark val="none"/>
        <c:tickLblPos val="nextTo"/>
        <c:crossAx val="178925952"/>
        <c:crosses val="autoZero"/>
        <c:crossBetween val="midCat"/>
      </c:valAx>
      <c:valAx>
        <c:axId val="178925952"/>
        <c:scaling>
          <c:orientation val="minMax"/>
        </c:scaling>
        <c:delete val="0"/>
        <c:axPos val="l"/>
        <c:majorGridlines/>
        <c:numFmt formatCode="#,##0.000" sourceLinked="1"/>
        <c:majorTickMark val="out"/>
        <c:minorTickMark val="none"/>
        <c:tickLblPos val="nextTo"/>
        <c:crossAx val="178915968"/>
        <c:crosses val="autoZero"/>
        <c:crossBetween val="midCat"/>
      </c:valAx>
    </c:plotArea>
    <c:legend>
      <c:legendPos val="b"/>
      <c:overlay val="0"/>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Direct Time vs Total Indirect Time</a:t>
            </a:r>
          </a:p>
        </c:rich>
      </c:tx>
      <c:overlay val="0"/>
    </c:title>
    <c:autoTitleDeleted val="0"/>
    <c:plotArea>
      <c:layout/>
      <c:scatterChart>
        <c:scatterStyle val="lineMarker"/>
        <c:varyColors val="0"/>
        <c:ser>
          <c:idx val="0"/>
          <c:order val="0"/>
          <c:tx>
            <c:v>All Establishments</c:v>
          </c:tx>
          <c:spPr>
            <a:ln w="28575">
              <a:noFill/>
            </a:ln>
          </c:spPr>
          <c:trendline>
            <c:trendlineType val="linear"/>
            <c:dispRSqr val="1"/>
            <c:dispEq val="1"/>
            <c:trendlineLbl>
              <c:layout>
                <c:manualLayout>
                  <c:x val="-1.9986617044761096E-2"/>
                  <c:y val="-4.5207440313077857E-2"/>
                </c:manualLayout>
              </c:layout>
              <c:numFmt formatCode="General" sourceLinked="0"/>
            </c:trendlineLbl>
          </c:trendline>
          <c:xVal>
            <c:numRef>
              <c:f>'Plant Size Sq Footage'!$C$4:$CC$4</c:f>
              <c:numCache>
                <c:formatCode>#,##0.000</c:formatCode>
                <c:ptCount val="79"/>
                <c:pt idx="0">
                  <c:v>22.5</c:v>
                </c:pt>
                <c:pt idx="1">
                  <c:v>30.35</c:v>
                </c:pt>
                <c:pt idx="2">
                  <c:v>47.633333333333326</c:v>
                </c:pt>
                <c:pt idx="3">
                  <c:v>174.98333333333332</c:v>
                </c:pt>
                <c:pt idx="4">
                  <c:v>5.8333333333333339</c:v>
                </c:pt>
                <c:pt idx="5">
                  <c:v>32.316666666666663</c:v>
                </c:pt>
                <c:pt idx="6">
                  <c:v>16.549999999999997</c:v>
                </c:pt>
                <c:pt idx="7">
                  <c:v>14.95</c:v>
                </c:pt>
                <c:pt idx="8">
                  <c:v>23.083333333333332</c:v>
                </c:pt>
                <c:pt idx="9">
                  <c:v>31.566666666666666</c:v>
                </c:pt>
                <c:pt idx="10">
                  <c:v>53.516666666666673</c:v>
                </c:pt>
                <c:pt idx="11">
                  <c:v>21.816666666666666</c:v>
                </c:pt>
                <c:pt idx="12">
                  <c:v>91.4</c:v>
                </c:pt>
                <c:pt idx="13">
                  <c:v>3.15</c:v>
                </c:pt>
                <c:pt idx="14">
                  <c:v>54.65</c:v>
                </c:pt>
                <c:pt idx="15">
                  <c:v>37.300000000000004</c:v>
                </c:pt>
                <c:pt idx="16">
                  <c:v>39.799999999999997</c:v>
                </c:pt>
                <c:pt idx="17">
                  <c:v>29.116666666666667</c:v>
                </c:pt>
                <c:pt idx="18">
                  <c:v>32.25</c:v>
                </c:pt>
                <c:pt idx="19">
                  <c:v>42.933333333333337</c:v>
                </c:pt>
                <c:pt idx="20">
                  <c:v>22.066666666666666</c:v>
                </c:pt>
                <c:pt idx="21">
                  <c:v>37.183333333333337</c:v>
                </c:pt>
                <c:pt idx="22">
                  <c:v>40.283333333333331</c:v>
                </c:pt>
                <c:pt idx="23">
                  <c:v>46.666666666666664</c:v>
                </c:pt>
                <c:pt idx="24">
                  <c:v>21.233333333333334</c:v>
                </c:pt>
                <c:pt idx="25">
                  <c:v>8.6833333333333336</c:v>
                </c:pt>
                <c:pt idx="26">
                  <c:v>10.216666666666667</c:v>
                </c:pt>
                <c:pt idx="27">
                  <c:v>36.13333333333334</c:v>
                </c:pt>
                <c:pt idx="28">
                  <c:v>21.166666666666671</c:v>
                </c:pt>
                <c:pt idx="29">
                  <c:v>15.716666666666665</c:v>
                </c:pt>
                <c:pt idx="30">
                  <c:v>54.4</c:v>
                </c:pt>
                <c:pt idx="31">
                  <c:v>36.716666666666661</c:v>
                </c:pt>
                <c:pt idx="32">
                  <c:v>12.500000000000002</c:v>
                </c:pt>
                <c:pt idx="33">
                  <c:v>35.383333333333333</c:v>
                </c:pt>
                <c:pt idx="34">
                  <c:v>50.75</c:v>
                </c:pt>
                <c:pt idx="35">
                  <c:v>61.066666666666663</c:v>
                </c:pt>
                <c:pt idx="36">
                  <c:v>27.416666666666668</c:v>
                </c:pt>
                <c:pt idx="37">
                  <c:v>19.75</c:v>
                </c:pt>
                <c:pt idx="38">
                  <c:v>28.033333333333339</c:v>
                </c:pt>
                <c:pt idx="39">
                  <c:v>154.25</c:v>
                </c:pt>
                <c:pt idx="40">
                  <c:v>48.900000000000006</c:v>
                </c:pt>
                <c:pt idx="41">
                  <c:v>34.849999999999994</c:v>
                </c:pt>
                <c:pt idx="42">
                  <c:v>29.133333333333333</c:v>
                </c:pt>
                <c:pt idx="43">
                  <c:v>23.883333333333336</c:v>
                </c:pt>
                <c:pt idx="44">
                  <c:v>45.25</c:v>
                </c:pt>
                <c:pt idx="45">
                  <c:v>31.533333333333331</c:v>
                </c:pt>
                <c:pt idx="46">
                  <c:v>29.883333333333333</c:v>
                </c:pt>
                <c:pt idx="47">
                  <c:v>45</c:v>
                </c:pt>
                <c:pt idx="48">
                  <c:v>74.333333333333343</c:v>
                </c:pt>
                <c:pt idx="49">
                  <c:v>34.233333333333334</c:v>
                </c:pt>
                <c:pt idx="50">
                  <c:v>12.966666666666665</c:v>
                </c:pt>
                <c:pt idx="51">
                  <c:v>44.616666666666667</c:v>
                </c:pt>
                <c:pt idx="52">
                  <c:v>37.049999999999997</c:v>
                </c:pt>
                <c:pt idx="53">
                  <c:v>13.666666666666668</c:v>
                </c:pt>
                <c:pt idx="54">
                  <c:v>14.5</c:v>
                </c:pt>
                <c:pt idx="55">
                  <c:v>24.516666666666669</c:v>
                </c:pt>
                <c:pt idx="56">
                  <c:v>14.416666666666668</c:v>
                </c:pt>
                <c:pt idx="57">
                  <c:v>42.3</c:v>
                </c:pt>
                <c:pt idx="58">
                  <c:v>25.583333333333336</c:v>
                </c:pt>
                <c:pt idx="59">
                  <c:v>33.166666666666664</c:v>
                </c:pt>
                <c:pt idx="60">
                  <c:v>41.383333333333333</c:v>
                </c:pt>
                <c:pt idx="61">
                  <c:v>43.666666666666664</c:v>
                </c:pt>
                <c:pt idx="62">
                  <c:v>46.31666666666667</c:v>
                </c:pt>
                <c:pt idx="63">
                  <c:v>50.483333333333334</c:v>
                </c:pt>
                <c:pt idx="64">
                  <c:v>50.783333333333339</c:v>
                </c:pt>
                <c:pt idx="65">
                  <c:v>57.566666666666656</c:v>
                </c:pt>
                <c:pt idx="66">
                  <c:v>63.766666666666666</c:v>
                </c:pt>
                <c:pt idx="67">
                  <c:v>12.683333333333334</c:v>
                </c:pt>
                <c:pt idx="68">
                  <c:v>36.81666666666667</c:v>
                </c:pt>
                <c:pt idx="69">
                  <c:v>77.216666666666669</c:v>
                </c:pt>
                <c:pt idx="70">
                  <c:v>34.299999999999997</c:v>
                </c:pt>
                <c:pt idx="71">
                  <c:v>24.216666666666665</c:v>
                </c:pt>
                <c:pt idx="72">
                  <c:v>16.899999999999999</c:v>
                </c:pt>
                <c:pt idx="73">
                  <c:v>65.666666666666657</c:v>
                </c:pt>
                <c:pt idx="74">
                  <c:v>15.700000000000001</c:v>
                </c:pt>
                <c:pt idx="75">
                  <c:v>25.533333333333335</c:v>
                </c:pt>
                <c:pt idx="76">
                  <c:v>26.716666666666669</c:v>
                </c:pt>
                <c:pt idx="77">
                  <c:v>31.483333333333327</c:v>
                </c:pt>
                <c:pt idx="78">
                  <c:v>24.333333333333332</c:v>
                </c:pt>
              </c:numCache>
            </c:numRef>
          </c:xVal>
          <c:yVal>
            <c:numRef>
              <c:f>'Plant Size Sq Footage'!$C$5:$CC$5</c:f>
              <c:numCache>
                <c:formatCode>#,##0.000</c:formatCode>
                <c:ptCount val="79"/>
                <c:pt idx="0">
                  <c:v>52.2</c:v>
                </c:pt>
                <c:pt idx="1">
                  <c:v>49.716666666666669</c:v>
                </c:pt>
                <c:pt idx="2">
                  <c:v>102.60000000000001</c:v>
                </c:pt>
                <c:pt idx="3">
                  <c:v>84.233333333333334</c:v>
                </c:pt>
                <c:pt idx="4">
                  <c:v>29.266666666666669</c:v>
                </c:pt>
                <c:pt idx="5">
                  <c:v>121.75</c:v>
                </c:pt>
                <c:pt idx="6">
                  <c:v>24.616666666666667</c:v>
                </c:pt>
                <c:pt idx="7">
                  <c:v>21.200000000000003</c:v>
                </c:pt>
                <c:pt idx="8">
                  <c:v>64.166666666666671</c:v>
                </c:pt>
                <c:pt idx="9">
                  <c:v>46.15</c:v>
                </c:pt>
                <c:pt idx="10">
                  <c:v>58.733333333333341</c:v>
                </c:pt>
                <c:pt idx="11">
                  <c:v>49.683333333333337</c:v>
                </c:pt>
                <c:pt idx="12">
                  <c:v>51.516666666666666</c:v>
                </c:pt>
                <c:pt idx="13">
                  <c:v>30.183333333333334</c:v>
                </c:pt>
                <c:pt idx="14">
                  <c:v>70.516666666666666</c:v>
                </c:pt>
                <c:pt idx="15">
                  <c:v>25.916666666666668</c:v>
                </c:pt>
                <c:pt idx="16">
                  <c:v>12.6</c:v>
                </c:pt>
                <c:pt idx="17">
                  <c:v>14.716666666666667</c:v>
                </c:pt>
                <c:pt idx="18">
                  <c:v>18.466666666666669</c:v>
                </c:pt>
                <c:pt idx="19">
                  <c:v>27.366666666666664</c:v>
                </c:pt>
                <c:pt idx="20">
                  <c:v>25.533333333333335</c:v>
                </c:pt>
                <c:pt idx="21">
                  <c:v>50.883333333333333</c:v>
                </c:pt>
                <c:pt idx="22">
                  <c:v>50.199999999999996</c:v>
                </c:pt>
                <c:pt idx="23">
                  <c:v>95.033333333333346</c:v>
                </c:pt>
                <c:pt idx="24">
                  <c:v>58.966666666666669</c:v>
                </c:pt>
                <c:pt idx="25">
                  <c:v>46.183333333333337</c:v>
                </c:pt>
                <c:pt idx="26">
                  <c:v>88.25</c:v>
                </c:pt>
                <c:pt idx="27">
                  <c:v>24.950000000000003</c:v>
                </c:pt>
                <c:pt idx="28">
                  <c:v>13.066666666666666</c:v>
                </c:pt>
                <c:pt idx="29">
                  <c:v>50.516666666666666</c:v>
                </c:pt>
                <c:pt idx="30">
                  <c:v>27.933333333333337</c:v>
                </c:pt>
                <c:pt idx="31">
                  <c:v>33.799999999999997</c:v>
                </c:pt>
                <c:pt idx="32">
                  <c:v>83.916666666666671</c:v>
                </c:pt>
                <c:pt idx="33">
                  <c:v>62.333333333333329</c:v>
                </c:pt>
                <c:pt idx="34">
                  <c:v>93.516666666666666</c:v>
                </c:pt>
                <c:pt idx="35">
                  <c:v>150.6</c:v>
                </c:pt>
                <c:pt idx="36">
                  <c:v>141.46666666666667</c:v>
                </c:pt>
                <c:pt idx="37">
                  <c:v>24.783333333333331</c:v>
                </c:pt>
                <c:pt idx="38">
                  <c:v>18.616666666666664</c:v>
                </c:pt>
                <c:pt idx="39">
                  <c:v>40.316666666666663</c:v>
                </c:pt>
                <c:pt idx="40">
                  <c:v>32.616666666666667</c:v>
                </c:pt>
                <c:pt idx="41">
                  <c:v>21.599999999999998</c:v>
                </c:pt>
                <c:pt idx="42">
                  <c:v>14.383333333333335</c:v>
                </c:pt>
                <c:pt idx="43">
                  <c:v>21.516666666666666</c:v>
                </c:pt>
                <c:pt idx="44">
                  <c:v>39.333333333333336</c:v>
                </c:pt>
                <c:pt idx="45">
                  <c:v>32.650000000000006</c:v>
                </c:pt>
                <c:pt idx="46">
                  <c:v>35.966666666666669</c:v>
                </c:pt>
                <c:pt idx="47">
                  <c:v>67.25</c:v>
                </c:pt>
                <c:pt idx="48">
                  <c:v>58.416666666666664</c:v>
                </c:pt>
                <c:pt idx="49">
                  <c:v>47.816666666666663</c:v>
                </c:pt>
                <c:pt idx="50">
                  <c:v>39.016666666666666</c:v>
                </c:pt>
                <c:pt idx="51">
                  <c:v>36.93333333333333</c:v>
                </c:pt>
                <c:pt idx="52">
                  <c:v>28.416666666666668</c:v>
                </c:pt>
                <c:pt idx="53">
                  <c:v>35.133333333333333</c:v>
                </c:pt>
                <c:pt idx="54">
                  <c:v>36.466666666666661</c:v>
                </c:pt>
                <c:pt idx="55">
                  <c:v>35.25</c:v>
                </c:pt>
                <c:pt idx="56">
                  <c:v>36.533333333333331</c:v>
                </c:pt>
                <c:pt idx="57">
                  <c:v>29.5</c:v>
                </c:pt>
                <c:pt idx="58">
                  <c:v>54.2</c:v>
                </c:pt>
                <c:pt idx="59">
                  <c:v>68.733333333333334</c:v>
                </c:pt>
                <c:pt idx="60">
                  <c:v>18</c:v>
                </c:pt>
                <c:pt idx="61">
                  <c:v>17.516666666666666</c:v>
                </c:pt>
                <c:pt idx="62">
                  <c:v>18.283333333333339</c:v>
                </c:pt>
                <c:pt idx="63">
                  <c:v>92.583333333333329</c:v>
                </c:pt>
                <c:pt idx="64">
                  <c:v>35.733333333333334</c:v>
                </c:pt>
                <c:pt idx="65">
                  <c:v>100.41666666666669</c:v>
                </c:pt>
                <c:pt idx="66">
                  <c:v>79.416666666666657</c:v>
                </c:pt>
                <c:pt idx="67">
                  <c:v>62.033333333333331</c:v>
                </c:pt>
                <c:pt idx="68">
                  <c:v>48.1</c:v>
                </c:pt>
                <c:pt idx="69">
                  <c:v>79.3</c:v>
                </c:pt>
                <c:pt idx="70">
                  <c:v>23.35</c:v>
                </c:pt>
                <c:pt idx="71">
                  <c:v>15.299999999999997</c:v>
                </c:pt>
                <c:pt idx="72">
                  <c:v>13.766666666666666</c:v>
                </c:pt>
                <c:pt idx="73">
                  <c:v>85.833333333333343</c:v>
                </c:pt>
                <c:pt idx="74">
                  <c:v>24.366666666666667</c:v>
                </c:pt>
                <c:pt idx="75">
                  <c:v>38.36666666666666</c:v>
                </c:pt>
                <c:pt idx="76">
                  <c:v>27.549999999999997</c:v>
                </c:pt>
                <c:pt idx="77">
                  <c:v>29.183333333333334</c:v>
                </c:pt>
                <c:pt idx="78">
                  <c:v>61.349999999999994</c:v>
                </c:pt>
              </c:numCache>
            </c:numRef>
          </c:yVal>
          <c:smooth val="0"/>
        </c:ser>
        <c:dLbls>
          <c:showLegendKey val="0"/>
          <c:showVal val="0"/>
          <c:showCatName val="0"/>
          <c:showSerName val="0"/>
          <c:showPercent val="0"/>
          <c:showBubbleSize val="0"/>
        </c:dLbls>
        <c:axId val="178934912"/>
        <c:axId val="178936448"/>
      </c:scatterChart>
      <c:valAx>
        <c:axId val="178934912"/>
        <c:scaling>
          <c:orientation val="minMax"/>
        </c:scaling>
        <c:delete val="0"/>
        <c:axPos val="b"/>
        <c:numFmt formatCode="#,##0.000" sourceLinked="1"/>
        <c:majorTickMark val="out"/>
        <c:minorTickMark val="none"/>
        <c:tickLblPos val="nextTo"/>
        <c:crossAx val="178936448"/>
        <c:crosses val="autoZero"/>
        <c:crossBetween val="midCat"/>
      </c:valAx>
      <c:valAx>
        <c:axId val="178936448"/>
        <c:scaling>
          <c:orientation val="minMax"/>
        </c:scaling>
        <c:delete val="0"/>
        <c:axPos val="l"/>
        <c:majorGridlines/>
        <c:numFmt formatCode="#,##0.000" sourceLinked="1"/>
        <c:majorTickMark val="out"/>
        <c:minorTickMark val="none"/>
        <c:tickLblPos val="nextTo"/>
        <c:crossAx val="178934912"/>
        <c:crosses val="autoZero"/>
        <c:crossBetween val="midCat"/>
      </c:valAx>
    </c:plotArea>
    <c:legend>
      <c:legendPos val="b"/>
      <c:overlay val="0"/>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Direct Time vs Total Indirect Time</a:t>
            </a:r>
          </a:p>
        </c:rich>
      </c:tx>
      <c:overlay val="0"/>
    </c:title>
    <c:autoTitleDeleted val="0"/>
    <c:plotArea>
      <c:layout/>
      <c:scatterChart>
        <c:scatterStyle val="lineMarker"/>
        <c:varyColors val="0"/>
        <c:ser>
          <c:idx val="0"/>
          <c:order val="0"/>
          <c:tx>
            <c:v>All Establishments</c:v>
          </c:tx>
          <c:spPr>
            <a:ln w="28575">
              <a:noFill/>
            </a:ln>
          </c:spPr>
          <c:xVal>
            <c:numRef>
              <c:f>'Facility Experience'!$C$4:$CC$4</c:f>
              <c:numCache>
                <c:formatCode>#,##0.000</c:formatCode>
                <c:ptCount val="79"/>
                <c:pt idx="0">
                  <c:v>22.5</c:v>
                </c:pt>
                <c:pt idx="1">
                  <c:v>30.35</c:v>
                </c:pt>
                <c:pt idx="2">
                  <c:v>47.633333333333326</c:v>
                </c:pt>
                <c:pt idx="3">
                  <c:v>174.98333333333332</c:v>
                </c:pt>
                <c:pt idx="4">
                  <c:v>5.8333333333333339</c:v>
                </c:pt>
                <c:pt idx="5">
                  <c:v>32.316666666666663</c:v>
                </c:pt>
                <c:pt idx="6">
                  <c:v>16.549999999999997</c:v>
                </c:pt>
                <c:pt idx="7">
                  <c:v>14.95</c:v>
                </c:pt>
                <c:pt idx="8">
                  <c:v>23.083333333333332</c:v>
                </c:pt>
                <c:pt idx="9">
                  <c:v>31.566666666666666</c:v>
                </c:pt>
                <c:pt idx="10">
                  <c:v>53.516666666666673</c:v>
                </c:pt>
                <c:pt idx="11">
                  <c:v>21.816666666666666</c:v>
                </c:pt>
                <c:pt idx="12">
                  <c:v>91.4</c:v>
                </c:pt>
                <c:pt idx="13">
                  <c:v>3.15</c:v>
                </c:pt>
                <c:pt idx="14">
                  <c:v>54.65</c:v>
                </c:pt>
                <c:pt idx="15">
                  <c:v>37.300000000000004</c:v>
                </c:pt>
                <c:pt idx="16">
                  <c:v>39.799999999999997</c:v>
                </c:pt>
                <c:pt idx="17">
                  <c:v>29.116666666666667</c:v>
                </c:pt>
                <c:pt idx="18">
                  <c:v>32.25</c:v>
                </c:pt>
                <c:pt idx="19">
                  <c:v>42.933333333333337</c:v>
                </c:pt>
                <c:pt idx="20">
                  <c:v>22.066666666666666</c:v>
                </c:pt>
                <c:pt idx="21">
                  <c:v>37.183333333333337</c:v>
                </c:pt>
                <c:pt idx="22">
                  <c:v>40.283333333333331</c:v>
                </c:pt>
                <c:pt idx="23">
                  <c:v>46.666666666666664</c:v>
                </c:pt>
                <c:pt idx="24">
                  <c:v>21.233333333333334</c:v>
                </c:pt>
                <c:pt idx="25">
                  <c:v>8.6833333333333336</c:v>
                </c:pt>
                <c:pt idx="26">
                  <c:v>10.216666666666667</c:v>
                </c:pt>
                <c:pt idx="27">
                  <c:v>36.13333333333334</c:v>
                </c:pt>
                <c:pt idx="28">
                  <c:v>21.166666666666671</c:v>
                </c:pt>
                <c:pt idx="29">
                  <c:v>15.716666666666665</c:v>
                </c:pt>
                <c:pt idx="30">
                  <c:v>54.4</c:v>
                </c:pt>
                <c:pt idx="31">
                  <c:v>36.716666666666661</c:v>
                </c:pt>
                <c:pt idx="32">
                  <c:v>12.500000000000002</c:v>
                </c:pt>
                <c:pt idx="33">
                  <c:v>35.383333333333333</c:v>
                </c:pt>
                <c:pt idx="34">
                  <c:v>50.75</c:v>
                </c:pt>
                <c:pt idx="35">
                  <c:v>61.066666666666663</c:v>
                </c:pt>
                <c:pt idx="36">
                  <c:v>27.416666666666668</c:v>
                </c:pt>
                <c:pt idx="37">
                  <c:v>19.75</c:v>
                </c:pt>
                <c:pt idx="38">
                  <c:v>28.033333333333339</c:v>
                </c:pt>
                <c:pt idx="39">
                  <c:v>154.25</c:v>
                </c:pt>
                <c:pt idx="40">
                  <c:v>48.900000000000006</c:v>
                </c:pt>
                <c:pt idx="41">
                  <c:v>34.849999999999994</c:v>
                </c:pt>
                <c:pt idx="42">
                  <c:v>29.133333333333333</c:v>
                </c:pt>
                <c:pt idx="43">
                  <c:v>23.883333333333336</c:v>
                </c:pt>
                <c:pt idx="44">
                  <c:v>45.25</c:v>
                </c:pt>
                <c:pt idx="45">
                  <c:v>31.533333333333331</c:v>
                </c:pt>
                <c:pt idx="46">
                  <c:v>29.883333333333333</c:v>
                </c:pt>
                <c:pt idx="47">
                  <c:v>45</c:v>
                </c:pt>
                <c:pt idx="48">
                  <c:v>74.333333333333343</c:v>
                </c:pt>
                <c:pt idx="49">
                  <c:v>34.233333333333334</c:v>
                </c:pt>
                <c:pt idx="50">
                  <c:v>12.966666666666665</c:v>
                </c:pt>
                <c:pt idx="51">
                  <c:v>44.616666666666667</c:v>
                </c:pt>
                <c:pt idx="52">
                  <c:v>37.049999999999997</c:v>
                </c:pt>
                <c:pt idx="53">
                  <c:v>13.666666666666668</c:v>
                </c:pt>
                <c:pt idx="54">
                  <c:v>14.5</c:v>
                </c:pt>
                <c:pt idx="55">
                  <c:v>24.516666666666669</c:v>
                </c:pt>
                <c:pt idx="56">
                  <c:v>14.416666666666668</c:v>
                </c:pt>
                <c:pt idx="57">
                  <c:v>42.3</c:v>
                </c:pt>
                <c:pt idx="58">
                  <c:v>25.583333333333336</c:v>
                </c:pt>
                <c:pt idx="59">
                  <c:v>33.166666666666664</c:v>
                </c:pt>
                <c:pt idx="60">
                  <c:v>41.383333333333333</c:v>
                </c:pt>
                <c:pt idx="61">
                  <c:v>43.666666666666664</c:v>
                </c:pt>
                <c:pt idx="62">
                  <c:v>46.31666666666667</c:v>
                </c:pt>
                <c:pt idx="63">
                  <c:v>50.483333333333334</c:v>
                </c:pt>
                <c:pt idx="64">
                  <c:v>50.783333333333339</c:v>
                </c:pt>
                <c:pt idx="65">
                  <c:v>57.566666666666656</c:v>
                </c:pt>
                <c:pt idx="66">
                  <c:v>63.766666666666666</c:v>
                </c:pt>
                <c:pt idx="67">
                  <c:v>12.683333333333334</c:v>
                </c:pt>
                <c:pt idx="68">
                  <c:v>36.81666666666667</c:v>
                </c:pt>
                <c:pt idx="69">
                  <c:v>77.216666666666669</c:v>
                </c:pt>
                <c:pt idx="70">
                  <c:v>34.299999999999997</c:v>
                </c:pt>
                <c:pt idx="71">
                  <c:v>24.216666666666665</c:v>
                </c:pt>
                <c:pt idx="72">
                  <c:v>16.899999999999999</c:v>
                </c:pt>
                <c:pt idx="73">
                  <c:v>65.666666666666657</c:v>
                </c:pt>
                <c:pt idx="74">
                  <c:v>15.700000000000001</c:v>
                </c:pt>
                <c:pt idx="75">
                  <c:v>25.533333333333335</c:v>
                </c:pt>
                <c:pt idx="76">
                  <c:v>26.716666666666669</c:v>
                </c:pt>
                <c:pt idx="77">
                  <c:v>31.483333333333327</c:v>
                </c:pt>
                <c:pt idx="78">
                  <c:v>24.333333333333332</c:v>
                </c:pt>
              </c:numCache>
            </c:numRef>
          </c:xVal>
          <c:yVal>
            <c:numRef>
              <c:f>'Facility Experience'!$C$5:$CC$5</c:f>
              <c:numCache>
                <c:formatCode>#,##0.000</c:formatCode>
                <c:ptCount val="79"/>
                <c:pt idx="0">
                  <c:v>52.2</c:v>
                </c:pt>
                <c:pt idx="1">
                  <c:v>49.716666666666669</c:v>
                </c:pt>
                <c:pt idx="2">
                  <c:v>102.60000000000001</c:v>
                </c:pt>
                <c:pt idx="3">
                  <c:v>84.233333333333334</c:v>
                </c:pt>
                <c:pt idx="4">
                  <c:v>29.266666666666669</c:v>
                </c:pt>
                <c:pt idx="5">
                  <c:v>121.75</c:v>
                </c:pt>
                <c:pt idx="6">
                  <c:v>24.616666666666667</c:v>
                </c:pt>
                <c:pt idx="7">
                  <c:v>21.200000000000003</c:v>
                </c:pt>
                <c:pt idx="8">
                  <c:v>64.166666666666671</c:v>
                </c:pt>
                <c:pt idx="9">
                  <c:v>46.15</c:v>
                </c:pt>
                <c:pt idx="10">
                  <c:v>58.733333333333341</c:v>
                </c:pt>
                <c:pt idx="11">
                  <c:v>49.683333333333337</c:v>
                </c:pt>
                <c:pt idx="12">
                  <c:v>51.516666666666666</c:v>
                </c:pt>
                <c:pt idx="13">
                  <c:v>30.183333333333334</c:v>
                </c:pt>
                <c:pt idx="14">
                  <c:v>70.516666666666666</c:v>
                </c:pt>
                <c:pt idx="15">
                  <c:v>25.916666666666668</c:v>
                </c:pt>
                <c:pt idx="16">
                  <c:v>12.6</c:v>
                </c:pt>
                <c:pt idx="17">
                  <c:v>14.716666666666667</c:v>
                </c:pt>
                <c:pt idx="18">
                  <c:v>18.466666666666669</c:v>
                </c:pt>
                <c:pt idx="19">
                  <c:v>27.366666666666664</c:v>
                </c:pt>
                <c:pt idx="20">
                  <c:v>25.533333333333335</c:v>
                </c:pt>
                <c:pt idx="21">
                  <c:v>50.883333333333333</c:v>
                </c:pt>
                <c:pt idx="22">
                  <c:v>50.199999999999996</c:v>
                </c:pt>
                <c:pt idx="23">
                  <c:v>95.033333333333346</c:v>
                </c:pt>
                <c:pt idx="24">
                  <c:v>58.966666666666669</c:v>
                </c:pt>
                <c:pt idx="25">
                  <c:v>46.183333333333337</c:v>
                </c:pt>
                <c:pt idx="26">
                  <c:v>88.25</c:v>
                </c:pt>
                <c:pt idx="27">
                  <c:v>24.950000000000003</c:v>
                </c:pt>
                <c:pt idx="28">
                  <c:v>13.066666666666666</c:v>
                </c:pt>
                <c:pt idx="29">
                  <c:v>50.516666666666666</c:v>
                </c:pt>
                <c:pt idx="30">
                  <c:v>27.933333333333337</c:v>
                </c:pt>
                <c:pt idx="31">
                  <c:v>33.799999999999997</c:v>
                </c:pt>
                <c:pt idx="32">
                  <c:v>83.916666666666671</c:v>
                </c:pt>
                <c:pt idx="33">
                  <c:v>62.333333333333329</c:v>
                </c:pt>
                <c:pt idx="34">
                  <c:v>93.516666666666666</c:v>
                </c:pt>
                <c:pt idx="35">
                  <c:v>150.6</c:v>
                </c:pt>
                <c:pt idx="36">
                  <c:v>141.46666666666667</c:v>
                </c:pt>
                <c:pt idx="37">
                  <c:v>24.783333333333331</c:v>
                </c:pt>
                <c:pt idx="38">
                  <c:v>18.616666666666664</c:v>
                </c:pt>
                <c:pt idx="39">
                  <c:v>40.316666666666663</c:v>
                </c:pt>
                <c:pt idx="40">
                  <c:v>32.616666666666667</c:v>
                </c:pt>
                <c:pt idx="41">
                  <c:v>21.599999999999998</c:v>
                </c:pt>
                <c:pt idx="42">
                  <c:v>14.383333333333335</c:v>
                </c:pt>
                <c:pt idx="43">
                  <c:v>21.516666666666666</c:v>
                </c:pt>
                <c:pt idx="44">
                  <c:v>39.333333333333336</c:v>
                </c:pt>
                <c:pt idx="45">
                  <c:v>32.650000000000006</c:v>
                </c:pt>
                <c:pt idx="46">
                  <c:v>35.966666666666669</c:v>
                </c:pt>
                <c:pt idx="47">
                  <c:v>67.25</c:v>
                </c:pt>
                <c:pt idx="48">
                  <c:v>58.416666666666664</c:v>
                </c:pt>
                <c:pt idx="49">
                  <c:v>47.816666666666663</c:v>
                </c:pt>
                <c:pt idx="50">
                  <c:v>39.016666666666666</c:v>
                </c:pt>
                <c:pt idx="51">
                  <c:v>36.93333333333333</c:v>
                </c:pt>
                <c:pt idx="52">
                  <c:v>28.416666666666668</c:v>
                </c:pt>
                <c:pt idx="53">
                  <c:v>35.133333333333333</c:v>
                </c:pt>
                <c:pt idx="54">
                  <c:v>36.466666666666661</c:v>
                </c:pt>
                <c:pt idx="55">
                  <c:v>35.25</c:v>
                </c:pt>
                <c:pt idx="56">
                  <c:v>36.533333333333331</c:v>
                </c:pt>
                <c:pt idx="57">
                  <c:v>29.5</c:v>
                </c:pt>
                <c:pt idx="58">
                  <c:v>54.2</c:v>
                </c:pt>
                <c:pt idx="59">
                  <c:v>68.733333333333334</c:v>
                </c:pt>
                <c:pt idx="60">
                  <c:v>18</c:v>
                </c:pt>
                <c:pt idx="61">
                  <c:v>17.516666666666666</c:v>
                </c:pt>
                <c:pt idx="62">
                  <c:v>18.283333333333339</c:v>
                </c:pt>
                <c:pt idx="63">
                  <c:v>92.583333333333329</c:v>
                </c:pt>
                <c:pt idx="64">
                  <c:v>35.733333333333334</c:v>
                </c:pt>
                <c:pt idx="65">
                  <c:v>100.41666666666669</c:v>
                </c:pt>
                <c:pt idx="66">
                  <c:v>79.416666666666657</c:v>
                </c:pt>
                <c:pt idx="67">
                  <c:v>62.033333333333331</c:v>
                </c:pt>
                <c:pt idx="68">
                  <c:v>48.1</c:v>
                </c:pt>
                <c:pt idx="69">
                  <c:v>79.3</c:v>
                </c:pt>
                <c:pt idx="70">
                  <c:v>23.35</c:v>
                </c:pt>
                <c:pt idx="71">
                  <c:v>15.299999999999997</c:v>
                </c:pt>
                <c:pt idx="72">
                  <c:v>13.766666666666666</c:v>
                </c:pt>
                <c:pt idx="73">
                  <c:v>85.833333333333343</c:v>
                </c:pt>
                <c:pt idx="74">
                  <c:v>24.366666666666667</c:v>
                </c:pt>
                <c:pt idx="75">
                  <c:v>38.36666666666666</c:v>
                </c:pt>
                <c:pt idx="76">
                  <c:v>27.549999999999997</c:v>
                </c:pt>
                <c:pt idx="77">
                  <c:v>29.183333333333334</c:v>
                </c:pt>
                <c:pt idx="78">
                  <c:v>61.349999999999994</c:v>
                </c:pt>
              </c:numCache>
            </c:numRef>
          </c:yVal>
          <c:smooth val="0"/>
        </c:ser>
        <c:ser>
          <c:idx val="1"/>
          <c:order val="1"/>
          <c:tx>
            <c:v>Never</c:v>
          </c:tx>
          <c:spPr>
            <a:ln w="28575">
              <a:noFill/>
            </a:ln>
          </c:spPr>
          <c:xVal>
            <c:numRef>
              <c:f>'Facility Experience'!$C$9:$CC$9</c:f>
              <c:numCache>
                <c:formatCode>#,##0.000</c:formatCode>
                <c:ptCount val="79"/>
                <c:pt idx="0">
                  <c:v>#N/A</c:v>
                </c:pt>
                <c:pt idx="1">
                  <c:v>#N/A</c:v>
                </c:pt>
                <c:pt idx="2">
                  <c:v>#N/A</c:v>
                </c:pt>
                <c:pt idx="3">
                  <c:v>#N/A</c:v>
                </c:pt>
                <c:pt idx="4">
                  <c:v>#N/A</c:v>
                </c:pt>
                <c:pt idx="5">
                  <c:v>#N/A</c:v>
                </c:pt>
                <c:pt idx="6">
                  <c:v>#N/A</c:v>
                </c:pt>
                <c:pt idx="7">
                  <c:v>#N/A</c:v>
                </c:pt>
                <c:pt idx="8">
                  <c:v>#N/A</c:v>
                </c:pt>
                <c:pt idx="9">
                  <c:v>31.566666666666666</c:v>
                </c:pt>
                <c:pt idx="10">
                  <c:v>#N/A</c:v>
                </c:pt>
                <c:pt idx="11">
                  <c:v>#N/A</c:v>
                </c:pt>
                <c:pt idx="12">
                  <c:v>91.4</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12.500000000000002</c:v>
                </c:pt>
                <c:pt idx="33">
                  <c:v>#N/A</c:v>
                </c:pt>
                <c:pt idx="34">
                  <c:v>50.75</c:v>
                </c:pt>
                <c:pt idx="35">
                  <c:v>#N/A</c:v>
                </c:pt>
                <c:pt idx="36">
                  <c:v>27.416666666666668</c:v>
                </c:pt>
                <c:pt idx="37">
                  <c:v>19.75</c:v>
                </c:pt>
                <c:pt idx="38">
                  <c:v>#N/A</c:v>
                </c:pt>
                <c:pt idx="39">
                  <c:v>#N/A</c:v>
                </c:pt>
                <c:pt idx="40">
                  <c:v>#N/A</c:v>
                </c:pt>
                <c:pt idx="41">
                  <c:v>#N/A</c:v>
                </c:pt>
                <c:pt idx="42">
                  <c:v>#N/A</c:v>
                </c:pt>
                <c:pt idx="43">
                  <c:v>#N/A</c:v>
                </c:pt>
                <c:pt idx="44">
                  <c:v>#N/A</c:v>
                </c:pt>
                <c:pt idx="45">
                  <c:v>#N/A</c:v>
                </c:pt>
                <c:pt idx="46">
                  <c:v>#N/A</c:v>
                </c:pt>
                <c:pt idx="47">
                  <c:v>45</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63.766666666666666</c:v>
                </c:pt>
                <c:pt idx="67">
                  <c:v>#N/A</c:v>
                </c:pt>
                <c:pt idx="68">
                  <c:v>#N/A</c:v>
                </c:pt>
                <c:pt idx="69">
                  <c:v>#N/A</c:v>
                </c:pt>
                <c:pt idx="70">
                  <c:v>#N/A</c:v>
                </c:pt>
                <c:pt idx="71">
                  <c:v>#N/A</c:v>
                </c:pt>
                <c:pt idx="72">
                  <c:v>#N/A</c:v>
                </c:pt>
                <c:pt idx="73">
                  <c:v>65.666666666666657</c:v>
                </c:pt>
                <c:pt idx="74">
                  <c:v>#N/A</c:v>
                </c:pt>
                <c:pt idx="75">
                  <c:v>#N/A</c:v>
                </c:pt>
                <c:pt idx="76">
                  <c:v>#N/A</c:v>
                </c:pt>
                <c:pt idx="77">
                  <c:v>#N/A</c:v>
                </c:pt>
                <c:pt idx="78">
                  <c:v>#N/A</c:v>
                </c:pt>
              </c:numCache>
            </c:numRef>
          </c:xVal>
          <c:yVal>
            <c:numRef>
              <c:f>'Facility Experience'!$C$13:$CC$13</c:f>
              <c:numCache>
                <c:formatCode>#,##0.000</c:formatCode>
                <c:ptCount val="79"/>
                <c:pt idx="0">
                  <c:v>#N/A</c:v>
                </c:pt>
                <c:pt idx="1">
                  <c:v>#N/A</c:v>
                </c:pt>
                <c:pt idx="2">
                  <c:v>#N/A</c:v>
                </c:pt>
                <c:pt idx="3">
                  <c:v>#N/A</c:v>
                </c:pt>
                <c:pt idx="4">
                  <c:v>#N/A</c:v>
                </c:pt>
                <c:pt idx="5">
                  <c:v>#N/A</c:v>
                </c:pt>
                <c:pt idx="6">
                  <c:v>#N/A</c:v>
                </c:pt>
                <c:pt idx="7">
                  <c:v>#N/A</c:v>
                </c:pt>
                <c:pt idx="8">
                  <c:v>#N/A</c:v>
                </c:pt>
                <c:pt idx="9">
                  <c:v>46.15</c:v>
                </c:pt>
                <c:pt idx="10">
                  <c:v>#N/A</c:v>
                </c:pt>
                <c:pt idx="11">
                  <c:v>#N/A</c:v>
                </c:pt>
                <c:pt idx="12">
                  <c:v>51.516666666666666</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83.916666666666671</c:v>
                </c:pt>
                <c:pt idx="33">
                  <c:v>#N/A</c:v>
                </c:pt>
                <c:pt idx="34">
                  <c:v>93.516666666666666</c:v>
                </c:pt>
                <c:pt idx="35">
                  <c:v>#N/A</c:v>
                </c:pt>
                <c:pt idx="36">
                  <c:v>141.46666666666667</c:v>
                </c:pt>
                <c:pt idx="37">
                  <c:v>24.783333333333331</c:v>
                </c:pt>
                <c:pt idx="38">
                  <c:v>#N/A</c:v>
                </c:pt>
                <c:pt idx="39">
                  <c:v>#N/A</c:v>
                </c:pt>
                <c:pt idx="40">
                  <c:v>#N/A</c:v>
                </c:pt>
                <c:pt idx="41">
                  <c:v>#N/A</c:v>
                </c:pt>
                <c:pt idx="42">
                  <c:v>#N/A</c:v>
                </c:pt>
                <c:pt idx="43">
                  <c:v>#N/A</c:v>
                </c:pt>
                <c:pt idx="44">
                  <c:v>#N/A</c:v>
                </c:pt>
                <c:pt idx="45">
                  <c:v>#N/A</c:v>
                </c:pt>
                <c:pt idx="46">
                  <c:v>#N/A</c:v>
                </c:pt>
                <c:pt idx="47">
                  <c:v>67.25</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79.416666666666657</c:v>
                </c:pt>
                <c:pt idx="67">
                  <c:v>#N/A</c:v>
                </c:pt>
                <c:pt idx="68">
                  <c:v>#N/A</c:v>
                </c:pt>
                <c:pt idx="69">
                  <c:v>#N/A</c:v>
                </c:pt>
                <c:pt idx="70">
                  <c:v>#N/A</c:v>
                </c:pt>
                <c:pt idx="71">
                  <c:v>#N/A</c:v>
                </c:pt>
                <c:pt idx="72">
                  <c:v>#N/A</c:v>
                </c:pt>
                <c:pt idx="73">
                  <c:v>85.833333333333343</c:v>
                </c:pt>
                <c:pt idx="74">
                  <c:v>#N/A</c:v>
                </c:pt>
                <c:pt idx="75">
                  <c:v>#N/A</c:v>
                </c:pt>
                <c:pt idx="76">
                  <c:v>#N/A</c:v>
                </c:pt>
                <c:pt idx="77">
                  <c:v>#N/A</c:v>
                </c:pt>
                <c:pt idx="78">
                  <c:v>#N/A</c:v>
                </c:pt>
              </c:numCache>
            </c:numRef>
          </c:yVal>
          <c:smooth val="0"/>
        </c:ser>
        <c:ser>
          <c:idx val="2"/>
          <c:order val="2"/>
          <c:tx>
            <c:v>Once</c:v>
          </c:tx>
          <c:spPr>
            <a:ln w="28575">
              <a:noFill/>
            </a:ln>
          </c:spPr>
          <c:xVal>
            <c:numRef>
              <c:f>'Facility Experience'!$C$10:$CC$10</c:f>
              <c:numCache>
                <c:formatCode>#,##0.000</c:formatCode>
                <c:ptCount val="79"/>
                <c:pt idx="0">
                  <c:v>#N/A</c:v>
                </c:pt>
                <c:pt idx="1">
                  <c:v>#N/A</c:v>
                </c:pt>
                <c:pt idx="2">
                  <c:v>47.633333333333326</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40.283333333333331</c:v>
                </c:pt>
                <c:pt idx="23">
                  <c:v>#N/A</c:v>
                </c:pt>
                <c:pt idx="24">
                  <c:v>#N/A</c:v>
                </c:pt>
                <c:pt idx="25">
                  <c:v>#N/A</c:v>
                </c:pt>
                <c:pt idx="26">
                  <c:v>10.216666666666667</c:v>
                </c:pt>
                <c:pt idx="27">
                  <c:v>36.13333333333334</c:v>
                </c:pt>
                <c:pt idx="28">
                  <c:v>#N/A</c:v>
                </c:pt>
                <c:pt idx="29">
                  <c:v>15.716666666666665</c:v>
                </c:pt>
                <c:pt idx="30">
                  <c:v>#N/A</c:v>
                </c:pt>
                <c:pt idx="31">
                  <c:v>#N/A</c:v>
                </c:pt>
                <c:pt idx="32">
                  <c:v>#N/A</c:v>
                </c:pt>
                <c:pt idx="33">
                  <c:v>35.383333333333333</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36.81666666666667</c:v>
                </c:pt>
                <c:pt idx="69">
                  <c:v>#N/A</c:v>
                </c:pt>
                <c:pt idx="70">
                  <c:v>#N/A</c:v>
                </c:pt>
                <c:pt idx="71">
                  <c:v>#N/A</c:v>
                </c:pt>
                <c:pt idx="72">
                  <c:v>#N/A</c:v>
                </c:pt>
                <c:pt idx="73">
                  <c:v>#N/A</c:v>
                </c:pt>
                <c:pt idx="74">
                  <c:v>#N/A</c:v>
                </c:pt>
                <c:pt idx="75">
                  <c:v>#N/A</c:v>
                </c:pt>
                <c:pt idx="76">
                  <c:v>#N/A</c:v>
                </c:pt>
                <c:pt idx="77">
                  <c:v>#N/A</c:v>
                </c:pt>
                <c:pt idx="78">
                  <c:v>#N/A</c:v>
                </c:pt>
              </c:numCache>
            </c:numRef>
          </c:xVal>
          <c:yVal>
            <c:numRef>
              <c:f>'Facility Experience'!$C$16:$CC$16</c:f>
              <c:numCache>
                <c:formatCode>#,##0.000</c:formatCode>
                <c:ptCount val="79"/>
                <c:pt idx="0">
                  <c:v>#N/A</c:v>
                </c:pt>
                <c:pt idx="1">
                  <c:v>#N/A</c:v>
                </c:pt>
                <c:pt idx="2">
                  <c:v>102.60000000000001</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50.199999999999996</c:v>
                </c:pt>
                <c:pt idx="23">
                  <c:v>#N/A</c:v>
                </c:pt>
                <c:pt idx="24">
                  <c:v>#N/A</c:v>
                </c:pt>
                <c:pt idx="25">
                  <c:v>#N/A</c:v>
                </c:pt>
                <c:pt idx="26">
                  <c:v>88.25</c:v>
                </c:pt>
                <c:pt idx="27">
                  <c:v>24.950000000000003</c:v>
                </c:pt>
                <c:pt idx="28">
                  <c:v>#N/A</c:v>
                </c:pt>
                <c:pt idx="29">
                  <c:v>50.516666666666666</c:v>
                </c:pt>
                <c:pt idx="30">
                  <c:v>#N/A</c:v>
                </c:pt>
                <c:pt idx="31">
                  <c:v>#N/A</c:v>
                </c:pt>
                <c:pt idx="32">
                  <c:v>#N/A</c:v>
                </c:pt>
                <c:pt idx="33">
                  <c:v>62.333333333333329</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48.1</c:v>
                </c:pt>
                <c:pt idx="69">
                  <c:v>#N/A</c:v>
                </c:pt>
                <c:pt idx="70">
                  <c:v>#N/A</c:v>
                </c:pt>
                <c:pt idx="71">
                  <c:v>#N/A</c:v>
                </c:pt>
                <c:pt idx="72">
                  <c:v>#N/A</c:v>
                </c:pt>
                <c:pt idx="73">
                  <c:v>#N/A</c:v>
                </c:pt>
                <c:pt idx="74">
                  <c:v>#N/A</c:v>
                </c:pt>
                <c:pt idx="75">
                  <c:v>#N/A</c:v>
                </c:pt>
                <c:pt idx="76">
                  <c:v>#N/A</c:v>
                </c:pt>
                <c:pt idx="77">
                  <c:v>#N/A</c:v>
                </c:pt>
                <c:pt idx="78">
                  <c:v>#N/A</c:v>
                </c:pt>
              </c:numCache>
            </c:numRef>
          </c:yVal>
          <c:smooth val="0"/>
        </c:ser>
        <c:ser>
          <c:idx val="3"/>
          <c:order val="3"/>
          <c:tx>
            <c:v>2-9</c:v>
          </c:tx>
          <c:spPr>
            <a:ln w="28575">
              <a:noFill/>
            </a:ln>
          </c:spPr>
          <c:xVal>
            <c:numRef>
              <c:f>'Facility Experience'!$C$11:$CC$11</c:f>
              <c:numCache>
                <c:formatCode>#,##0.000</c:formatCode>
                <c:ptCount val="79"/>
                <c:pt idx="0">
                  <c:v>22.5</c:v>
                </c:pt>
                <c:pt idx="1">
                  <c:v>#N/A</c:v>
                </c:pt>
                <c:pt idx="2">
                  <c:v>#N/A</c:v>
                </c:pt>
                <c:pt idx="3">
                  <c:v>174.98333333333332</c:v>
                </c:pt>
                <c:pt idx="4">
                  <c:v>#N/A</c:v>
                </c:pt>
                <c:pt idx="5">
                  <c:v>32.316666666666663</c:v>
                </c:pt>
                <c:pt idx="6">
                  <c:v>#N/A</c:v>
                </c:pt>
                <c:pt idx="7">
                  <c:v>#N/A</c:v>
                </c:pt>
                <c:pt idx="8">
                  <c:v>23.083333333333332</c:v>
                </c:pt>
                <c:pt idx="9">
                  <c:v>#N/A</c:v>
                </c:pt>
                <c:pt idx="10">
                  <c:v>#N/A</c:v>
                </c:pt>
                <c:pt idx="11">
                  <c:v>21.816666666666666</c:v>
                </c:pt>
                <c:pt idx="12">
                  <c:v>#N/A</c:v>
                </c:pt>
                <c:pt idx="13">
                  <c:v>#N/A</c:v>
                </c:pt>
                <c:pt idx="14">
                  <c:v>54.65</c:v>
                </c:pt>
                <c:pt idx="15">
                  <c:v>#N/A</c:v>
                </c:pt>
                <c:pt idx="16">
                  <c:v>#N/A</c:v>
                </c:pt>
                <c:pt idx="17">
                  <c:v>#N/A</c:v>
                </c:pt>
                <c:pt idx="18">
                  <c:v>#N/A</c:v>
                </c:pt>
                <c:pt idx="19">
                  <c:v>#N/A</c:v>
                </c:pt>
                <c:pt idx="20">
                  <c:v>#N/A</c:v>
                </c:pt>
                <c:pt idx="21">
                  <c:v>#N/A</c:v>
                </c:pt>
                <c:pt idx="22">
                  <c:v>#N/A</c:v>
                </c:pt>
                <c:pt idx="23">
                  <c:v>46.666666666666664</c:v>
                </c:pt>
                <c:pt idx="24">
                  <c:v>21.233333333333334</c:v>
                </c:pt>
                <c:pt idx="25">
                  <c:v>8.6833333333333336</c:v>
                </c:pt>
                <c:pt idx="26">
                  <c:v>#N/A</c:v>
                </c:pt>
                <c:pt idx="27">
                  <c:v>#N/A</c:v>
                </c:pt>
                <c:pt idx="28">
                  <c:v>#N/A</c:v>
                </c:pt>
                <c:pt idx="29">
                  <c:v>#N/A</c:v>
                </c:pt>
                <c:pt idx="30">
                  <c:v>#N/A</c:v>
                </c:pt>
                <c:pt idx="31">
                  <c:v>36.716666666666661</c:v>
                </c:pt>
                <c:pt idx="32">
                  <c:v>#N/A</c:v>
                </c:pt>
                <c:pt idx="33">
                  <c:v>#N/A</c:v>
                </c:pt>
                <c:pt idx="34">
                  <c:v>#N/A</c:v>
                </c:pt>
                <c:pt idx="35">
                  <c:v>61.066666666666663</c:v>
                </c:pt>
                <c:pt idx="36">
                  <c:v>#N/A</c:v>
                </c:pt>
                <c:pt idx="37">
                  <c:v>#N/A</c:v>
                </c:pt>
                <c:pt idx="38">
                  <c:v>#N/A</c:v>
                </c:pt>
                <c:pt idx="39">
                  <c:v>154.25</c:v>
                </c:pt>
                <c:pt idx="40">
                  <c:v>#N/A</c:v>
                </c:pt>
                <c:pt idx="41">
                  <c:v>#N/A</c:v>
                </c:pt>
                <c:pt idx="42">
                  <c:v>#N/A</c:v>
                </c:pt>
                <c:pt idx="43">
                  <c:v>#N/A</c:v>
                </c:pt>
                <c:pt idx="44">
                  <c:v>45.25</c:v>
                </c:pt>
                <c:pt idx="45">
                  <c:v>#N/A</c:v>
                </c:pt>
                <c:pt idx="46">
                  <c:v>29.883333333333333</c:v>
                </c:pt>
                <c:pt idx="47">
                  <c:v>#N/A</c:v>
                </c:pt>
                <c:pt idx="48">
                  <c:v>74.333333333333343</c:v>
                </c:pt>
                <c:pt idx="49">
                  <c:v>#N/A</c:v>
                </c:pt>
                <c:pt idx="50">
                  <c:v>12.966666666666665</c:v>
                </c:pt>
                <c:pt idx="51">
                  <c:v>#N/A</c:v>
                </c:pt>
                <c:pt idx="52">
                  <c:v>#N/A</c:v>
                </c:pt>
                <c:pt idx="53">
                  <c:v>#N/A</c:v>
                </c:pt>
                <c:pt idx="54">
                  <c:v>#N/A</c:v>
                </c:pt>
                <c:pt idx="55">
                  <c:v>#N/A</c:v>
                </c:pt>
                <c:pt idx="56">
                  <c:v>#N/A</c:v>
                </c:pt>
                <c:pt idx="57">
                  <c:v>#N/A</c:v>
                </c:pt>
                <c:pt idx="58">
                  <c:v>25.583333333333336</c:v>
                </c:pt>
                <c:pt idx="59">
                  <c:v>33.166666666666664</c:v>
                </c:pt>
                <c:pt idx="60">
                  <c:v>#N/A</c:v>
                </c:pt>
                <c:pt idx="61">
                  <c:v>#N/A</c:v>
                </c:pt>
                <c:pt idx="62">
                  <c:v>#N/A</c:v>
                </c:pt>
                <c:pt idx="63">
                  <c:v>#N/A</c:v>
                </c:pt>
                <c:pt idx="64">
                  <c:v>50.783333333333339</c:v>
                </c:pt>
                <c:pt idx="65">
                  <c:v>#N/A</c:v>
                </c:pt>
                <c:pt idx="66">
                  <c:v>#N/A</c:v>
                </c:pt>
                <c:pt idx="67">
                  <c:v>12.683333333333334</c:v>
                </c:pt>
                <c:pt idx="68">
                  <c:v>#N/A</c:v>
                </c:pt>
                <c:pt idx="69">
                  <c:v>#N/A</c:v>
                </c:pt>
                <c:pt idx="70">
                  <c:v>#N/A</c:v>
                </c:pt>
                <c:pt idx="71">
                  <c:v>#N/A</c:v>
                </c:pt>
                <c:pt idx="72">
                  <c:v>#N/A</c:v>
                </c:pt>
                <c:pt idx="73">
                  <c:v>#N/A</c:v>
                </c:pt>
                <c:pt idx="74">
                  <c:v>#N/A</c:v>
                </c:pt>
                <c:pt idx="75">
                  <c:v>#N/A</c:v>
                </c:pt>
                <c:pt idx="76">
                  <c:v>#N/A</c:v>
                </c:pt>
                <c:pt idx="77">
                  <c:v>#N/A</c:v>
                </c:pt>
                <c:pt idx="78">
                  <c:v>#N/A</c:v>
                </c:pt>
              </c:numCache>
            </c:numRef>
          </c:xVal>
          <c:yVal>
            <c:numRef>
              <c:f>'Facility Experience'!$C$19:$CC$19</c:f>
              <c:numCache>
                <c:formatCode>#,##0.000</c:formatCode>
                <c:ptCount val="79"/>
                <c:pt idx="0">
                  <c:v>52.2</c:v>
                </c:pt>
                <c:pt idx="1">
                  <c:v>#N/A</c:v>
                </c:pt>
                <c:pt idx="2">
                  <c:v>#N/A</c:v>
                </c:pt>
                <c:pt idx="3">
                  <c:v>84.233333333333334</c:v>
                </c:pt>
                <c:pt idx="4">
                  <c:v>#N/A</c:v>
                </c:pt>
                <c:pt idx="5">
                  <c:v>121.75</c:v>
                </c:pt>
                <c:pt idx="6">
                  <c:v>#N/A</c:v>
                </c:pt>
                <c:pt idx="7">
                  <c:v>#N/A</c:v>
                </c:pt>
                <c:pt idx="8">
                  <c:v>64.166666666666671</c:v>
                </c:pt>
                <c:pt idx="9">
                  <c:v>#N/A</c:v>
                </c:pt>
                <c:pt idx="10">
                  <c:v>#N/A</c:v>
                </c:pt>
                <c:pt idx="11">
                  <c:v>49.683333333333337</c:v>
                </c:pt>
                <c:pt idx="12">
                  <c:v>#N/A</c:v>
                </c:pt>
                <c:pt idx="13">
                  <c:v>#N/A</c:v>
                </c:pt>
                <c:pt idx="14">
                  <c:v>70.516666666666666</c:v>
                </c:pt>
                <c:pt idx="15">
                  <c:v>#N/A</c:v>
                </c:pt>
                <c:pt idx="16">
                  <c:v>#N/A</c:v>
                </c:pt>
                <c:pt idx="17">
                  <c:v>#N/A</c:v>
                </c:pt>
                <c:pt idx="18">
                  <c:v>#N/A</c:v>
                </c:pt>
                <c:pt idx="19">
                  <c:v>#N/A</c:v>
                </c:pt>
                <c:pt idx="20">
                  <c:v>#N/A</c:v>
                </c:pt>
                <c:pt idx="21">
                  <c:v>#N/A</c:v>
                </c:pt>
                <c:pt idx="22">
                  <c:v>#N/A</c:v>
                </c:pt>
                <c:pt idx="23">
                  <c:v>95.033333333333346</c:v>
                </c:pt>
                <c:pt idx="24">
                  <c:v>58.966666666666669</c:v>
                </c:pt>
                <c:pt idx="25">
                  <c:v>46.183333333333337</c:v>
                </c:pt>
                <c:pt idx="26">
                  <c:v>#N/A</c:v>
                </c:pt>
                <c:pt idx="27">
                  <c:v>#N/A</c:v>
                </c:pt>
                <c:pt idx="28">
                  <c:v>#N/A</c:v>
                </c:pt>
                <c:pt idx="29">
                  <c:v>#N/A</c:v>
                </c:pt>
                <c:pt idx="30">
                  <c:v>#N/A</c:v>
                </c:pt>
                <c:pt idx="31">
                  <c:v>33.799999999999997</c:v>
                </c:pt>
                <c:pt idx="32">
                  <c:v>#N/A</c:v>
                </c:pt>
                <c:pt idx="33">
                  <c:v>#N/A</c:v>
                </c:pt>
                <c:pt idx="34">
                  <c:v>#N/A</c:v>
                </c:pt>
                <c:pt idx="35">
                  <c:v>150.6</c:v>
                </c:pt>
                <c:pt idx="36">
                  <c:v>#N/A</c:v>
                </c:pt>
                <c:pt idx="37">
                  <c:v>#N/A</c:v>
                </c:pt>
                <c:pt idx="38">
                  <c:v>#N/A</c:v>
                </c:pt>
                <c:pt idx="39">
                  <c:v>40.316666666666663</c:v>
                </c:pt>
                <c:pt idx="40">
                  <c:v>#N/A</c:v>
                </c:pt>
                <c:pt idx="41">
                  <c:v>#N/A</c:v>
                </c:pt>
                <c:pt idx="42">
                  <c:v>#N/A</c:v>
                </c:pt>
                <c:pt idx="43">
                  <c:v>#N/A</c:v>
                </c:pt>
                <c:pt idx="44">
                  <c:v>39.333333333333336</c:v>
                </c:pt>
                <c:pt idx="45">
                  <c:v>#N/A</c:v>
                </c:pt>
                <c:pt idx="46">
                  <c:v>35.966666666666669</c:v>
                </c:pt>
                <c:pt idx="47">
                  <c:v>#N/A</c:v>
                </c:pt>
                <c:pt idx="48">
                  <c:v>58.416666666666664</c:v>
                </c:pt>
                <c:pt idx="49">
                  <c:v>#N/A</c:v>
                </c:pt>
                <c:pt idx="50">
                  <c:v>39.016666666666666</c:v>
                </c:pt>
                <c:pt idx="51">
                  <c:v>#N/A</c:v>
                </c:pt>
                <c:pt idx="52">
                  <c:v>#N/A</c:v>
                </c:pt>
                <c:pt idx="53">
                  <c:v>#N/A</c:v>
                </c:pt>
                <c:pt idx="54">
                  <c:v>#N/A</c:v>
                </c:pt>
                <c:pt idx="55">
                  <c:v>#N/A</c:v>
                </c:pt>
                <c:pt idx="56">
                  <c:v>#N/A</c:v>
                </c:pt>
                <c:pt idx="57">
                  <c:v>#N/A</c:v>
                </c:pt>
                <c:pt idx="58">
                  <c:v>54.2</c:v>
                </c:pt>
                <c:pt idx="59">
                  <c:v>68.733333333333334</c:v>
                </c:pt>
                <c:pt idx="60">
                  <c:v>#N/A</c:v>
                </c:pt>
                <c:pt idx="61">
                  <c:v>#N/A</c:v>
                </c:pt>
                <c:pt idx="62">
                  <c:v>#N/A</c:v>
                </c:pt>
                <c:pt idx="63">
                  <c:v>#N/A</c:v>
                </c:pt>
                <c:pt idx="64">
                  <c:v>35.733333333333334</c:v>
                </c:pt>
                <c:pt idx="65">
                  <c:v>#N/A</c:v>
                </c:pt>
                <c:pt idx="66">
                  <c:v>#N/A</c:v>
                </c:pt>
                <c:pt idx="67">
                  <c:v>62.033333333333331</c:v>
                </c:pt>
                <c:pt idx="68">
                  <c:v>#N/A</c:v>
                </c:pt>
                <c:pt idx="69">
                  <c:v>#N/A</c:v>
                </c:pt>
                <c:pt idx="70">
                  <c:v>#N/A</c:v>
                </c:pt>
                <c:pt idx="71">
                  <c:v>#N/A</c:v>
                </c:pt>
                <c:pt idx="72">
                  <c:v>#N/A</c:v>
                </c:pt>
                <c:pt idx="73">
                  <c:v>#N/A</c:v>
                </c:pt>
                <c:pt idx="74">
                  <c:v>#N/A</c:v>
                </c:pt>
                <c:pt idx="75">
                  <c:v>#N/A</c:v>
                </c:pt>
                <c:pt idx="76">
                  <c:v>#N/A</c:v>
                </c:pt>
                <c:pt idx="77">
                  <c:v>#N/A</c:v>
                </c:pt>
                <c:pt idx="78">
                  <c:v>#N/A</c:v>
                </c:pt>
              </c:numCache>
            </c:numRef>
          </c:yVal>
          <c:smooth val="0"/>
        </c:ser>
        <c:ser>
          <c:idx val="4"/>
          <c:order val="4"/>
          <c:tx>
            <c:v>10+</c:v>
          </c:tx>
          <c:spPr>
            <a:ln w="28575">
              <a:noFill/>
            </a:ln>
          </c:spPr>
          <c:xVal>
            <c:numRef>
              <c:f>'Facility Experience'!$C$12:$CC$12</c:f>
              <c:numCache>
                <c:formatCode>#,##0.000</c:formatCode>
                <c:ptCount val="79"/>
                <c:pt idx="0">
                  <c:v>#N/A</c:v>
                </c:pt>
                <c:pt idx="1">
                  <c:v>30.35</c:v>
                </c:pt>
                <c:pt idx="2">
                  <c:v>#N/A</c:v>
                </c:pt>
                <c:pt idx="3">
                  <c:v>#N/A</c:v>
                </c:pt>
                <c:pt idx="4">
                  <c:v>5.8333333333333339</c:v>
                </c:pt>
                <c:pt idx="5">
                  <c:v>#N/A</c:v>
                </c:pt>
                <c:pt idx="6">
                  <c:v>16.549999999999997</c:v>
                </c:pt>
                <c:pt idx="7">
                  <c:v>14.95</c:v>
                </c:pt>
                <c:pt idx="8">
                  <c:v>#N/A</c:v>
                </c:pt>
                <c:pt idx="9">
                  <c:v>#N/A</c:v>
                </c:pt>
                <c:pt idx="10">
                  <c:v>53.516666666666673</c:v>
                </c:pt>
                <c:pt idx="11">
                  <c:v>#N/A</c:v>
                </c:pt>
                <c:pt idx="12">
                  <c:v>#N/A</c:v>
                </c:pt>
                <c:pt idx="13">
                  <c:v>3.15</c:v>
                </c:pt>
                <c:pt idx="14">
                  <c:v>#N/A</c:v>
                </c:pt>
                <c:pt idx="15">
                  <c:v>37.300000000000004</c:v>
                </c:pt>
                <c:pt idx="16">
                  <c:v>39.799999999999997</c:v>
                </c:pt>
                <c:pt idx="17">
                  <c:v>29.116666666666667</c:v>
                </c:pt>
                <c:pt idx="18">
                  <c:v>32.25</c:v>
                </c:pt>
                <c:pt idx="19">
                  <c:v>42.933333333333337</c:v>
                </c:pt>
                <c:pt idx="20">
                  <c:v>22.066666666666666</c:v>
                </c:pt>
                <c:pt idx="21">
                  <c:v>37.183333333333337</c:v>
                </c:pt>
                <c:pt idx="22">
                  <c:v>#N/A</c:v>
                </c:pt>
                <c:pt idx="23">
                  <c:v>#N/A</c:v>
                </c:pt>
                <c:pt idx="24">
                  <c:v>#N/A</c:v>
                </c:pt>
                <c:pt idx="25">
                  <c:v>#N/A</c:v>
                </c:pt>
                <c:pt idx="26">
                  <c:v>#N/A</c:v>
                </c:pt>
                <c:pt idx="27">
                  <c:v>#N/A</c:v>
                </c:pt>
                <c:pt idx="28">
                  <c:v>21.166666666666671</c:v>
                </c:pt>
                <c:pt idx="29">
                  <c:v>#N/A</c:v>
                </c:pt>
                <c:pt idx="30">
                  <c:v>54.4</c:v>
                </c:pt>
                <c:pt idx="31">
                  <c:v>#N/A</c:v>
                </c:pt>
                <c:pt idx="32">
                  <c:v>#N/A</c:v>
                </c:pt>
                <c:pt idx="33">
                  <c:v>#N/A</c:v>
                </c:pt>
                <c:pt idx="34">
                  <c:v>#N/A</c:v>
                </c:pt>
                <c:pt idx="35">
                  <c:v>#N/A</c:v>
                </c:pt>
                <c:pt idx="36">
                  <c:v>#N/A</c:v>
                </c:pt>
                <c:pt idx="37">
                  <c:v>#N/A</c:v>
                </c:pt>
                <c:pt idx="38">
                  <c:v>28.033333333333339</c:v>
                </c:pt>
                <c:pt idx="39">
                  <c:v>#N/A</c:v>
                </c:pt>
                <c:pt idx="40">
                  <c:v>48.900000000000006</c:v>
                </c:pt>
                <c:pt idx="41">
                  <c:v>34.849999999999994</c:v>
                </c:pt>
                <c:pt idx="42">
                  <c:v>29.133333333333333</c:v>
                </c:pt>
                <c:pt idx="43">
                  <c:v>23.883333333333336</c:v>
                </c:pt>
                <c:pt idx="44">
                  <c:v>#N/A</c:v>
                </c:pt>
                <c:pt idx="45">
                  <c:v>31.533333333333331</c:v>
                </c:pt>
                <c:pt idx="46">
                  <c:v>#N/A</c:v>
                </c:pt>
                <c:pt idx="47">
                  <c:v>#N/A</c:v>
                </c:pt>
                <c:pt idx="48">
                  <c:v>#N/A</c:v>
                </c:pt>
                <c:pt idx="49">
                  <c:v>34.233333333333334</c:v>
                </c:pt>
                <c:pt idx="50">
                  <c:v>#N/A</c:v>
                </c:pt>
                <c:pt idx="51">
                  <c:v>44.616666666666667</c:v>
                </c:pt>
                <c:pt idx="52">
                  <c:v>37.049999999999997</c:v>
                </c:pt>
                <c:pt idx="53">
                  <c:v>13.666666666666668</c:v>
                </c:pt>
                <c:pt idx="54">
                  <c:v>14.5</c:v>
                </c:pt>
                <c:pt idx="55">
                  <c:v>24.516666666666669</c:v>
                </c:pt>
                <c:pt idx="56">
                  <c:v>14.416666666666668</c:v>
                </c:pt>
                <c:pt idx="57">
                  <c:v>42.3</c:v>
                </c:pt>
                <c:pt idx="58">
                  <c:v>#N/A</c:v>
                </c:pt>
                <c:pt idx="59">
                  <c:v>#N/A</c:v>
                </c:pt>
                <c:pt idx="60">
                  <c:v>41.383333333333333</c:v>
                </c:pt>
                <c:pt idx="61">
                  <c:v>43.666666666666664</c:v>
                </c:pt>
                <c:pt idx="62">
                  <c:v>46.31666666666667</c:v>
                </c:pt>
                <c:pt idx="63">
                  <c:v>50.483333333333334</c:v>
                </c:pt>
                <c:pt idx="64">
                  <c:v>#N/A</c:v>
                </c:pt>
                <c:pt idx="65">
                  <c:v>57.566666666666656</c:v>
                </c:pt>
                <c:pt idx="66">
                  <c:v>#N/A</c:v>
                </c:pt>
                <c:pt idx="67">
                  <c:v>#N/A</c:v>
                </c:pt>
                <c:pt idx="68">
                  <c:v>#N/A</c:v>
                </c:pt>
                <c:pt idx="69">
                  <c:v>77.216666666666669</c:v>
                </c:pt>
                <c:pt idx="70">
                  <c:v>34.299999999999997</c:v>
                </c:pt>
                <c:pt idx="71">
                  <c:v>24.216666666666665</c:v>
                </c:pt>
                <c:pt idx="72">
                  <c:v>16.899999999999999</c:v>
                </c:pt>
                <c:pt idx="73">
                  <c:v>#N/A</c:v>
                </c:pt>
                <c:pt idx="74">
                  <c:v>15.700000000000001</c:v>
                </c:pt>
                <c:pt idx="75">
                  <c:v>25.533333333333335</c:v>
                </c:pt>
                <c:pt idx="76">
                  <c:v>26.716666666666669</c:v>
                </c:pt>
                <c:pt idx="77">
                  <c:v>31.483333333333327</c:v>
                </c:pt>
                <c:pt idx="78">
                  <c:v>24.333333333333332</c:v>
                </c:pt>
              </c:numCache>
            </c:numRef>
          </c:xVal>
          <c:yVal>
            <c:numRef>
              <c:f>'Facility Experience'!$C$22:$CC$22</c:f>
              <c:numCache>
                <c:formatCode>#,##0.000</c:formatCode>
                <c:ptCount val="79"/>
                <c:pt idx="0">
                  <c:v>#N/A</c:v>
                </c:pt>
                <c:pt idx="1">
                  <c:v>49.716666666666669</c:v>
                </c:pt>
                <c:pt idx="2">
                  <c:v>#N/A</c:v>
                </c:pt>
                <c:pt idx="3">
                  <c:v>#N/A</c:v>
                </c:pt>
                <c:pt idx="4">
                  <c:v>29.266666666666669</c:v>
                </c:pt>
                <c:pt idx="5">
                  <c:v>#N/A</c:v>
                </c:pt>
                <c:pt idx="6">
                  <c:v>24.616666666666667</c:v>
                </c:pt>
                <c:pt idx="7">
                  <c:v>21.200000000000003</c:v>
                </c:pt>
                <c:pt idx="8">
                  <c:v>#N/A</c:v>
                </c:pt>
                <c:pt idx="9">
                  <c:v>#N/A</c:v>
                </c:pt>
                <c:pt idx="10">
                  <c:v>58.733333333333341</c:v>
                </c:pt>
                <c:pt idx="11">
                  <c:v>#N/A</c:v>
                </c:pt>
                <c:pt idx="12">
                  <c:v>#N/A</c:v>
                </c:pt>
                <c:pt idx="13">
                  <c:v>30.183333333333334</c:v>
                </c:pt>
                <c:pt idx="14">
                  <c:v>#N/A</c:v>
                </c:pt>
                <c:pt idx="15">
                  <c:v>25.916666666666668</c:v>
                </c:pt>
                <c:pt idx="16">
                  <c:v>12.6</c:v>
                </c:pt>
                <c:pt idx="17">
                  <c:v>14.716666666666667</c:v>
                </c:pt>
                <c:pt idx="18">
                  <c:v>18.466666666666669</c:v>
                </c:pt>
                <c:pt idx="19">
                  <c:v>27.366666666666664</c:v>
                </c:pt>
                <c:pt idx="20">
                  <c:v>25.533333333333335</c:v>
                </c:pt>
                <c:pt idx="21">
                  <c:v>50.883333333333333</c:v>
                </c:pt>
                <c:pt idx="22">
                  <c:v>#N/A</c:v>
                </c:pt>
                <c:pt idx="23">
                  <c:v>#N/A</c:v>
                </c:pt>
                <c:pt idx="24">
                  <c:v>#N/A</c:v>
                </c:pt>
                <c:pt idx="25">
                  <c:v>#N/A</c:v>
                </c:pt>
                <c:pt idx="26">
                  <c:v>#N/A</c:v>
                </c:pt>
                <c:pt idx="27">
                  <c:v>#N/A</c:v>
                </c:pt>
                <c:pt idx="28">
                  <c:v>13.066666666666666</c:v>
                </c:pt>
                <c:pt idx="29">
                  <c:v>#N/A</c:v>
                </c:pt>
                <c:pt idx="30">
                  <c:v>27.933333333333337</c:v>
                </c:pt>
                <c:pt idx="31">
                  <c:v>#N/A</c:v>
                </c:pt>
                <c:pt idx="32">
                  <c:v>#N/A</c:v>
                </c:pt>
                <c:pt idx="33">
                  <c:v>#N/A</c:v>
                </c:pt>
                <c:pt idx="34">
                  <c:v>#N/A</c:v>
                </c:pt>
                <c:pt idx="35">
                  <c:v>#N/A</c:v>
                </c:pt>
                <c:pt idx="36">
                  <c:v>#N/A</c:v>
                </c:pt>
                <c:pt idx="37">
                  <c:v>#N/A</c:v>
                </c:pt>
                <c:pt idx="38">
                  <c:v>18.616666666666664</c:v>
                </c:pt>
                <c:pt idx="39">
                  <c:v>#N/A</c:v>
                </c:pt>
                <c:pt idx="40">
                  <c:v>32.616666666666667</c:v>
                </c:pt>
                <c:pt idx="41">
                  <c:v>21.599999999999998</c:v>
                </c:pt>
                <c:pt idx="42">
                  <c:v>14.383333333333335</c:v>
                </c:pt>
                <c:pt idx="43">
                  <c:v>21.516666666666666</c:v>
                </c:pt>
                <c:pt idx="44">
                  <c:v>#N/A</c:v>
                </c:pt>
                <c:pt idx="45">
                  <c:v>32.650000000000006</c:v>
                </c:pt>
                <c:pt idx="46">
                  <c:v>#N/A</c:v>
                </c:pt>
                <c:pt idx="47">
                  <c:v>#N/A</c:v>
                </c:pt>
                <c:pt idx="48">
                  <c:v>#N/A</c:v>
                </c:pt>
                <c:pt idx="49">
                  <c:v>47.816666666666663</c:v>
                </c:pt>
                <c:pt idx="50">
                  <c:v>#N/A</c:v>
                </c:pt>
                <c:pt idx="51">
                  <c:v>36.93333333333333</c:v>
                </c:pt>
                <c:pt idx="52">
                  <c:v>28.416666666666668</c:v>
                </c:pt>
                <c:pt idx="53">
                  <c:v>35.133333333333333</c:v>
                </c:pt>
                <c:pt idx="54">
                  <c:v>36.466666666666661</c:v>
                </c:pt>
                <c:pt idx="55">
                  <c:v>35.25</c:v>
                </c:pt>
                <c:pt idx="56">
                  <c:v>36.533333333333331</c:v>
                </c:pt>
                <c:pt idx="57">
                  <c:v>29.5</c:v>
                </c:pt>
                <c:pt idx="58">
                  <c:v>#N/A</c:v>
                </c:pt>
                <c:pt idx="59">
                  <c:v>#N/A</c:v>
                </c:pt>
                <c:pt idx="60">
                  <c:v>18</c:v>
                </c:pt>
                <c:pt idx="61">
                  <c:v>17.516666666666666</c:v>
                </c:pt>
                <c:pt idx="62">
                  <c:v>18.283333333333339</c:v>
                </c:pt>
                <c:pt idx="63">
                  <c:v>92.583333333333329</c:v>
                </c:pt>
                <c:pt idx="64">
                  <c:v>#N/A</c:v>
                </c:pt>
                <c:pt idx="65">
                  <c:v>100.41666666666669</c:v>
                </c:pt>
                <c:pt idx="66">
                  <c:v>#N/A</c:v>
                </c:pt>
                <c:pt idx="67">
                  <c:v>#N/A</c:v>
                </c:pt>
                <c:pt idx="68">
                  <c:v>#N/A</c:v>
                </c:pt>
                <c:pt idx="69">
                  <c:v>79.3</c:v>
                </c:pt>
                <c:pt idx="70">
                  <c:v>23.35</c:v>
                </c:pt>
                <c:pt idx="71">
                  <c:v>15.299999999999997</c:v>
                </c:pt>
                <c:pt idx="72">
                  <c:v>13.766666666666666</c:v>
                </c:pt>
                <c:pt idx="73">
                  <c:v>#N/A</c:v>
                </c:pt>
                <c:pt idx="74">
                  <c:v>24.366666666666667</c:v>
                </c:pt>
                <c:pt idx="75">
                  <c:v>38.36666666666666</c:v>
                </c:pt>
                <c:pt idx="76">
                  <c:v>27.549999999999997</c:v>
                </c:pt>
                <c:pt idx="77">
                  <c:v>29.183333333333334</c:v>
                </c:pt>
                <c:pt idx="78">
                  <c:v>61.349999999999994</c:v>
                </c:pt>
              </c:numCache>
            </c:numRef>
          </c:yVal>
          <c:smooth val="0"/>
        </c:ser>
        <c:dLbls>
          <c:showLegendKey val="0"/>
          <c:showVal val="0"/>
          <c:showCatName val="0"/>
          <c:showSerName val="0"/>
          <c:showPercent val="0"/>
          <c:showBubbleSize val="0"/>
        </c:dLbls>
        <c:axId val="179182208"/>
        <c:axId val="179192192"/>
      </c:scatterChart>
      <c:valAx>
        <c:axId val="179182208"/>
        <c:scaling>
          <c:orientation val="minMax"/>
        </c:scaling>
        <c:delete val="0"/>
        <c:axPos val="b"/>
        <c:numFmt formatCode="#,##0.000" sourceLinked="1"/>
        <c:majorTickMark val="out"/>
        <c:minorTickMark val="none"/>
        <c:tickLblPos val="nextTo"/>
        <c:crossAx val="179192192"/>
        <c:crosses val="autoZero"/>
        <c:crossBetween val="midCat"/>
      </c:valAx>
      <c:valAx>
        <c:axId val="179192192"/>
        <c:scaling>
          <c:orientation val="minMax"/>
        </c:scaling>
        <c:delete val="0"/>
        <c:axPos val="l"/>
        <c:majorGridlines/>
        <c:numFmt formatCode="#,##0.000" sourceLinked="1"/>
        <c:majorTickMark val="out"/>
        <c:minorTickMark val="none"/>
        <c:tickLblPos val="nextTo"/>
        <c:crossAx val="179182208"/>
        <c:crosses val="autoZero"/>
        <c:crossBetween val="midCat"/>
      </c:valAx>
    </c:plotArea>
    <c:legend>
      <c:legendPos val="b"/>
      <c:overlay val="0"/>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Direct Time vs Total Indirect Time</a:t>
            </a:r>
          </a:p>
        </c:rich>
      </c:tx>
      <c:overlay val="0"/>
    </c:title>
    <c:autoTitleDeleted val="0"/>
    <c:plotArea>
      <c:layout/>
      <c:scatterChart>
        <c:scatterStyle val="lineMarker"/>
        <c:varyColors val="0"/>
        <c:ser>
          <c:idx val="0"/>
          <c:order val="0"/>
          <c:tx>
            <c:v>All Establishments</c:v>
          </c:tx>
          <c:spPr>
            <a:ln w="28575">
              <a:noFill/>
            </a:ln>
          </c:spPr>
          <c:xVal>
            <c:numRef>
              <c:f>'IPP Experience'!$C$4:$CC$4</c:f>
              <c:numCache>
                <c:formatCode>#,##0.000</c:formatCode>
                <c:ptCount val="79"/>
                <c:pt idx="0">
                  <c:v>22.5</c:v>
                </c:pt>
                <c:pt idx="1">
                  <c:v>30.35</c:v>
                </c:pt>
                <c:pt idx="2">
                  <c:v>47.633333333333326</c:v>
                </c:pt>
                <c:pt idx="3">
                  <c:v>174.98333333333332</c:v>
                </c:pt>
                <c:pt idx="4">
                  <c:v>5.8333333333333339</c:v>
                </c:pt>
                <c:pt idx="5">
                  <c:v>32.316666666666663</c:v>
                </c:pt>
                <c:pt idx="6">
                  <c:v>16.549999999999997</c:v>
                </c:pt>
                <c:pt idx="7">
                  <c:v>14.95</c:v>
                </c:pt>
                <c:pt idx="8">
                  <c:v>23.083333333333332</c:v>
                </c:pt>
                <c:pt idx="9">
                  <c:v>31.566666666666666</c:v>
                </c:pt>
                <c:pt idx="10">
                  <c:v>53.516666666666673</c:v>
                </c:pt>
                <c:pt idx="11">
                  <c:v>21.816666666666666</c:v>
                </c:pt>
                <c:pt idx="12">
                  <c:v>91.4</c:v>
                </c:pt>
                <c:pt idx="13">
                  <c:v>3.15</c:v>
                </c:pt>
                <c:pt idx="14">
                  <c:v>54.65</c:v>
                </c:pt>
                <c:pt idx="15">
                  <c:v>37.300000000000004</c:v>
                </c:pt>
                <c:pt idx="16">
                  <c:v>39.799999999999997</c:v>
                </c:pt>
                <c:pt idx="17">
                  <c:v>29.116666666666667</c:v>
                </c:pt>
                <c:pt idx="18">
                  <c:v>32.25</c:v>
                </c:pt>
                <c:pt idx="19">
                  <c:v>42.933333333333337</c:v>
                </c:pt>
                <c:pt idx="20">
                  <c:v>22.066666666666666</c:v>
                </c:pt>
                <c:pt idx="21">
                  <c:v>37.183333333333337</c:v>
                </c:pt>
                <c:pt idx="22">
                  <c:v>40.283333333333331</c:v>
                </c:pt>
                <c:pt idx="23">
                  <c:v>46.666666666666664</c:v>
                </c:pt>
                <c:pt idx="24">
                  <c:v>21.233333333333334</c:v>
                </c:pt>
                <c:pt idx="25">
                  <c:v>8.6833333333333336</c:v>
                </c:pt>
                <c:pt idx="26">
                  <c:v>10.216666666666667</c:v>
                </c:pt>
                <c:pt idx="27">
                  <c:v>36.13333333333334</c:v>
                </c:pt>
                <c:pt idx="28">
                  <c:v>21.166666666666671</c:v>
                </c:pt>
                <c:pt idx="29">
                  <c:v>15.716666666666665</c:v>
                </c:pt>
                <c:pt idx="30">
                  <c:v>54.4</c:v>
                </c:pt>
                <c:pt idx="31">
                  <c:v>36.716666666666661</c:v>
                </c:pt>
                <c:pt idx="32">
                  <c:v>12.500000000000002</c:v>
                </c:pt>
                <c:pt idx="33">
                  <c:v>35.383333333333333</c:v>
                </c:pt>
                <c:pt idx="34">
                  <c:v>50.75</c:v>
                </c:pt>
                <c:pt idx="35">
                  <c:v>61.066666666666663</c:v>
                </c:pt>
                <c:pt idx="36">
                  <c:v>27.416666666666668</c:v>
                </c:pt>
                <c:pt idx="37">
                  <c:v>19.75</c:v>
                </c:pt>
                <c:pt idx="38">
                  <c:v>28.033333333333339</c:v>
                </c:pt>
                <c:pt idx="39">
                  <c:v>154.25</c:v>
                </c:pt>
                <c:pt idx="40">
                  <c:v>48.900000000000006</c:v>
                </c:pt>
                <c:pt idx="41">
                  <c:v>34.849999999999994</c:v>
                </c:pt>
                <c:pt idx="42">
                  <c:v>29.133333333333333</c:v>
                </c:pt>
                <c:pt idx="43">
                  <c:v>23.883333333333336</c:v>
                </c:pt>
                <c:pt idx="44">
                  <c:v>45.25</c:v>
                </c:pt>
                <c:pt idx="45">
                  <c:v>31.533333333333331</c:v>
                </c:pt>
                <c:pt idx="46">
                  <c:v>29.883333333333333</c:v>
                </c:pt>
                <c:pt idx="47">
                  <c:v>45</c:v>
                </c:pt>
                <c:pt idx="48">
                  <c:v>74.333333333333343</c:v>
                </c:pt>
                <c:pt idx="49">
                  <c:v>34.233333333333334</c:v>
                </c:pt>
                <c:pt idx="50">
                  <c:v>12.966666666666665</c:v>
                </c:pt>
                <c:pt idx="51">
                  <c:v>44.616666666666667</c:v>
                </c:pt>
                <c:pt idx="52">
                  <c:v>37.049999999999997</c:v>
                </c:pt>
                <c:pt idx="53">
                  <c:v>13.666666666666668</c:v>
                </c:pt>
                <c:pt idx="54">
                  <c:v>14.5</c:v>
                </c:pt>
                <c:pt idx="55">
                  <c:v>24.516666666666669</c:v>
                </c:pt>
                <c:pt idx="56">
                  <c:v>14.416666666666668</c:v>
                </c:pt>
                <c:pt idx="57">
                  <c:v>42.3</c:v>
                </c:pt>
                <c:pt idx="58">
                  <c:v>25.583333333333336</c:v>
                </c:pt>
                <c:pt idx="59">
                  <c:v>33.166666666666664</c:v>
                </c:pt>
                <c:pt idx="60">
                  <c:v>41.383333333333333</c:v>
                </c:pt>
                <c:pt idx="61">
                  <c:v>43.666666666666664</c:v>
                </c:pt>
                <c:pt idx="62">
                  <c:v>46.31666666666667</c:v>
                </c:pt>
                <c:pt idx="63">
                  <c:v>50.483333333333334</c:v>
                </c:pt>
                <c:pt idx="64">
                  <c:v>50.783333333333339</c:v>
                </c:pt>
                <c:pt idx="65">
                  <c:v>57.566666666666656</c:v>
                </c:pt>
                <c:pt idx="66">
                  <c:v>63.766666666666666</c:v>
                </c:pt>
                <c:pt idx="67">
                  <c:v>12.683333333333334</c:v>
                </c:pt>
                <c:pt idx="68">
                  <c:v>36.81666666666667</c:v>
                </c:pt>
                <c:pt idx="69">
                  <c:v>77.216666666666669</c:v>
                </c:pt>
                <c:pt idx="70">
                  <c:v>34.299999999999997</c:v>
                </c:pt>
                <c:pt idx="71">
                  <c:v>24.216666666666665</c:v>
                </c:pt>
                <c:pt idx="72">
                  <c:v>16.899999999999999</c:v>
                </c:pt>
                <c:pt idx="73">
                  <c:v>65.666666666666657</c:v>
                </c:pt>
                <c:pt idx="74">
                  <c:v>15.700000000000001</c:v>
                </c:pt>
                <c:pt idx="75">
                  <c:v>25.533333333333335</c:v>
                </c:pt>
                <c:pt idx="76">
                  <c:v>26.716666666666669</c:v>
                </c:pt>
                <c:pt idx="77">
                  <c:v>31.483333333333327</c:v>
                </c:pt>
                <c:pt idx="78">
                  <c:v>24.333333333333332</c:v>
                </c:pt>
              </c:numCache>
            </c:numRef>
          </c:xVal>
          <c:yVal>
            <c:numRef>
              <c:f>'IPP Experience'!$C$5:$CC$5</c:f>
              <c:numCache>
                <c:formatCode>#,##0.000</c:formatCode>
                <c:ptCount val="79"/>
                <c:pt idx="0">
                  <c:v>52.2</c:v>
                </c:pt>
                <c:pt idx="1">
                  <c:v>49.716666666666669</c:v>
                </c:pt>
                <c:pt idx="2">
                  <c:v>102.60000000000001</c:v>
                </c:pt>
                <c:pt idx="3">
                  <c:v>84.233333333333334</c:v>
                </c:pt>
                <c:pt idx="4">
                  <c:v>29.266666666666669</c:v>
                </c:pt>
                <c:pt idx="5">
                  <c:v>121.75</c:v>
                </c:pt>
                <c:pt idx="6">
                  <c:v>24.616666666666667</c:v>
                </c:pt>
                <c:pt idx="7">
                  <c:v>21.200000000000003</c:v>
                </c:pt>
                <c:pt idx="8">
                  <c:v>64.166666666666671</c:v>
                </c:pt>
                <c:pt idx="9">
                  <c:v>46.15</c:v>
                </c:pt>
                <c:pt idx="10">
                  <c:v>58.733333333333341</c:v>
                </c:pt>
                <c:pt idx="11">
                  <c:v>49.683333333333337</c:v>
                </c:pt>
                <c:pt idx="12">
                  <c:v>51.516666666666666</c:v>
                </c:pt>
                <c:pt idx="13">
                  <c:v>30.183333333333334</c:v>
                </c:pt>
                <c:pt idx="14">
                  <c:v>70.516666666666666</c:v>
                </c:pt>
                <c:pt idx="15">
                  <c:v>25.916666666666668</c:v>
                </c:pt>
                <c:pt idx="16">
                  <c:v>12.6</c:v>
                </c:pt>
                <c:pt idx="17">
                  <c:v>14.716666666666667</c:v>
                </c:pt>
                <c:pt idx="18">
                  <c:v>18.466666666666669</c:v>
                </c:pt>
                <c:pt idx="19">
                  <c:v>27.366666666666664</c:v>
                </c:pt>
                <c:pt idx="20">
                  <c:v>25.533333333333335</c:v>
                </c:pt>
                <c:pt idx="21">
                  <c:v>50.883333333333333</c:v>
                </c:pt>
                <c:pt idx="22">
                  <c:v>50.199999999999996</c:v>
                </c:pt>
                <c:pt idx="23">
                  <c:v>95.033333333333346</c:v>
                </c:pt>
                <c:pt idx="24">
                  <c:v>58.966666666666669</c:v>
                </c:pt>
                <c:pt idx="25">
                  <c:v>46.183333333333337</c:v>
                </c:pt>
                <c:pt idx="26">
                  <c:v>88.25</c:v>
                </c:pt>
                <c:pt idx="27">
                  <c:v>24.950000000000003</c:v>
                </c:pt>
                <c:pt idx="28">
                  <c:v>13.066666666666666</c:v>
                </c:pt>
                <c:pt idx="29">
                  <c:v>50.516666666666666</c:v>
                </c:pt>
                <c:pt idx="30">
                  <c:v>27.933333333333337</c:v>
                </c:pt>
                <c:pt idx="31">
                  <c:v>33.799999999999997</c:v>
                </c:pt>
                <c:pt idx="32">
                  <c:v>83.916666666666671</c:v>
                </c:pt>
                <c:pt idx="33">
                  <c:v>62.333333333333329</c:v>
                </c:pt>
                <c:pt idx="34">
                  <c:v>93.516666666666666</c:v>
                </c:pt>
                <c:pt idx="35">
                  <c:v>150.6</c:v>
                </c:pt>
                <c:pt idx="36">
                  <c:v>141.46666666666667</c:v>
                </c:pt>
                <c:pt idx="37">
                  <c:v>24.783333333333331</c:v>
                </c:pt>
                <c:pt idx="38">
                  <c:v>18.616666666666664</c:v>
                </c:pt>
                <c:pt idx="39">
                  <c:v>40.316666666666663</c:v>
                </c:pt>
                <c:pt idx="40">
                  <c:v>32.616666666666667</c:v>
                </c:pt>
                <c:pt idx="41">
                  <c:v>21.599999999999998</c:v>
                </c:pt>
                <c:pt idx="42">
                  <c:v>14.383333333333335</c:v>
                </c:pt>
                <c:pt idx="43">
                  <c:v>21.516666666666666</c:v>
                </c:pt>
                <c:pt idx="44">
                  <c:v>39.333333333333336</c:v>
                </c:pt>
                <c:pt idx="45">
                  <c:v>32.650000000000006</c:v>
                </c:pt>
                <c:pt idx="46">
                  <c:v>35.966666666666669</c:v>
                </c:pt>
                <c:pt idx="47">
                  <c:v>67.25</c:v>
                </c:pt>
                <c:pt idx="48">
                  <c:v>58.416666666666664</c:v>
                </c:pt>
                <c:pt idx="49">
                  <c:v>47.816666666666663</c:v>
                </c:pt>
                <c:pt idx="50">
                  <c:v>39.016666666666666</c:v>
                </c:pt>
                <c:pt idx="51">
                  <c:v>36.93333333333333</c:v>
                </c:pt>
                <c:pt idx="52">
                  <c:v>28.416666666666668</c:v>
                </c:pt>
                <c:pt idx="53">
                  <c:v>35.133333333333333</c:v>
                </c:pt>
                <c:pt idx="54">
                  <c:v>36.466666666666661</c:v>
                </c:pt>
                <c:pt idx="55">
                  <c:v>35.25</c:v>
                </c:pt>
                <c:pt idx="56">
                  <c:v>36.533333333333331</c:v>
                </c:pt>
                <c:pt idx="57">
                  <c:v>29.5</c:v>
                </c:pt>
                <c:pt idx="58">
                  <c:v>54.2</c:v>
                </c:pt>
                <c:pt idx="59">
                  <c:v>68.733333333333334</c:v>
                </c:pt>
                <c:pt idx="60">
                  <c:v>18</c:v>
                </c:pt>
                <c:pt idx="61">
                  <c:v>17.516666666666666</c:v>
                </c:pt>
                <c:pt idx="62">
                  <c:v>18.283333333333339</c:v>
                </c:pt>
                <c:pt idx="63">
                  <c:v>92.583333333333329</c:v>
                </c:pt>
                <c:pt idx="64">
                  <c:v>35.733333333333334</c:v>
                </c:pt>
                <c:pt idx="65">
                  <c:v>100.41666666666669</c:v>
                </c:pt>
                <c:pt idx="66">
                  <c:v>79.416666666666657</c:v>
                </c:pt>
                <c:pt idx="67">
                  <c:v>62.033333333333331</c:v>
                </c:pt>
                <c:pt idx="68">
                  <c:v>48.1</c:v>
                </c:pt>
                <c:pt idx="69">
                  <c:v>79.3</c:v>
                </c:pt>
                <c:pt idx="70">
                  <c:v>23.35</c:v>
                </c:pt>
                <c:pt idx="71">
                  <c:v>15.299999999999997</c:v>
                </c:pt>
                <c:pt idx="72">
                  <c:v>13.766666666666666</c:v>
                </c:pt>
                <c:pt idx="73">
                  <c:v>85.833333333333343</c:v>
                </c:pt>
                <c:pt idx="74">
                  <c:v>24.366666666666667</c:v>
                </c:pt>
                <c:pt idx="75">
                  <c:v>38.36666666666666</c:v>
                </c:pt>
                <c:pt idx="76">
                  <c:v>27.549999999999997</c:v>
                </c:pt>
                <c:pt idx="77">
                  <c:v>29.183333333333334</c:v>
                </c:pt>
                <c:pt idx="78">
                  <c:v>61.349999999999994</c:v>
                </c:pt>
              </c:numCache>
            </c:numRef>
          </c:yVal>
          <c:smooth val="0"/>
        </c:ser>
        <c:ser>
          <c:idx val="1"/>
          <c:order val="1"/>
          <c:tx>
            <c:v>Never</c:v>
          </c:tx>
          <c:spPr>
            <a:ln w="28575">
              <a:noFill/>
            </a:ln>
          </c:spPr>
          <c:xVal>
            <c:numRef>
              <c:f>'IPP Experience'!$C$9:$CC$9</c:f>
              <c:numCache>
                <c:formatCode>#,##0.000</c:formatCode>
                <c:ptCount val="79"/>
                <c:pt idx="0">
                  <c:v>#N/A</c:v>
                </c:pt>
                <c:pt idx="1">
                  <c:v>30.35</c:v>
                </c:pt>
                <c:pt idx="2">
                  <c:v>47.633333333333326</c:v>
                </c:pt>
                <c:pt idx="3">
                  <c:v>174.98333333333332</c:v>
                </c:pt>
                <c:pt idx="4">
                  <c:v>#N/A</c:v>
                </c:pt>
                <c:pt idx="5">
                  <c:v>32.316666666666663</c:v>
                </c:pt>
                <c:pt idx="6">
                  <c:v>#N/A</c:v>
                </c:pt>
                <c:pt idx="7">
                  <c:v>#N/A</c:v>
                </c:pt>
                <c:pt idx="8">
                  <c:v>23.083333333333332</c:v>
                </c:pt>
                <c:pt idx="9">
                  <c:v>#N/A</c:v>
                </c:pt>
                <c:pt idx="10">
                  <c:v>53.516666666666673</c:v>
                </c:pt>
                <c:pt idx="11">
                  <c:v>#N/A</c:v>
                </c:pt>
                <c:pt idx="12">
                  <c:v>91.4</c:v>
                </c:pt>
                <c:pt idx="13">
                  <c:v>3.15</c:v>
                </c:pt>
                <c:pt idx="14">
                  <c:v>54.65</c:v>
                </c:pt>
                <c:pt idx="15">
                  <c:v>#N/A</c:v>
                </c:pt>
                <c:pt idx="16">
                  <c:v>39.799999999999997</c:v>
                </c:pt>
                <c:pt idx="17">
                  <c:v>29.116666666666667</c:v>
                </c:pt>
                <c:pt idx="18">
                  <c:v>32.25</c:v>
                </c:pt>
                <c:pt idx="19">
                  <c:v>#N/A</c:v>
                </c:pt>
                <c:pt idx="20">
                  <c:v>#N/A</c:v>
                </c:pt>
                <c:pt idx="21">
                  <c:v>37.183333333333337</c:v>
                </c:pt>
                <c:pt idx="22">
                  <c:v>40.283333333333331</c:v>
                </c:pt>
                <c:pt idx="23">
                  <c:v>46.666666666666664</c:v>
                </c:pt>
                <c:pt idx="24">
                  <c:v>#N/A</c:v>
                </c:pt>
                <c:pt idx="25">
                  <c:v>8.6833333333333336</c:v>
                </c:pt>
                <c:pt idx="26">
                  <c:v>10.216666666666667</c:v>
                </c:pt>
                <c:pt idx="27">
                  <c:v>#N/A</c:v>
                </c:pt>
                <c:pt idx="28">
                  <c:v>#N/A</c:v>
                </c:pt>
                <c:pt idx="29">
                  <c:v>#N/A</c:v>
                </c:pt>
                <c:pt idx="30">
                  <c:v>#N/A</c:v>
                </c:pt>
                <c:pt idx="31">
                  <c:v>#N/A</c:v>
                </c:pt>
                <c:pt idx="32">
                  <c:v>#N/A</c:v>
                </c:pt>
                <c:pt idx="33">
                  <c:v>#N/A</c:v>
                </c:pt>
                <c:pt idx="34">
                  <c:v>50.75</c:v>
                </c:pt>
                <c:pt idx="35">
                  <c:v>61.066666666666663</c:v>
                </c:pt>
                <c:pt idx="36">
                  <c:v>27.416666666666668</c:v>
                </c:pt>
                <c:pt idx="37">
                  <c:v>19.75</c:v>
                </c:pt>
                <c:pt idx="38">
                  <c:v>#N/A</c:v>
                </c:pt>
                <c:pt idx="39">
                  <c:v>#N/A</c:v>
                </c:pt>
                <c:pt idx="40">
                  <c:v>48.900000000000006</c:v>
                </c:pt>
                <c:pt idx="41">
                  <c:v>#N/A</c:v>
                </c:pt>
                <c:pt idx="42">
                  <c:v>#N/A</c:v>
                </c:pt>
                <c:pt idx="43">
                  <c:v>#N/A</c:v>
                </c:pt>
                <c:pt idx="44">
                  <c:v>#N/A</c:v>
                </c:pt>
                <c:pt idx="45">
                  <c:v>31.533333333333331</c:v>
                </c:pt>
                <c:pt idx="46">
                  <c:v>29.883333333333333</c:v>
                </c:pt>
                <c:pt idx="47">
                  <c:v>45</c:v>
                </c:pt>
                <c:pt idx="48">
                  <c:v>#N/A</c:v>
                </c:pt>
                <c:pt idx="49">
                  <c:v>#N/A</c:v>
                </c:pt>
                <c:pt idx="50">
                  <c:v>#N/A</c:v>
                </c:pt>
                <c:pt idx="51">
                  <c:v>#N/A</c:v>
                </c:pt>
                <c:pt idx="52">
                  <c:v>#N/A</c:v>
                </c:pt>
                <c:pt idx="53">
                  <c:v>#N/A</c:v>
                </c:pt>
                <c:pt idx="54">
                  <c:v>#N/A</c:v>
                </c:pt>
                <c:pt idx="55">
                  <c:v>#N/A</c:v>
                </c:pt>
                <c:pt idx="56">
                  <c:v>#N/A</c:v>
                </c:pt>
                <c:pt idx="57">
                  <c:v>42.3</c:v>
                </c:pt>
                <c:pt idx="58">
                  <c:v>#N/A</c:v>
                </c:pt>
                <c:pt idx="59">
                  <c:v>#N/A</c:v>
                </c:pt>
                <c:pt idx="60">
                  <c:v>#N/A</c:v>
                </c:pt>
                <c:pt idx="61">
                  <c:v>#N/A</c:v>
                </c:pt>
                <c:pt idx="62">
                  <c:v>#N/A</c:v>
                </c:pt>
                <c:pt idx="63">
                  <c:v>#N/A</c:v>
                </c:pt>
                <c:pt idx="64">
                  <c:v>50.783333333333339</c:v>
                </c:pt>
                <c:pt idx="65">
                  <c:v>#N/A</c:v>
                </c:pt>
                <c:pt idx="66">
                  <c:v>#N/A</c:v>
                </c:pt>
                <c:pt idx="67">
                  <c:v>#N/A</c:v>
                </c:pt>
                <c:pt idx="68">
                  <c:v>36.81666666666667</c:v>
                </c:pt>
                <c:pt idx="69">
                  <c:v>#N/A</c:v>
                </c:pt>
                <c:pt idx="70">
                  <c:v>#N/A</c:v>
                </c:pt>
                <c:pt idx="71">
                  <c:v>#N/A</c:v>
                </c:pt>
                <c:pt idx="72">
                  <c:v>#N/A</c:v>
                </c:pt>
                <c:pt idx="73">
                  <c:v>65.666666666666657</c:v>
                </c:pt>
                <c:pt idx="74">
                  <c:v>#N/A</c:v>
                </c:pt>
                <c:pt idx="75">
                  <c:v>#N/A</c:v>
                </c:pt>
                <c:pt idx="76">
                  <c:v>#N/A</c:v>
                </c:pt>
                <c:pt idx="77">
                  <c:v>#N/A</c:v>
                </c:pt>
                <c:pt idx="78">
                  <c:v>#N/A</c:v>
                </c:pt>
              </c:numCache>
            </c:numRef>
          </c:xVal>
          <c:yVal>
            <c:numRef>
              <c:f>'IPP Experience'!$C$14:$CC$14</c:f>
              <c:numCache>
                <c:formatCode>#,##0.000</c:formatCode>
                <c:ptCount val="79"/>
                <c:pt idx="0">
                  <c:v>#N/A</c:v>
                </c:pt>
                <c:pt idx="1">
                  <c:v>49.716666666666669</c:v>
                </c:pt>
                <c:pt idx="2">
                  <c:v>102.60000000000001</c:v>
                </c:pt>
                <c:pt idx="3">
                  <c:v>84.233333333333334</c:v>
                </c:pt>
                <c:pt idx="4">
                  <c:v>#N/A</c:v>
                </c:pt>
                <c:pt idx="5">
                  <c:v>121.75</c:v>
                </c:pt>
                <c:pt idx="6">
                  <c:v>#N/A</c:v>
                </c:pt>
                <c:pt idx="7">
                  <c:v>#N/A</c:v>
                </c:pt>
                <c:pt idx="8">
                  <c:v>64.166666666666671</c:v>
                </c:pt>
                <c:pt idx="9">
                  <c:v>#N/A</c:v>
                </c:pt>
                <c:pt idx="10">
                  <c:v>58.733333333333341</c:v>
                </c:pt>
                <c:pt idx="11">
                  <c:v>#N/A</c:v>
                </c:pt>
                <c:pt idx="12">
                  <c:v>51.516666666666666</c:v>
                </c:pt>
                <c:pt idx="13">
                  <c:v>30.183333333333334</c:v>
                </c:pt>
                <c:pt idx="14">
                  <c:v>70.516666666666666</c:v>
                </c:pt>
                <c:pt idx="15">
                  <c:v>#N/A</c:v>
                </c:pt>
                <c:pt idx="16">
                  <c:v>12.6</c:v>
                </c:pt>
                <c:pt idx="17">
                  <c:v>14.716666666666667</c:v>
                </c:pt>
                <c:pt idx="18">
                  <c:v>18.466666666666669</c:v>
                </c:pt>
                <c:pt idx="19">
                  <c:v>#N/A</c:v>
                </c:pt>
                <c:pt idx="20">
                  <c:v>#N/A</c:v>
                </c:pt>
                <c:pt idx="21">
                  <c:v>50.883333333333333</c:v>
                </c:pt>
                <c:pt idx="22">
                  <c:v>50.199999999999996</c:v>
                </c:pt>
                <c:pt idx="23">
                  <c:v>95.033333333333346</c:v>
                </c:pt>
                <c:pt idx="24">
                  <c:v>#N/A</c:v>
                </c:pt>
                <c:pt idx="25">
                  <c:v>46.183333333333337</c:v>
                </c:pt>
                <c:pt idx="26">
                  <c:v>88.25</c:v>
                </c:pt>
                <c:pt idx="27">
                  <c:v>#N/A</c:v>
                </c:pt>
                <c:pt idx="28">
                  <c:v>#N/A</c:v>
                </c:pt>
                <c:pt idx="29">
                  <c:v>#N/A</c:v>
                </c:pt>
                <c:pt idx="30">
                  <c:v>#N/A</c:v>
                </c:pt>
                <c:pt idx="31">
                  <c:v>#N/A</c:v>
                </c:pt>
                <c:pt idx="32">
                  <c:v>#N/A</c:v>
                </c:pt>
                <c:pt idx="33">
                  <c:v>#N/A</c:v>
                </c:pt>
                <c:pt idx="34">
                  <c:v>93.516666666666666</c:v>
                </c:pt>
                <c:pt idx="35">
                  <c:v>150.6</c:v>
                </c:pt>
                <c:pt idx="36">
                  <c:v>141.46666666666667</c:v>
                </c:pt>
                <c:pt idx="37">
                  <c:v>24.783333333333331</c:v>
                </c:pt>
                <c:pt idx="38">
                  <c:v>#N/A</c:v>
                </c:pt>
                <c:pt idx="39">
                  <c:v>#N/A</c:v>
                </c:pt>
                <c:pt idx="40">
                  <c:v>32.616666666666667</c:v>
                </c:pt>
                <c:pt idx="41">
                  <c:v>#N/A</c:v>
                </c:pt>
                <c:pt idx="42">
                  <c:v>#N/A</c:v>
                </c:pt>
                <c:pt idx="43">
                  <c:v>#N/A</c:v>
                </c:pt>
                <c:pt idx="44">
                  <c:v>#N/A</c:v>
                </c:pt>
                <c:pt idx="45">
                  <c:v>32.650000000000006</c:v>
                </c:pt>
                <c:pt idx="46">
                  <c:v>35.966666666666669</c:v>
                </c:pt>
                <c:pt idx="47">
                  <c:v>67.25</c:v>
                </c:pt>
                <c:pt idx="48">
                  <c:v>#N/A</c:v>
                </c:pt>
                <c:pt idx="49">
                  <c:v>#N/A</c:v>
                </c:pt>
                <c:pt idx="50">
                  <c:v>#N/A</c:v>
                </c:pt>
                <c:pt idx="51">
                  <c:v>#N/A</c:v>
                </c:pt>
                <c:pt idx="52">
                  <c:v>#N/A</c:v>
                </c:pt>
                <c:pt idx="53">
                  <c:v>#N/A</c:v>
                </c:pt>
                <c:pt idx="54">
                  <c:v>#N/A</c:v>
                </c:pt>
                <c:pt idx="55">
                  <c:v>#N/A</c:v>
                </c:pt>
                <c:pt idx="56">
                  <c:v>#N/A</c:v>
                </c:pt>
                <c:pt idx="57">
                  <c:v>29.5</c:v>
                </c:pt>
                <c:pt idx="58">
                  <c:v>#N/A</c:v>
                </c:pt>
                <c:pt idx="59">
                  <c:v>#N/A</c:v>
                </c:pt>
                <c:pt idx="60">
                  <c:v>#N/A</c:v>
                </c:pt>
                <c:pt idx="61">
                  <c:v>#N/A</c:v>
                </c:pt>
                <c:pt idx="62">
                  <c:v>#N/A</c:v>
                </c:pt>
                <c:pt idx="63">
                  <c:v>#N/A</c:v>
                </c:pt>
                <c:pt idx="64">
                  <c:v>35.733333333333334</c:v>
                </c:pt>
                <c:pt idx="65">
                  <c:v>#N/A</c:v>
                </c:pt>
                <c:pt idx="66">
                  <c:v>#N/A</c:v>
                </c:pt>
                <c:pt idx="67">
                  <c:v>#N/A</c:v>
                </c:pt>
                <c:pt idx="68">
                  <c:v>48.1</c:v>
                </c:pt>
                <c:pt idx="69">
                  <c:v>#N/A</c:v>
                </c:pt>
                <c:pt idx="70">
                  <c:v>#N/A</c:v>
                </c:pt>
                <c:pt idx="71">
                  <c:v>#N/A</c:v>
                </c:pt>
                <c:pt idx="72">
                  <c:v>#N/A</c:v>
                </c:pt>
                <c:pt idx="73">
                  <c:v>85.833333333333343</c:v>
                </c:pt>
                <c:pt idx="74">
                  <c:v>#N/A</c:v>
                </c:pt>
                <c:pt idx="75">
                  <c:v>#N/A</c:v>
                </c:pt>
                <c:pt idx="76">
                  <c:v>#N/A</c:v>
                </c:pt>
                <c:pt idx="77">
                  <c:v>#N/A</c:v>
                </c:pt>
                <c:pt idx="78">
                  <c:v>#N/A</c:v>
                </c:pt>
              </c:numCache>
            </c:numRef>
          </c:yVal>
          <c:smooth val="0"/>
        </c:ser>
        <c:ser>
          <c:idx val="2"/>
          <c:order val="2"/>
          <c:tx>
            <c:v>'1-4</c:v>
          </c:tx>
          <c:spPr>
            <a:ln w="28575">
              <a:noFill/>
            </a:ln>
          </c:spPr>
          <c:xVal>
            <c:numRef>
              <c:f>'IPP Experience'!$C$10:$CC$10</c:f>
              <c:numCache>
                <c:formatCode>#,##0.000</c:formatCode>
                <c:ptCount val="79"/>
                <c:pt idx="0">
                  <c:v>22.5</c:v>
                </c:pt>
                <c:pt idx="1">
                  <c:v>#N/A</c:v>
                </c:pt>
                <c:pt idx="2">
                  <c:v>#N/A</c:v>
                </c:pt>
                <c:pt idx="3">
                  <c:v>#N/A</c:v>
                </c:pt>
                <c:pt idx="4">
                  <c:v>5.8333333333333339</c:v>
                </c:pt>
                <c:pt idx="5">
                  <c:v>#N/A</c:v>
                </c:pt>
                <c:pt idx="6">
                  <c:v>#N/A</c:v>
                </c:pt>
                <c:pt idx="7">
                  <c:v>#N/A</c:v>
                </c:pt>
                <c:pt idx="8">
                  <c:v>#N/A</c:v>
                </c:pt>
                <c:pt idx="9">
                  <c:v>31.566666666666666</c:v>
                </c:pt>
                <c:pt idx="10">
                  <c:v>#N/A</c:v>
                </c:pt>
                <c:pt idx="11">
                  <c:v>21.816666666666666</c:v>
                </c:pt>
                <c:pt idx="12">
                  <c:v>#N/A</c:v>
                </c:pt>
                <c:pt idx="13">
                  <c:v>#N/A</c:v>
                </c:pt>
                <c:pt idx="14">
                  <c:v>#N/A</c:v>
                </c:pt>
                <c:pt idx="15">
                  <c:v>37.300000000000004</c:v>
                </c:pt>
                <c:pt idx="16">
                  <c:v>#N/A</c:v>
                </c:pt>
                <c:pt idx="17">
                  <c:v>#N/A</c:v>
                </c:pt>
                <c:pt idx="18">
                  <c:v>#N/A</c:v>
                </c:pt>
                <c:pt idx="19">
                  <c:v>#N/A</c:v>
                </c:pt>
                <c:pt idx="20">
                  <c:v>#N/A</c:v>
                </c:pt>
                <c:pt idx="21">
                  <c:v>#N/A</c:v>
                </c:pt>
                <c:pt idx="22">
                  <c:v>#N/A</c:v>
                </c:pt>
                <c:pt idx="23">
                  <c:v>#N/A</c:v>
                </c:pt>
                <c:pt idx="24">
                  <c:v>21.233333333333334</c:v>
                </c:pt>
                <c:pt idx="25">
                  <c:v>#N/A</c:v>
                </c:pt>
                <c:pt idx="26">
                  <c:v>#N/A</c:v>
                </c:pt>
                <c:pt idx="27">
                  <c:v>36.13333333333334</c:v>
                </c:pt>
                <c:pt idx="28">
                  <c:v>#N/A</c:v>
                </c:pt>
                <c:pt idx="29">
                  <c:v>15.716666666666665</c:v>
                </c:pt>
                <c:pt idx="30">
                  <c:v>#N/A</c:v>
                </c:pt>
                <c:pt idx="31">
                  <c:v>36.716666666666661</c:v>
                </c:pt>
                <c:pt idx="32">
                  <c:v>12.500000000000002</c:v>
                </c:pt>
                <c:pt idx="33">
                  <c:v>35.383333333333333</c:v>
                </c:pt>
                <c:pt idx="34">
                  <c:v>#N/A</c:v>
                </c:pt>
                <c:pt idx="35">
                  <c:v>#N/A</c:v>
                </c:pt>
                <c:pt idx="36">
                  <c:v>#N/A</c:v>
                </c:pt>
                <c:pt idx="37">
                  <c:v>#N/A</c:v>
                </c:pt>
                <c:pt idx="38">
                  <c:v>#N/A</c:v>
                </c:pt>
                <c:pt idx="39">
                  <c:v>154.25</c:v>
                </c:pt>
                <c:pt idx="40">
                  <c:v>#N/A</c:v>
                </c:pt>
                <c:pt idx="41">
                  <c:v>#N/A</c:v>
                </c:pt>
                <c:pt idx="42">
                  <c:v>#N/A</c:v>
                </c:pt>
                <c:pt idx="43">
                  <c:v>#N/A</c:v>
                </c:pt>
                <c:pt idx="44">
                  <c:v>45.25</c:v>
                </c:pt>
                <c:pt idx="45">
                  <c:v>#N/A</c:v>
                </c:pt>
                <c:pt idx="46">
                  <c:v>#N/A</c:v>
                </c:pt>
                <c:pt idx="47">
                  <c:v>#N/A</c:v>
                </c:pt>
                <c:pt idx="48">
                  <c:v>74.333333333333343</c:v>
                </c:pt>
                <c:pt idx="49">
                  <c:v>34.233333333333334</c:v>
                </c:pt>
                <c:pt idx="50">
                  <c:v>12.966666666666665</c:v>
                </c:pt>
                <c:pt idx="51">
                  <c:v>#N/A</c:v>
                </c:pt>
                <c:pt idx="52">
                  <c:v>#N/A</c:v>
                </c:pt>
                <c:pt idx="53">
                  <c:v>#N/A</c:v>
                </c:pt>
                <c:pt idx="54">
                  <c:v>#N/A</c:v>
                </c:pt>
                <c:pt idx="55">
                  <c:v>#N/A</c:v>
                </c:pt>
                <c:pt idx="56">
                  <c:v>#N/A</c:v>
                </c:pt>
                <c:pt idx="57">
                  <c:v>#N/A</c:v>
                </c:pt>
                <c:pt idx="58">
                  <c:v>#N/A</c:v>
                </c:pt>
                <c:pt idx="59">
                  <c:v>#N/A</c:v>
                </c:pt>
                <c:pt idx="60">
                  <c:v>#N/A</c:v>
                </c:pt>
                <c:pt idx="61">
                  <c:v>#N/A</c:v>
                </c:pt>
                <c:pt idx="62">
                  <c:v>46.31666666666667</c:v>
                </c:pt>
                <c:pt idx="63">
                  <c:v>50.483333333333334</c:v>
                </c:pt>
                <c:pt idx="64">
                  <c:v>#N/A</c:v>
                </c:pt>
                <c:pt idx="65">
                  <c:v>57.566666666666656</c:v>
                </c:pt>
                <c:pt idx="66">
                  <c:v>63.766666666666666</c:v>
                </c:pt>
                <c:pt idx="67">
                  <c:v>12.683333333333334</c:v>
                </c:pt>
                <c:pt idx="68">
                  <c:v>#N/A</c:v>
                </c:pt>
                <c:pt idx="69">
                  <c:v>77.216666666666669</c:v>
                </c:pt>
                <c:pt idx="70">
                  <c:v>#N/A</c:v>
                </c:pt>
                <c:pt idx="71">
                  <c:v>24.216666666666665</c:v>
                </c:pt>
                <c:pt idx="72">
                  <c:v>16.899999999999999</c:v>
                </c:pt>
                <c:pt idx="73">
                  <c:v>#N/A</c:v>
                </c:pt>
                <c:pt idx="74">
                  <c:v>#N/A</c:v>
                </c:pt>
                <c:pt idx="75">
                  <c:v>25.533333333333335</c:v>
                </c:pt>
                <c:pt idx="76">
                  <c:v>#N/A</c:v>
                </c:pt>
                <c:pt idx="77">
                  <c:v>#N/A</c:v>
                </c:pt>
                <c:pt idx="78">
                  <c:v>#N/A</c:v>
                </c:pt>
              </c:numCache>
            </c:numRef>
          </c:xVal>
          <c:yVal>
            <c:numRef>
              <c:f>'IPP Experience'!$C$17:$CC$17</c:f>
              <c:numCache>
                <c:formatCode>#,##0.000</c:formatCode>
                <c:ptCount val="79"/>
                <c:pt idx="0">
                  <c:v>52.2</c:v>
                </c:pt>
                <c:pt idx="1">
                  <c:v>#N/A</c:v>
                </c:pt>
                <c:pt idx="2">
                  <c:v>#N/A</c:v>
                </c:pt>
                <c:pt idx="3">
                  <c:v>#N/A</c:v>
                </c:pt>
                <c:pt idx="4">
                  <c:v>29.266666666666669</c:v>
                </c:pt>
                <c:pt idx="5">
                  <c:v>#N/A</c:v>
                </c:pt>
                <c:pt idx="6">
                  <c:v>#N/A</c:v>
                </c:pt>
                <c:pt idx="7">
                  <c:v>#N/A</c:v>
                </c:pt>
                <c:pt idx="8">
                  <c:v>#N/A</c:v>
                </c:pt>
                <c:pt idx="9">
                  <c:v>46.15</c:v>
                </c:pt>
                <c:pt idx="10">
                  <c:v>#N/A</c:v>
                </c:pt>
                <c:pt idx="11">
                  <c:v>49.683333333333337</c:v>
                </c:pt>
                <c:pt idx="12">
                  <c:v>#N/A</c:v>
                </c:pt>
                <c:pt idx="13">
                  <c:v>#N/A</c:v>
                </c:pt>
                <c:pt idx="14">
                  <c:v>#N/A</c:v>
                </c:pt>
                <c:pt idx="15">
                  <c:v>25.916666666666668</c:v>
                </c:pt>
                <c:pt idx="16">
                  <c:v>#N/A</c:v>
                </c:pt>
                <c:pt idx="17">
                  <c:v>#N/A</c:v>
                </c:pt>
                <c:pt idx="18">
                  <c:v>#N/A</c:v>
                </c:pt>
                <c:pt idx="19">
                  <c:v>#N/A</c:v>
                </c:pt>
                <c:pt idx="20">
                  <c:v>#N/A</c:v>
                </c:pt>
                <c:pt idx="21">
                  <c:v>#N/A</c:v>
                </c:pt>
                <c:pt idx="22">
                  <c:v>#N/A</c:v>
                </c:pt>
                <c:pt idx="23">
                  <c:v>#N/A</c:v>
                </c:pt>
                <c:pt idx="24">
                  <c:v>58.966666666666669</c:v>
                </c:pt>
                <c:pt idx="25">
                  <c:v>#N/A</c:v>
                </c:pt>
                <c:pt idx="26">
                  <c:v>#N/A</c:v>
                </c:pt>
                <c:pt idx="27">
                  <c:v>24.950000000000003</c:v>
                </c:pt>
                <c:pt idx="28">
                  <c:v>#N/A</c:v>
                </c:pt>
                <c:pt idx="29">
                  <c:v>50.516666666666666</c:v>
                </c:pt>
                <c:pt idx="30">
                  <c:v>#N/A</c:v>
                </c:pt>
                <c:pt idx="31">
                  <c:v>33.799999999999997</c:v>
                </c:pt>
                <c:pt idx="32">
                  <c:v>83.916666666666671</c:v>
                </c:pt>
                <c:pt idx="33">
                  <c:v>62.333333333333329</c:v>
                </c:pt>
                <c:pt idx="34">
                  <c:v>#N/A</c:v>
                </c:pt>
                <c:pt idx="35">
                  <c:v>#N/A</c:v>
                </c:pt>
                <c:pt idx="36">
                  <c:v>#N/A</c:v>
                </c:pt>
                <c:pt idx="37">
                  <c:v>#N/A</c:v>
                </c:pt>
                <c:pt idx="38">
                  <c:v>#N/A</c:v>
                </c:pt>
                <c:pt idx="39">
                  <c:v>40.316666666666663</c:v>
                </c:pt>
                <c:pt idx="40">
                  <c:v>#N/A</c:v>
                </c:pt>
                <c:pt idx="41">
                  <c:v>#N/A</c:v>
                </c:pt>
                <c:pt idx="42">
                  <c:v>#N/A</c:v>
                </c:pt>
                <c:pt idx="43">
                  <c:v>#N/A</c:v>
                </c:pt>
                <c:pt idx="44">
                  <c:v>39.333333333333336</c:v>
                </c:pt>
                <c:pt idx="45">
                  <c:v>#N/A</c:v>
                </c:pt>
                <c:pt idx="46">
                  <c:v>#N/A</c:v>
                </c:pt>
                <c:pt idx="47">
                  <c:v>#N/A</c:v>
                </c:pt>
                <c:pt idx="48">
                  <c:v>58.416666666666664</c:v>
                </c:pt>
                <c:pt idx="49">
                  <c:v>47.816666666666663</c:v>
                </c:pt>
                <c:pt idx="50">
                  <c:v>39.016666666666666</c:v>
                </c:pt>
                <c:pt idx="51">
                  <c:v>#N/A</c:v>
                </c:pt>
                <c:pt idx="52">
                  <c:v>#N/A</c:v>
                </c:pt>
                <c:pt idx="53">
                  <c:v>#N/A</c:v>
                </c:pt>
                <c:pt idx="54">
                  <c:v>#N/A</c:v>
                </c:pt>
                <c:pt idx="55">
                  <c:v>#N/A</c:v>
                </c:pt>
                <c:pt idx="56">
                  <c:v>#N/A</c:v>
                </c:pt>
                <c:pt idx="57">
                  <c:v>#N/A</c:v>
                </c:pt>
                <c:pt idx="58">
                  <c:v>#N/A</c:v>
                </c:pt>
                <c:pt idx="59">
                  <c:v>#N/A</c:v>
                </c:pt>
                <c:pt idx="60">
                  <c:v>#N/A</c:v>
                </c:pt>
                <c:pt idx="61">
                  <c:v>#N/A</c:v>
                </c:pt>
                <c:pt idx="62">
                  <c:v>18.283333333333339</c:v>
                </c:pt>
                <c:pt idx="63">
                  <c:v>92.583333333333329</c:v>
                </c:pt>
                <c:pt idx="64">
                  <c:v>#N/A</c:v>
                </c:pt>
                <c:pt idx="65">
                  <c:v>100.41666666666669</c:v>
                </c:pt>
                <c:pt idx="66">
                  <c:v>79.416666666666657</c:v>
                </c:pt>
                <c:pt idx="67">
                  <c:v>62.033333333333331</c:v>
                </c:pt>
                <c:pt idx="68">
                  <c:v>#N/A</c:v>
                </c:pt>
                <c:pt idx="69">
                  <c:v>79.3</c:v>
                </c:pt>
                <c:pt idx="70">
                  <c:v>#N/A</c:v>
                </c:pt>
                <c:pt idx="71">
                  <c:v>15.299999999999997</c:v>
                </c:pt>
                <c:pt idx="72">
                  <c:v>13.766666666666666</c:v>
                </c:pt>
                <c:pt idx="73">
                  <c:v>#N/A</c:v>
                </c:pt>
                <c:pt idx="74">
                  <c:v>#N/A</c:v>
                </c:pt>
                <c:pt idx="75">
                  <c:v>38.36666666666666</c:v>
                </c:pt>
                <c:pt idx="76">
                  <c:v>#N/A</c:v>
                </c:pt>
                <c:pt idx="77">
                  <c:v>#N/A</c:v>
                </c:pt>
                <c:pt idx="78">
                  <c:v>#N/A</c:v>
                </c:pt>
              </c:numCache>
            </c:numRef>
          </c:yVal>
          <c:smooth val="0"/>
        </c:ser>
        <c:ser>
          <c:idx val="3"/>
          <c:order val="3"/>
          <c:tx>
            <c:v>'5-10</c:v>
          </c:tx>
          <c:spPr>
            <a:ln w="28575">
              <a:noFill/>
            </a:ln>
          </c:spPr>
          <c:xVal>
            <c:numRef>
              <c:f>'IPP Experience'!$C$11:$CC$11</c:f>
              <c:numCache>
                <c:formatCode>#,##0.000</c:formatCode>
                <c:ptCount val="7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22.066666666666666</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28.033333333333339</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25.583333333333336</c:v>
                </c:pt>
                <c:pt idx="59">
                  <c:v>33.166666666666664</c:v>
                </c:pt>
                <c:pt idx="60">
                  <c:v>41.383333333333333</c:v>
                </c:pt>
                <c:pt idx="61">
                  <c:v>43.666666666666664</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numCache>
            </c:numRef>
          </c:xVal>
          <c:yVal>
            <c:numRef>
              <c:f>'IPP Experience'!$C$20:$CC$20</c:f>
              <c:numCache>
                <c:formatCode>#,##0.000</c:formatCode>
                <c:ptCount val="7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25.533333333333335</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18.616666666666664</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54.2</c:v>
                </c:pt>
                <c:pt idx="59">
                  <c:v>68.733333333333334</c:v>
                </c:pt>
                <c:pt idx="60">
                  <c:v>18</c:v>
                </c:pt>
                <c:pt idx="61">
                  <c:v>17.516666666666666</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numCache>
            </c:numRef>
          </c:yVal>
          <c:smooth val="0"/>
        </c:ser>
        <c:ser>
          <c:idx val="4"/>
          <c:order val="4"/>
          <c:tx>
            <c:v>'11-19</c:v>
          </c:tx>
          <c:spPr>
            <a:ln w="28575">
              <a:noFill/>
            </a:ln>
          </c:spPr>
          <c:xVal>
            <c:numRef>
              <c:f>'IPP Experience'!$C$12:$CC$12</c:f>
              <c:numCache>
                <c:formatCode>#,##0.000</c:formatCode>
                <c:ptCount val="79"/>
                <c:pt idx="0">
                  <c:v>#N/A</c:v>
                </c:pt>
                <c:pt idx="1">
                  <c:v>#N/A</c:v>
                </c:pt>
                <c:pt idx="2">
                  <c:v>#N/A</c:v>
                </c:pt>
                <c:pt idx="3">
                  <c:v>#N/A</c:v>
                </c:pt>
                <c:pt idx="4">
                  <c:v>#N/A</c:v>
                </c:pt>
                <c:pt idx="5">
                  <c:v>#N/A</c:v>
                </c:pt>
                <c:pt idx="6">
                  <c:v>16.549999999999997</c:v>
                </c:pt>
                <c:pt idx="7">
                  <c:v>14.95</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21.166666666666671</c:v>
                </c:pt>
                <c:pt idx="29">
                  <c:v>#N/A</c:v>
                </c:pt>
                <c:pt idx="30">
                  <c:v>#N/A</c:v>
                </c:pt>
                <c:pt idx="31">
                  <c:v>#N/A</c:v>
                </c:pt>
                <c:pt idx="32">
                  <c:v>#N/A</c:v>
                </c:pt>
                <c:pt idx="33">
                  <c:v>#N/A</c:v>
                </c:pt>
                <c:pt idx="34">
                  <c:v>#N/A</c:v>
                </c:pt>
                <c:pt idx="35">
                  <c:v>#N/A</c:v>
                </c:pt>
                <c:pt idx="36">
                  <c:v>#N/A</c:v>
                </c:pt>
                <c:pt idx="37">
                  <c:v>#N/A</c:v>
                </c:pt>
                <c:pt idx="38">
                  <c:v>#N/A</c:v>
                </c:pt>
                <c:pt idx="39">
                  <c:v>#N/A</c:v>
                </c:pt>
                <c:pt idx="40">
                  <c:v>#N/A</c:v>
                </c:pt>
                <c:pt idx="41">
                  <c:v>34.849999999999994</c:v>
                </c:pt>
                <c:pt idx="42">
                  <c:v>#N/A</c:v>
                </c:pt>
                <c:pt idx="43">
                  <c:v>23.883333333333336</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15.700000000000001</c:v>
                </c:pt>
                <c:pt idx="75">
                  <c:v>#N/A</c:v>
                </c:pt>
                <c:pt idx="76">
                  <c:v>26.716666666666669</c:v>
                </c:pt>
                <c:pt idx="77">
                  <c:v>#N/A</c:v>
                </c:pt>
                <c:pt idx="78">
                  <c:v>#N/A</c:v>
                </c:pt>
              </c:numCache>
            </c:numRef>
          </c:xVal>
          <c:yVal>
            <c:numRef>
              <c:f>'IPP Experience'!$C$23:$CC$23</c:f>
              <c:numCache>
                <c:formatCode>#,##0.000</c:formatCode>
                <c:ptCount val="79"/>
                <c:pt idx="0">
                  <c:v>#N/A</c:v>
                </c:pt>
                <c:pt idx="1">
                  <c:v>#N/A</c:v>
                </c:pt>
                <c:pt idx="2">
                  <c:v>#N/A</c:v>
                </c:pt>
                <c:pt idx="3">
                  <c:v>#N/A</c:v>
                </c:pt>
                <c:pt idx="4">
                  <c:v>#N/A</c:v>
                </c:pt>
                <c:pt idx="5">
                  <c:v>#N/A</c:v>
                </c:pt>
                <c:pt idx="6">
                  <c:v>24.616666666666667</c:v>
                </c:pt>
                <c:pt idx="7">
                  <c:v>21.200000000000003</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13.066666666666666</c:v>
                </c:pt>
                <c:pt idx="29">
                  <c:v>#N/A</c:v>
                </c:pt>
                <c:pt idx="30">
                  <c:v>#N/A</c:v>
                </c:pt>
                <c:pt idx="31">
                  <c:v>#N/A</c:v>
                </c:pt>
                <c:pt idx="32">
                  <c:v>#N/A</c:v>
                </c:pt>
                <c:pt idx="33">
                  <c:v>#N/A</c:v>
                </c:pt>
                <c:pt idx="34">
                  <c:v>#N/A</c:v>
                </c:pt>
                <c:pt idx="35">
                  <c:v>#N/A</c:v>
                </c:pt>
                <c:pt idx="36">
                  <c:v>#N/A</c:v>
                </c:pt>
                <c:pt idx="37">
                  <c:v>#N/A</c:v>
                </c:pt>
                <c:pt idx="38">
                  <c:v>#N/A</c:v>
                </c:pt>
                <c:pt idx="39">
                  <c:v>#N/A</c:v>
                </c:pt>
                <c:pt idx="40">
                  <c:v>#N/A</c:v>
                </c:pt>
                <c:pt idx="41">
                  <c:v>21.599999999999998</c:v>
                </c:pt>
                <c:pt idx="42">
                  <c:v>#N/A</c:v>
                </c:pt>
                <c:pt idx="43">
                  <c:v>21.516666666666666</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24.366666666666667</c:v>
                </c:pt>
                <c:pt idx="75">
                  <c:v>#N/A</c:v>
                </c:pt>
                <c:pt idx="76">
                  <c:v>27.549999999999997</c:v>
                </c:pt>
                <c:pt idx="77">
                  <c:v>#N/A</c:v>
                </c:pt>
                <c:pt idx="78">
                  <c:v>#N/A</c:v>
                </c:pt>
              </c:numCache>
            </c:numRef>
          </c:yVal>
          <c:smooth val="0"/>
        </c:ser>
        <c:ser>
          <c:idx val="5"/>
          <c:order val="5"/>
          <c:tx>
            <c:v>20+</c:v>
          </c:tx>
          <c:spPr>
            <a:ln w="28575">
              <a:noFill/>
            </a:ln>
          </c:spPr>
          <c:xVal>
            <c:numRef>
              <c:f>'IPP Experience'!$C$13:$CC$13</c:f>
              <c:numCache>
                <c:formatCode>#,##0.000</c:formatCode>
                <c:ptCount val="7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42.933333333333337</c:v>
                </c:pt>
                <c:pt idx="20">
                  <c:v>#N/A</c:v>
                </c:pt>
                <c:pt idx="21">
                  <c:v>#N/A</c:v>
                </c:pt>
                <c:pt idx="22">
                  <c:v>#N/A</c:v>
                </c:pt>
                <c:pt idx="23">
                  <c:v>#N/A</c:v>
                </c:pt>
                <c:pt idx="24">
                  <c:v>#N/A</c:v>
                </c:pt>
                <c:pt idx="25">
                  <c:v>#N/A</c:v>
                </c:pt>
                <c:pt idx="26">
                  <c:v>#N/A</c:v>
                </c:pt>
                <c:pt idx="27">
                  <c:v>#N/A</c:v>
                </c:pt>
                <c:pt idx="28">
                  <c:v>#N/A</c:v>
                </c:pt>
                <c:pt idx="29">
                  <c:v>#N/A</c:v>
                </c:pt>
                <c:pt idx="30">
                  <c:v>54.4</c:v>
                </c:pt>
                <c:pt idx="31">
                  <c:v>#N/A</c:v>
                </c:pt>
                <c:pt idx="32">
                  <c:v>#N/A</c:v>
                </c:pt>
                <c:pt idx="33">
                  <c:v>#N/A</c:v>
                </c:pt>
                <c:pt idx="34">
                  <c:v>#N/A</c:v>
                </c:pt>
                <c:pt idx="35">
                  <c:v>#N/A</c:v>
                </c:pt>
                <c:pt idx="36">
                  <c:v>#N/A</c:v>
                </c:pt>
                <c:pt idx="37">
                  <c:v>#N/A</c:v>
                </c:pt>
                <c:pt idx="38">
                  <c:v>#N/A</c:v>
                </c:pt>
                <c:pt idx="39">
                  <c:v>#N/A</c:v>
                </c:pt>
                <c:pt idx="40">
                  <c:v>#N/A</c:v>
                </c:pt>
                <c:pt idx="41">
                  <c:v>#N/A</c:v>
                </c:pt>
                <c:pt idx="42">
                  <c:v>29.133333333333333</c:v>
                </c:pt>
                <c:pt idx="43">
                  <c:v>#N/A</c:v>
                </c:pt>
                <c:pt idx="44">
                  <c:v>#N/A</c:v>
                </c:pt>
                <c:pt idx="45">
                  <c:v>#N/A</c:v>
                </c:pt>
                <c:pt idx="46">
                  <c:v>#N/A</c:v>
                </c:pt>
                <c:pt idx="47">
                  <c:v>#N/A</c:v>
                </c:pt>
                <c:pt idx="48">
                  <c:v>#N/A</c:v>
                </c:pt>
                <c:pt idx="49">
                  <c:v>#N/A</c:v>
                </c:pt>
                <c:pt idx="50">
                  <c:v>#N/A</c:v>
                </c:pt>
                <c:pt idx="51">
                  <c:v>44.616666666666667</c:v>
                </c:pt>
                <c:pt idx="52">
                  <c:v>37.049999999999997</c:v>
                </c:pt>
                <c:pt idx="53">
                  <c:v>13.666666666666668</c:v>
                </c:pt>
                <c:pt idx="54">
                  <c:v>14.5</c:v>
                </c:pt>
                <c:pt idx="55">
                  <c:v>24.516666666666669</c:v>
                </c:pt>
                <c:pt idx="56">
                  <c:v>14.416666666666668</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34.299999999999997</c:v>
                </c:pt>
                <c:pt idx="71">
                  <c:v>#N/A</c:v>
                </c:pt>
                <c:pt idx="72">
                  <c:v>#N/A</c:v>
                </c:pt>
                <c:pt idx="73">
                  <c:v>#N/A</c:v>
                </c:pt>
                <c:pt idx="74">
                  <c:v>#N/A</c:v>
                </c:pt>
                <c:pt idx="75">
                  <c:v>#N/A</c:v>
                </c:pt>
                <c:pt idx="76">
                  <c:v>#N/A</c:v>
                </c:pt>
                <c:pt idx="77">
                  <c:v>31.483333333333327</c:v>
                </c:pt>
                <c:pt idx="78">
                  <c:v>24.333333333333332</c:v>
                </c:pt>
              </c:numCache>
            </c:numRef>
          </c:xVal>
          <c:yVal>
            <c:numRef>
              <c:f>'IPP Experience'!$C$26:$CC$26</c:f>
              <c:numCache>
                <c:formatCode>#,##0.000</c:formatCode>
                <c:ptCount val="7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27.366666666666664</c:v>
                </c:pt>
                <c:pt idx="20">
                  <c:v>#N/A</c:v>
                </c:pt>
                <c:pt idx="21">
                  <c:v>#N/A</c:v>
                </c:pt>
                <c:pt idx="22">
                  <c:v>#N/A</c:v>
                </c:pt>
                <c:pt idx="23">
                  <c:v>#N/A</c:v>
                </c:pt>
                <c:pt idx="24">
                  <c:v>#N/A</c:v>
                </c:pt>
                <c:pt idx="25">
                  <c:v>#N/A</c:v>
                </c:pt>
                <c:pt idx="26">
                  <c:v>#N/A</c:v>
                </c:pt>
                <c:pt idx="27">
                  <c:v>#N/A</c:v>
                </c:pt>
                <c:pt idx="28">
                  <c:v>#N/A</c:v>
                </c:pt>
                <c:pt idx="29">
                  <c:v>#N/A</c:v>
                </c:pt>
                <c:pt idx="30">
                  <c:v>27.933333333333337</c:v>
                </c:pt>
                <c:pt idx="31">
                  <c:v>#N/A</c:v>
                </c:pt>
                <c:pt idx="32">
                  <c:v>#N/A</c:v>
                </c:pt>
                <c:pt idx="33">
                  <c:v>#N/A</c:v>
                </c:pt>
                <c:pt idx="34">
                  <c:v>#N/A</c:v>
                </c:pt>
                <c:pt idx="35">
                  <c:v>#N/A</c:v>
                </c:pt>
                <c:pt idx="36">
                  <c:v>#N/A</c:v>
                </c:pt>
                <c:pt idx="37">
                  <c:v>#N/A</c:v>
                </c:pt>
                <c:pt idx="38">
                  <c:v>#N/A</c:v>
                </c:pt>
                <c:pt idx="39">
                  <c:v>#N/A</c:v>
                </c:pt>
                <c:pt idx="40">
                  <c:v>#N/A</c:v>
                </c:pt>
                <c:pt idx="41">
                  <c:v>#N/A</c:v>
                </c:pt>
                <c:pt idx="42">
                  <c:v>14.383333333333335</c:v>
                </c:pt>
                <c:pt idx="43">
                  <c:v>#N/A</c:v>
                </c:pt>
                <c:pt idx="44">
                  <c:v>#N/A</c:v>
                </c:pt>
                <c:pt idx="45">
                  <c:v>#N/A</c:v>
                </c:pt>
                <c:pt idx="46">
                  <c:v>#N/A</c:v>
                </c:pt>
                <c:pt idx="47">
                  <c:v>#N/A</c:v>
                </c:pt>
                <c:pt idx="48">
                  <c:v>#N/A</c:v>
                </c:pt>
                <c:pt idx="49">
                  <c:v>#N/A</c:v>
                </c:pt>
                <c:pt idx="50">
                  <c:v>#N/A</c:v>
                </c:pt>
                <c:pt idx="51">
                  <c:v>36.93333333333333</c:v>
                </c:pt>
                <c:pt idx="52">
                  <c:v>28.416666666666668</c:v>
                </c:pt>
                <c:pt idx="53">
                  <c:v>35.133333333333333</c:v>
                </c:pt>
                <c:pt idx="54">
                  <c:v>36.466666666666661</c:v>
                </c:pt>
                <c:pt idx="55">
                  <c:v>35.25</c:v>
                </c:pt>
                <c:pt idx="56">
                  <c:v>36.533333333333331</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23.35</c:v>
                </c:pt>
                <c:pt idx="71">
                  <c:v>#N/A</c:v>
                </c:pt>
                <c:pt idx="72">
                  <c:v>#N/A</c:v>
                </c:pt>
                <c:pt idx="73">
                  <c:v>#N/A</c:v>
                </c:pt>
                <c:pt idx="74">
                  <c:v>#N/A</c:v>
                </c:pt>
                <c:pt idx="75">
                  <c:v>#N/A</c:v>
                </c:pt>
                <c:pt idx="76">
                  <c:v>#N/A</c:v>
                </c:pt>
                <c:pt idx="77">
                  <c:v>29.183333333333334</c:v>
                </c:pt>
                <c:pt idx="78">
                  <c:v>61.349999999999994</c:v>
                </c:pt>
              </c:numCache>
            </c:numRef>
          </c:yVal>
          <c:smooth val="0"/>
        </c:ser>
        <c:dLbls>
          <c:showLegendKey val="0"/>
          <c:showVal val="0"/>
          <c:showCatName val="0"/>
          <c:showSerName val="0"/>
          <c:showPercent val="0"/>
          <c:showBubbleSize val="0"/>
        </c:dLbls>
        <c:axId val="179496064"/>
        <c:axId val="179497600"/>
      </c:scatterChart>
      <c:valAx>
        <c:axId val="179496064"/>
        <c:scaling>
          <c:orientation val="minMax"/>
        </c:scaling>
        <c:delete val="0"/>
        <c:axPos val="b"/>
        <c:numFmt formatCode="#,##0.000" sourceLinked="1"/>
        <c:majorTickMark val="out"/>
        <c:minorTickMark val="none"/>
        <c:tickLblPos val="nextTo"/>
        <c:crossAx val="179497600"/>
        <c:crosses val="autoZero"/>
        <c:crossBetween val="midCat"/>
      </c:valAx>
      <c:valAx>
        <c:axId val="179497600"/>
        <c:scaling>
          <c:orientation val="minMax"/>
        </c:scaling>
        <c:delete val="0"/>
        <c:axPos val="l"/>
        <c:majorGridlines/>
        <c:numFmt formatCode="#,##0.000" sourceLinked="1"/>
        <c:majorTickMark val="out"/>
        <c:minorTickMark val="none"/>
        <c:tickLblPos val="nextTo"/>
        <c:crossAx val="179496064"/>
        <c:crosses val="autoZero"/>
        <c:crossBetween val="midCat"/>
      </c:valAx>
    </c:plotArea>
    <c:legend>
      <c:legendPos val="b"/>
      <c:overlay val="0"/>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Task Time</a:t>
            </a:r>
            <a:r>
              <a:rPr lang="en-US" baseline="0"/>
              <a:t> by HACCP Size</a:t>
            </a:r>
            <a:endParaRPr lang="en-US"/>
          </a:p>
        </c:rich>
      </c:tx>
      <c:overlay val="0"/>
    </c:title>
    <c:autoTitleDeleted val="0"/>
    <c:plotArea>
      <c:layout/>
      <c:barChart>
        <c:barDir val="col"/>
        <c:grouping val="clustered"/>
        <c:varyColors val="0"/>
        <c:ser>
          <c:idx val="0"/>
          <c:order val="0"/>
          <c:tx>
            <c:strRef>
              <c:f>'Individual Task Descriptions'!$D$1</c:f>
              <c:strCache>
                <c:ptCount val="1"/>
                <c:pt idx="0">
                  <c:v>All Plants 2014</c:v>
                </c:pt>
              </c:strCache>
            </c:strRef>
          </c:tx>
          <c:invertIfNegative val="0"/>
          <c:cat>
            <c:strRef>
              <c:f>'Individual Task Descriptions'!$C$2:$C$30</c:f>
              <c:strCache>
                <c:ptCount val="29"/>
                <c:pt idx="0">
                  <c:v>2B</c:v>
                </c:pt>
                <c:pt idx="1">
                  <c:v>2C</c:v>
                </c:pt>
                <c:pt idx="2">
                  <c:v>2D</c:v>
                </c:pt>
                <c:pt idx="3">
                  <c:v>2E</c:v>
                </c:pt>
                <c:pt idx="4">
                  <c:v>2F1</c:v>
                </c:pt>
                <c:pt idx="5">
                  <c:v>2G</c:v>
                </c:pt>
                <c:pt idx="6">
                  <c:v>3A</c:v>
                </c:pt>
                <c:pt idx="7">
                  <c:v>4B</c:v>
                </c:pt>
                <c:pt idx="8">
                  <c:v>4C</c:v>
                </c:pt>
                <c:pt idx="9">
                  <c:v>4D</c:v>
                </c:pt>
                <c:pt idx="10">
                  <c:v>4E</c:v>
                </c:pt>
                <c:pt idx="11">
                  <c:v>4F</c:v>
                </c:pt>
                <c:pt idx="12">
                  <c:v>4G</c:v>
                </c:pt>
                <c:pt idx="13">
                  <c:v>4H</c:v>
                </c:pt>
                <c:pt idx="14">
                  <c:v>4I</c:v>
                </c:pt>
                <c:pt idx="15">
                  <c:v>5C</c:v>
                </c:pt>
                <c:pt idx="16">
                  <c:v>5D</c:v>
                </c:pt>
                <c:pt idx="17">
                  <c:v>5E</c:v>
                </c:pt>
                <c:pt idx="18">
                  <c:v>5F</c:v>
                </c:pt>
                <c:pt idx="19">
                  <c:v>5G</c:v>
                </c:pt>
                <c:pt idx="20">
                  <c:v>5H</c:v>
                </c:pt>
                <c:pt idx="21">
                  <c:v>5I</c:v>
                </c:pt>
                <c:pt idx="22">
                  <c:v>5J</c:v>
                </c:pt>
                <c:pt idx="23">
                  <c:v>5K</c:v>
                </c:pt>
                <c:pt idx="24">
                  <c:v>5L</c:v>
                </c:pt>
                <c:pt idx="25">
                  <c:v>5M1</c:v>
                </c:pt>
                <c:pt idx="26">
                  <c:v>6A</c:v>
                </c:pt>
                <c:pt idx="27">
                  <c:v>6B</c:v>
                </c:pt>
                <c:pt idx="28">
                  <c:v>7A</c:v>
                </c:pt>
              </c:strCache>
            </c:strRef>
          </c:cat>
          <c:val>
            <c:numRef>
              <c:f>'Individual Task Descriptions'!$D$2:$D$30</c:f>
              <c:numCache>
                <c:formatCode>#,##0.00</c:formatCode>
                <c:ptCount val="29"/>
                <c:pt idx="0">
                  <c:v>1.7905405405405397</c:v>
                </c:pt>
                <c:pt idx="1">
                  <c:v>0.6871621621621623</c:v>
                </c:pt>
                <c:pt idx="2">
                  <c:v>2.0628378378378396</c:v>
                </c:pt>
                <c:pt idx="3">
                  <c:v>1.7653153153153149</c:v>
                </c:pt>
                <c:pt idx="4">
                  <c:v>2.5383966244725737</c:v>
                </c:pt>
                <c:pt idx="6">
                  <c:v>6.9944444444444454</c:v>
                </c:pt>
                <c:pt idx="7">
                  <c:v>0.91888888888888898</c:v>
                </c:pt>
                <c:pt idx="8">
                  <c:v>1.6182222222222227</c:v>
                </c:pt>
                <c:pt idx="9">
                  <c:v>2.1102222222222227</c:v>
                </c:pt>
                <c:pt idx="10">
                  <c:v>3.8593333333333346</c:v>
                </c:pt>
                <c:pt idx="11">
                  <c:v>28.431111111111115</c:v>
                </c:pt>
                <c:pt idx="12">
                  <c:v>0.74733333333333296</c:v>
                </c:pt>
                <c:pt idx="13">
                  <c:v>3.2448888888888892</c:v>
                </c:pt>
                <c:pt idx="14">
                  <c:v>2.5939999999999994</c:v>
                </c:pt>
                <c:pt idx="15">
                  <c:v>0.95333333333333348</c:v>
                </c:pt>
                <c:pt idx="16">
                  <c:v>0.93311111111111078</c:v>
                </c:pt>
                <c:pt idx="17">
                  <c:v>0.78444444444444406</c:v>
                </c:pt>
                <c:pt idx="18">
                  <c:v>0.92599999999999982</c:v>
                </c:pt>
                <c:pt idx="19">
                  <c:v>0.79688888888888876</c:v>
                </c:pt>
                <c:pt idx="20">
                  <c:v>0.90199999999999991</c:v>
                </c:pt>
                <c:pt idx="21">
                  <c:v>0.81066666666666676</c:v>
                </c:pt>
                <c:pt idx="22">
                  <c:v>2.3384444444444443</c:v>
                </c:pt>
                <c:pt idx="23">
                  <c:v>0.72733333333333305</c:v>
                </c:pt>
                <c:pt idx="24">
                  <c:v>8.8466666666666658</c:v>
                </c:pt>
                <c:pt idx="25">
                  <c:v>3.0683333333333334</c:v>
                </c:pt>
                <c:pt idx="26">
                  <c:v>6.0348765432098768</c:v>
                </c:pt>
                <c:pt idx="27">
                  <c:v>6.2163580246913579</c:v>
                </c:pt>
                <c:pt idx="28">
                  <c:v>5.6273972602739732</c:v>
                </c:pt>
              </c:numCache>
            </c:numRef>
          </c:val>
        </c:ser>
        <c:ser>
          <c:idx val="1"/>
          <c:order val="1"/>
          <c:tx>
            <c:strRef>
              <c:f>'Individual Task Descriptions'!$E$1</c:f>
              <c:strCache>
                <c:ptCount val="1"/>
                <c:pt idx="0">
                  <c:v>Very Small</c:v>
                </c:pt>
              </c:strCache>
            </c:strRef>
          </c:tx>
          <c:invertIfNegative val="0"/>
          <c:cat>
            <c:strRef>
              <c:f>'Individual Task Descriptions'!$C$2:$C$30</c:f>
              <c:strCache>
                <c:ptCount val="29"/>
                <c:pt idx="0">
                  <c:v>2B</c:v>
                </c:pt>
                <c:pt idx="1">
                  <c:v>2C</c:v>
                </c:pt>
                <c:pt idx="2">
                  <c:v>2D</c:v>
                </c:pt>
                <c:pt idx="3">
                  <c:v>2E</c:v>
                </c:pt>
                <c:pt idx="4">
                  <c:v>2F1</c:v>
                </c:pt>
                <c:pt idx="5">
                  <c:v>2G</c:v>
                </c:pt>
                <c:pt idx="6">
                  <c:v>3A</c:v>
                </c:pt>
                <c:pt idx="7">
                  <c:v>4B</c:v>
                </c:pt>
                <c:pt idx="8">
                  <c:v>4C</c:v>
                </c:pt>
                <c:pt idx="9">
                  <c:v>4D</c:v>
                </c:pt>
                <c:pt idx="10">
                  <c:v>4E</c:v>
                </c:pt>
                <c:pt idx="11">
                  <c:v>4F</c:v>
                </c:pt>
                <c:pt idx="12">
                  <c:v>4G</c:v>
                </c:pt>
                <c:pt idx="13">
                  <c:v>4H</c:v>
                </c:pt>
                <c:pt idx="14">
                  <c:v>4I</c:v>
                </c:pt>
                <c:pt idx="15">
                  <c:v>5C</c:v>
                </c:pt>
                <c:pt idx="16">
                  <c:v>5D</c:v>
                </c:pt>
                <c:pt idx="17">
                  <c:v>5E</c:v>
                </c:pt>
                <c:pt idx="18">
                  <c:v>5F</c:v>
                </c:pt>
                <c:pt idx="19">
                  <c:v>5G</c:v>
                </c:pt>
                <c:pt idx="20">
                  <c:v>5H</c:v>
                </c:pt>
                <c:pt idx="21">
                  <c:v>5I</c:v>
                </c:pt>
                <c:pt idx="22">
                  <c:v>5J</c:v>
                </c:pt>
                <c:pt idx="23">
                  <c:v>5K</c:v>
                </c:pt>
                <c:pt idx="24">
                  <c:v>5L</c:v>
                </c:pt>
                <c:pt idx="25">
                  <c:v>5M1</c:v>
                </c:pt>
                <c:pt idx="26">
                  <c:v>6A</c:v>
                </c:pt>
                <c:pt idx="27">
                  <c:v>6B</c:v>
                </c:pt>
                <c:pt idx="28">
                  <c:v>7A</c:v>
                </c:pt>
              </c:strCache>
            </c:strRef>
          </c:cat>
          <c:val>
            <c:numRef>
              <c:f>'Individual Task Descriptions'!$E$2:$E$30</c:f>
              <c:numCache>
                <c:formatCode>#,##0.00</c:formatCode>
                <c:ptCount val="29"/>
                <c:pt idx="0">
                  <c:v>1.3956521739130436</c:v>
                </c:pt>
                <c:pt idx="1">
                  <c:v>0.5478260869565218</c:v>
                </c:pt>
                <c:pt idx="2">
                  <c:v>2.7485507246376808</c:v>
                </c:pt>
                <c:pt idx="3">
                  <c:v>1.9833333333333329</c:v>
                </c:pt>
                <c:pt idx="4">
                  <c:v>2.4506666666666663</c:v>
                </c:pt>
                <c:pt idx="6">
                  <c:v>11.006944444444445</c:v>
                </c:pt>
                <c:pt idx="7">
                  <c:v>0.48402777777777789</c:v>
                </c:pt>
                <c:pt idx="8">
                  <c:v>1.1145833333333335</c:v>
                </c:pt>
                <c:pt idx="9">
                  <c:v>0.84444444444444422</c:v>
                </c:pt>
                <c:pt idx="10">
                  <c:v>3.993749999999999</c:v>
                </c:pt>
                <c:pt idx="11">
                  <c:v>29.368750000000002</c:v>
                </c:pt>
                <c:pt idx="12">
                  <c:v>0.91041666666666587</c:v>
                </c:pt>
                <c:pt idx="13">
                  <c:v>2.875694444444445</c:v>
                </c:pt>
                <c:pt idx="14">
                  <c:v>2.5027777777777778</c:v>
                </c:pt>
                <c:pt idx="15">
                  <c:v>0.72638888888888886</c:v>
                </c:pt>
                <c:pt idx="16">
                  <c:v>0.76597222222222239</c:v>
                </c:pt>
                <c:pt idx="17">
                  <c:v>0.8534722222222223</c:v>
                </c:pt>
                <c:pt idx="18">
                  <c:v>1.0319444444444443</c:v>
                </c:pt>
                <c:pt idx="19">
                  <c:v>1.0368055555555558</c:v>
                </c:pt>
                <c:pt idx="20">
                  <c:v>1.1673611111111111</c:v>
                </c:pt>
                <c:pt idx="21">
                  <c:v>1.4458333333333331</c:v>
                </c:pt>
                <c:pt idx="22">
                  <c:v>2.2055555555555562</c:v>
                </c:pt>
                <c:pt idx="23">
                  <c:v>0.90972222222222232</c:v>
                </c:pt>
                <c:pt idx="24">
                  <c:v>10.184722222222224</c:v>
                </c:pt>
                <c:pt idx="25">
                  <c:v>4.5125000000000002</c:v>
                </c:pt>
                <c:pt idx="26">
                  <c:v>6.1971014492753627</c:v>
                </c:pt>
                <c:pt idx="27">
                  <c:v>7.9934782608695647</c:v>
                </c:pt>
                <c:pt idx="28">
                  <c:v>6.0673611111111114</c:v>
                </c:pt>
              </c:numCache>
            </c:numRef>
          </c:val>
        </c:ser>
        <c:ser>
          <c:idx val="2"/>
          <c:order val="2"/>
          <c:tx>
            <c:strRef>
              <c:f>'Individual Task Descriptions'!$F$1</c:f>
              <c:strCache>
                <c:ptCount val="1"/>
                <c:pt idx="0">
                  <c:v>Small</c:v>
                </c:pt>
              </c:strCache>
            </c:strRef>
          </c:tx>
          <c:invertIfNegative val="0"/>
          <c:cat>
            <c:strRef>
              <c:f>'Individual Task Descriptions'!$C$2:$C$30</c:f>
              <c:strCache>
                <c:ptCount val="29"/>
                <c:pt idx="0">
                  <c:v>2B</c:v>
                </c:pt>
                <c:pt idx="1">
                  <c:v>2C</c:v>
                </c:pt>
                <c:pt idx="2">
                  <c:v>2D</c:v>
                </c:pt>
                <c:pt idx="3">
                  <c:v>2E</c:v>
                </c:pt>
                <c:pt idx="4">
                  <c:v>2F1</c:v>
                </c:pt>
                <c:pt idx="5">
                  <c:v>2G</c:v>
                </c:pt>
                <c:pt idx="6">
                  <c:v>3A</c:v>
                </c:pt>
                <c:pt idx="7">
                  <c:v>4B</c:v>
                </c:pt>
                <c:pt idx="8">
                  <c:v>4C</c:v>
                </c:pt>
                <c:pt idx="9">
                  <c:v>4D</c:v>
                </c:pt>
                <c:pt idx="10">
                  <c:v>4E</c:v>
                </c:pt>
                <c:pt idx="11">
                  <c:v>4F</c:v>
                </c:pt>
                <c:pt idx="12">
                  <c:v>4G</c:v>
                </c:pt>
                <c:pt idx="13">
                  <c:v>4H</c:v>
                </c:pt>
                <c:pt idx="14">
                  <c:v>4I</c:v>
                </c:pt>
                <c:pt idx="15">
                  <c:v>5C</c:v>
                </c:pt>
                <c:pt idx="16">
                  <c:v>5D</c:v>
                </c:pt>
                <c:pt idx="17">
                  <c:v>5E</c:v>
                </c:pt>
                <c:pt idx="18">
                  <c:v>5F</c:v>
                </c:pt>
                <c:pt idx="19">
                  <c:v>5G</c:v>
                </c:pt>
                <c:pt idx="20">
                  <c:v>5H</c:v>
                </c:pt>
                <c:pt idx="21">
                  <c:v>5I</c:v>
                </c:pt>
                <c:pt idx="22">
                  <c:v>5J</c:v>
                </c:pt>
                <c:pt idx="23">
                  <c:v>5K</c:v>
                </c:pt>
                <c:pt idx="24">
                  <c:v>5L</c:v>
                </c:pt>
                <c:pt idx="25">
                  <c:v>5M1</c:v>
                </c:pt>
                <c:pt idx="26">
                  <c:v>6A</c:v>
                </c:pt>
                <c:pt idx="27">
                  <c:v>6B</c:v>
                </c:pt>
                <c:pt idx="28">
                  <c:v>7A</c:v>
                </c:pt>
              </c:strCache>
            </c:strRef>
          </c:cat>
          <c:val>
            <c:numRef>
              <c:f>'Individual Task Descriptions'!$F$2:$F$30</c:f>
              <c:numCache>
                <c:formatCode>#,##0.00</c:formatCode>
                <c:ptCount val="29"/>
                <c:pt idx="0">
                  <c:v>2.4253086419753083</c:v>
                </c:pt>
                <c:pt idx="1">
                  <c:v>0.64629629629629637</c:v>
                </c:pt>
                <c:pt idx="2">
                  <c:v>1.8728395061728396</c:v>
                </c:pt>
                <c:pt idx="3">
                  <c:v>1.6537037037037037</c:v>
                </c:pt>
                <c:pt idx="4">
                  <c:v>2.6184523809523812</c:v>
                </c:pt>
                <c:pt idx="6">
                  <c:v>7.9413580246913584</c:v>
                </c:pt>
                <c:pt idx="7">
                  <c:v>0.7592592592592593</c:v>
                </c:pt>
                <c:pt idx="8">
                  <c:v>1.5759259259259253</c:v>
                </c:pt>
                <c:pt idx="9">
                  <c:v>2.0999999999999996</c:v>
                </c:pt>
                <c:pt idx="10">
                  <c:v>4.5796296296296299</c:v>
                </c:pt>
                <c:pt idx="11">
                  <c:v>27.625308641975309</c:v>
                </c:pt>
                <c:pt idx="12">
                  <c:v>0.93827160493827133</c:v>
                </c:pt>
                <c:pt idx="13">
                  <c:v>4.4530864197530873</c:v>
                </c:pt>
                <c:pt idx="14">
                  <c:v>1.9370370370370371</c:v>
                </c:pt>
                <c:pt idx="15">
                  <c:v>1.2302469135802467</c:v>
                </c:pt>
                <c:pt idx="16">
                  <c:v>0.83888888888888902</c:v>
                </c:pt>
                <c:pt idx="17">
                  <c:v>0.81049382716049378</c:v>
                </c:pt>
                <c:pt idx="18">
                  <c:v>0.87962962962962954</c:v>
                </c:pt>
                <c:pt idx="19">
                  <c:v>0.70000000000000018</c:v>
                </c:pt>
                <c:pt idx="20">
                  <c:v>0.79567901234567906</c:v>
                </c:pt>
                <c:pt idx="21">
                  <c:v>0.53271604938271622</c:v>
                </c:pt>
                <c:pt idx="22">
                  <c:v>1.8679012345679011</c:v>
                </c:pt>
                <c:pt idx="23">
                  <c:v>0.87654320987654311</c:v>
                </c:pt>
                <c:pt idx="24">
                  <c:v>8.5925925925925917</c:v>
                </c:pt>
                <c:pt idx="25">
                  <c:v>3.2022222222222232</c:v>
                </c:pt>
                <c:pt idx="26">
                  <c:v>7.4947368421052634</c:v>
                </c:pt>
                <c:pt idx="27">
                  <c:v>5.2192982456140342</c:v>
                </c:pt>
                <c:pt idx="28">
                  <c:v>4.737333333333333</c:v>
                </c:pt>
              </c:numCache>
            </c:numRef>
          </c:val>
        </c:ser>
        <c:ser>
          <c:idx val="3"/>
          <c:order val="3"/>
          <c:tx>
            <c:strRef>
              <c:f>'Individual Task Descriptions'!$G$1</c:f>
              <c:strCache>
                <c:ptCount val="1"/>
                <c:pt idx="0">
                  <c:v>Large</c:v>
                </c:pt>
              </c:strCache>
            </c:strRef>
          </c:tx>
          <c:invertIfNegative val="0"/>
          <c:cat>
            <c:strRef>
              <c:f>'Individual Task Descriptions'!$C$2:$C$30</c:f>
              <c:strCache>
                <c:ptCount val="29"/>
                <c:pt idx="0">
                  <c:v>2B</c:v>
                </c:pt>
                <c:pt idx="1">
                  <c:v>2C</c:v>
                </c:pt>
                <c:pt idx="2">
                  <c:v>2D</c:v>
                </c:pt>
                <c:pt idx="3">
                  <c:v>2E</c:v>
                </c:pt>
                <c:pt idx="4">
                  <c:v>2F1</c:v>
                </c:pt>
                <c:pt idx="5">
                  <c:v>2G</c:v>
                </c:pt>
                <c:pt idx="6">
                  <c:v>3A</c:v>
                </c:pt>
                <c:pt idx="7">
                  <c:v>4B</c:v>
                </c:pt>
                <c:pt idx="8">
                  <c:v>4C</c:v>
                </c:pt>
                <c:pt idx="9">
                  <c:v>4D</c:v>
                </c:pt>
                <c:pt idx="10">
                  <c:v>4E</c:v>
                </c:pt>
                <c:pt idx="11">
                  <c:v>4F</c:v>
                </c:pt>
                <c:pt idx="12">
                  <c:v>4G</c:v>
                </c:pt>
                <c:pt idx="13">
                  <c:v>4H</c:v>
                </c:pt>
                <c:pt idx="14">
                  <c:v>4I</c:v>
                </c:pt>
                <c:pt idx="15">
                  <c:v>5C</c:v>
                </c:pt>
                <c:pt idx="16">
                  <c:v>5D</c:v>
                </c:pt>
                <c:pt idx="17">
                  <c:v>5E</c:v>
                </c:pt>
                <c:pt idx="18">
                  <c:v>5F</c:v>
                </c:pt>
                <c:pt idx="19">
                  <c:v>5G</c:v>
                </c:pt>
                <c:pt idx="20">
                  <c:v>5H</c:v>
                </c:pt>
                <c:pt idx="21">
                  <c:v>5I</c:v>
                </c:pt>
                <c:pt idx="22">
                  <c:v>5J</c:v>
                </c:pt>
                <c:pt idx="23">
                  <c:v>5K</c:v>
                </c:pt>
                <c:pt idx="24">
                  <c:v>5L</c:v>
                </c:pt>
                <c:pt idx="25">
                  <c:v>5M1</c:v>
                </c:pt>
                <c:pt idx="26">
                  <c:v>6A</c:v>
                </c:pt>
                <c:pt idx="27">
                  <c:v>6B</c:v>
                </c:pt>
                <c:pt idx="28">
                  <c:v>7A</c:v>
                </c:pt>
              </c:strCache>
            </c:strRef>
          </c:cat>
          <c:val>
            <c:numRef>
              <c:f>'Individual Task Descriptions'!$G$2:$G$30</c:f>
              <c:numCache>
                <c:formatCode>#,##0.00</c:formatCode>
                <c:ptCount val="29"/>
                <c:pt idx="0">
                  <c:v>1.4949275362318841</c:v>
                </c:pt>
                <c:pt idx="1">
                  <c:v>0.8920289855072463</c:v>
                </c:pt>
                <c:pt idx="2">
                  <c:v>1.6782608695652177</c:v>
                </c:pt>
                <c:pt idx="3">
                  <c:v>1.7282608695652173</c:v>
                </c:pt>
                <c:pt idx="4">
                  <c:v>2.5365384615384619</c:v>
                </c:pt>
                <c:pt idx="6">
                  <c:v>1.3478260869565217</c:v>
                </c:pt>
                <c:pt idx="7">
                  <c:v>1.6</c:v>
                </c:pt>
                <c:pt idx="8">
                  <c:v>2.0565217391304342</c:v>
                </c:pt>
                <c:pt idx="9">
                  <c:v>3.5246376811594202</c:v>
                </c:pt>
                <c:pt idx="10">
                  <c:v>2.9123188405797102</c:v>
                </c:pt>
                <c:pt idx="11">
                  <c:v>27.389130434782611</c:v>
                </c:pt>
                <c:pt idx="12">
                  <c:v>0.38550724637681144</c:v>
                </c:pt>
                <c:pt idx="13">
                  <c:v>2.1623188405797094</c:v>
                </c:pt>
                <c:pt idx="14">
                  <c:v>3.5028985507246375</c:v>
                </c:pt>
                <c:pt idx="15">
                  <c:v>0.65652173913043466</c:v>
                </c:pt>
                <c:pt idx="16">
                  <c:v>1.2260869565217392</c:v>
                </c:pt>
                <c:pt idx="17">
                  <c:v>0.672463768115942</c:v>
                </c:pt>
                <c:pt idx="18">
                  <c:v>0.86666666666666714</c:v>
                </c:pt>
                <c:pt idx="19">
                  <c:v>0.65144927536231878</c:v>
                </c:pt>
                <c:pt idx="20">
                  <c:v>0.76739130434782621</c:v>
                </c:pt>
                <c:pt idx="21">
                  <c:v>0.42246376811594205</c:v>
                </c:pt>
                <c:pt idx="22">
                  <c:v>3.034782608695652</c:v>
                </c:pt>
                <c:pt idx="23">
                  <c:v>0.33623188405797094</c:v>
                </c:pt>
                <c:pt idx="24">
                  <c:v>7.6768115942028983</c:v>
                </c:pt>
                <c:pt idx="25">
                  <c:v>1.5807692307692311</c:v>
                </c:pt>
                <c:pt idx="26">
                  <c:v>2.8136363636363635</c:v>
                </c:pt>
                <c:pt idx="27">
                  <c:v>4.4242424242424239</c:v>
                </c:pt>
                <c:pt idx="28">
                  <c:v>5.7717391304347823</c:v>
                </c:pt>
              </c:numCache>
            </c:numRef>
          </c:val>
        </c:ser>
        <c:dLbls>
          <c:showLegendKey val="0"/>
          <c:showVal val="0"/>
          <c:showCatName val="0"/>
          <c:showSerName val="0"/>
          <c:showPercent val="0"/>
          <c:showBubbleSize val="0"/>
        </c:dLbls>
        <c:gapWidth val="150"/>
        <c:axId val="181751808"/>
        <c:axId val="181753344"/>
      </c:barChart>
      <c:catAx>
        <c:axId val="181751808"/>
        <c:scaling>
          <c:orientation val="minMax"/>
        </c:scaling>
        <c:delete val="0"/>
        <c:axPos val="b"/>
        <c:numFmt formatCode="General" sourceLinked="0"/>
        <c:majorTickMark val="out"/>
        <c:minorTickMark val="none"/>
        <c:tickLblPos val="nextTo"/>
        <c:crossAx val="181753344"/>
        <c:crosses val="autoZero"/>
        <c:auto val="1"/>
        <c:lblAlgn val="ctr"/>
        <c:lblOffset val="100"/>
        <c:noMultiLvlLbl val="0"/>
      </c:catAx>
      <c:valAx>
        <c:axId val="181753344"/>
        <c:scaling>
          <c:orientation val="minMax"/>
          <c:max val="30"/>
        </c:scaling>
        <c:delete val="0"/>
        <c:axPos val="l"/>
        <c:majorGridlines/>
        <c:title>
          <c:tx>
            <c:rich>
              <a:bodyPr rot="-5400000" vert="horz"/>
              <a:lstStyle/>
              <a:p>
                <a:pPr>
                  <a:defRPr/>
                </a:pPr>
                <a:r>
                  <a:rPr lang="en-US"/>
                  <a:t>Minutes</a:t>
                </a:r>
              </a:p>
            </c:rich>
          </c:tx>
          <c:overlay val="0"/>
        </c:title>
        <c:numFmt formatCode="#,##0" sourceLinked="0"/>
        <c:majorTickMark val="out"/>
        <c:minorTickMark val="none"/>
        <c:tickLblPos val="nextTo"/>
        <c:crossAx val="181751808"/>
        <c:crosses val="autoZero"/>
        <c:crossBetween val="between"/>
      </c:valAx>
    </c:plotArea>
    <c:legend>
      <c:legendPos val="b"/>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pieChart>
        <c:varyColors val="1"/>
        <c:ser>
          <c:idx val="0"/>
          <c:order val="0"/>
          <c:tx>
            <c:strRef>
              <c:f>Establishments!$O$2</c:f>
              <c:strCache>
                <c:ptCount val="1"/>
                <c:pt idx="0">
                  <c:v>HACCP Size</c:v>
                </c:pt>
              </c:strCache>
            </c:strRef>
          </c:tx>
          <c:cat>
            <c:strRef>
              <c:f>Establishments!$O$3:$O$5</c:f>
              <c:strCache>
                <c:ptCount val="3"/>
                <c:pt idx="0">
                  <c:v>Very Small</c:v>
                </c:pt>
                <c:pt idx="1">
                  <c:v>Small</c:v>
                </c:pt>
                <c:pt idx="2">
                  <c:v>Large</c:v>
                </c:pt>
              </c:strCache>
            </c:strRef>
          </c:cat>
          <c:val>
            <c:numRef>
              <c:f>Establishments!$P$3:$P$5</c:f>
              <c:numCache>
                <c:formatCode>General</c:formatCode>
                <c:ptCount val="3"/>
                <c:pt idx="0">
                  <c:v>25</c:v>
                </c:pt>
                <c:pt idx="1">
                  <c:v>28</c:v>
                </c:pt>
                <c:pt idx="2">
                  <c:v>26</c:v>
                </c:pt>
              </c:numCache>
            </c:numRef>
          </c:val>
        </c:ser>
        <c:dLbls>
          <c:showLegendKey val="0"/>
          <c:showVal val="0"/>
          <c:showCatName val="0"/>
          <c:showSerName val="0"/>
          <c:showPercent val="0"/>
          <c:showBubbleSize val="0"/>
          <c:showLeaderLines val="0"/>
        </c:dLbls>
        <c:firstSliceAng val="0"/>
      </c:pieChart>
    </c:plotArea>
    <c:legend>
      <c:legendPos val="r"/>
      <c:layout/>
      <c:overlay val="0"/>
    </c:legend>
    <c:plotVisOnly val="1"/>
    <c:dispBlanksAs val="zero"/>
    <c:showDLblsOverMax val="0"/>
  </c:chart>
  <c:printSettings>
    <c:headerFooter/>
    <c:pageMargins b="0.75000000000000078" l="0.70000000000000062" r="0.70000000000000062" t="0.75000000000000078"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Task Time </a:t>
            </a:r>
          </a:p>
        </c:rich>
      </c:tx>
      <c:overlay val="0"/>
    </c:title>
    <c:autoTitleDeleted val="0"/>
    <c:plotArea>
      <c:layout/>
      <c:barChart>
        <c:barDir val="col"/>
        <c:grouping val="clustered"/>
        <c:varyColors val="0"/>
        <c:ser>
          <c:idx val="0"/>
          <c:order val="0"/>
          <c:tx>
            <c:strRef>
              <c:f>'Individual Task Descriptions'!$D$1</c:f>
              <c:strCache>
                <c:ptCount val="1"/>
                <c:pt idx="0">
                  <c:v>All Plants 2014</c:v>
                </c:pt>
              </c:strCache>
            </c:strRef>
          </c:tx>
          <c:invertIfNegative val="0"/>
          <c:cat>
            <c:strRef>
              <c:f>'Individual Task Descriptions'!$C$2:$C$30</c:f>
              <c:strCache>
                <c:ptCount val="29"/>
                <c:pt idx="0">
                  <c:v>2B</c:v>
                </c:pt>
                <c:pt idx="1">
                  <c:v>2C</c:v>
                </c:pt>
                <c:pt idx="2">
                  <c:v>2D</c:v>
                </c:pt>
                <c:pt idx="3">
                  <c:v>2E</c:v>
                </c:pt>
                <c:pt idx="4">
                  <c:v>2F1</c:v>
                </c:pt>
                <c:pt idx="5">
                  <c:v>2G</c:v>
                </c:pt>
                <c:pt idx="6">
                  <c:v>3A</c:v>
                </c:pt>
                <c:pt idx="7">
                  <c:v>4B</c:v>
                </c:pt>
                <c:pt idx="8">
                  <c:v>4C</c:v>
                </c:pt>
                <c:pt idx="9">
                  <c:v>4D</c:v>
                </c:pt>
                <c:pt idx="10">
                  <c:v>4E</c:v>
                </c:pt>
                <c:pt idx="11">
                  <c:v>4F</c:v>
                </c:pt>
                <c:pt idx="12">
                  <c:v>4G</c:v>
                </c:pt>
                <c:pt idx="13">
                  <c:v>4H</c:v>
                </c:pt>
                <c:pt idx="14">
                  <c:v>4I</c:v>
                </c:pt>
                <c:pt idx="15">
                  <c:v>5C</c:v>
                </c:pt>
                <c:pt idx="16">
                  <c:v>5D</c:v>
                </c:pt>
                <c:pt idx="17">
                  <c:v>5E</c:v>
                </c:pt>
                <c:pt idx="18">
                  <c:v>5F</c:v>
                </c:pt>
                <c:pt idx="19">
                  <c:v>5G</c:v>
                </c:pt>
                <c:pt idx="20">
                  <c:v>5H</c:v>
                </c:pt>
                <c:pt idx="21">
                  <c:v>5I</c:v>
                </c:pt>
                <c:pt idx="22">
                  <c:v>5J</c:v>
                </c:pt>
                <c:pt idx="23">
                  <c:v>5K</c:v>
                </c:pt>
                <c:pt idx="24">
                  <c:v>5L</c:v>
                </c:pt>
                <c:pt idx="25">
                  <c:v>5M1</c:v>
                </c:pt>
                <c:pt idx="26">
                  <c:v>6A</c:v>
                </c:pt>
                <c:pt idx="27">
                  <c:v>6B</c:v>
                </c:pt>
                <c:pt idx="28">
                  <c:v>7A</c:v>
                </c:pt>
              </c:strCache>
            </c:strRef>
          </c:cat>
          <c:val>
            <c:numRef>
              <c:f>'Individual Task Descriptions'!$D$2:$D$30</c:f>
              <c:numCache>
                <c:formatCode>#,##0.00</c:formatCode>
                <c:ptCount val="29"/>
                <c:pt idx="0">
                  <c:v>1.7905405405405397</c:v>
                </c:pt>
                <c:pt idx="1">
                  <c:v>0.6871621621621623</c:v>
                </c:pt>
                <c:pt idx="2">
                  <c:v>2.0628378378378396</c:v>
                </c:pt>
                <c:pt idx="3">
                  <c:v>1.7653153153153149</c:v>
                </c:pt>
                <c:pt idx="4">
                  <c:v>2.5383966244725737</c:v>
                </c:pt>
                <c:pt idx="6">
                  <c:v>6.9944444444444454</c:v>
                </c:pt>
                <c:pt idx="7">
                  <c:v>0.91888888888888898</c:v>
                </c:pt>
                <c:pt idx="8">
                  <c:v>1.6182222222222227</c:v>
                </c:pt>
                <c:pt idx="9">
                  <c:v>2.1102222222222227</c:v>
                </c:pt>
                <c:pt idx="10">
                  <c:v>3.8593333333333346</c:v>
                </c:pt>
                <c:pt idx="11">
                  <c:v>28.431111111111115</c:v>
                </c:pt>
                <c:pt idx="12">
                  <c:v>0.74733333333333296</c:v>
                </c:pt>
                <c:pt idx="13">
                  <c:v>3.2448888888888892</c:v>
                </c:pt>
                <c:pt idx="14">
                  <c:v>2.5939999999999994</c:v>
                </c:pt>
                <c:pt idx="15">
                  <c:v>0.95333333333333348</c:v>
                </c:pt>
                <c:pt idx="16">
                  <c:v>0.93311111111111078</c:v>
                </c:pt>
                <c:pt idx="17">
                  <c:v>0.78444444444444406</c:v>
                </c:pt>
                <c:pt idx="18">
                  <c:v>0.92599999999999982</c:v>
                </c:pt>
                <c:pt idx="19">
                  <c:v>0.79688888888888876</c:v>
                </c:pt>
                <c:pt idx="20">
                  <c:v>0.90199999999999991</c:v>
                </c:pt>
                <c:pt idx="21">
                  <c:v>0.81066666666666676</c:v>
                </c:pt>
                <c:pt idx="22">
                  <c:v>2.3384444444444443</c:v>
                </c:pt>
                <c:pt idx="23">
                  <c:v>0.72733333333333305</c:v>
                </c:pt>
                <c:pt idx="24">
                  <c:v>8.8466666666666658</c:v>
                </c:pt>
                <c:pt idx="25">
                  <c:v>3.0683333333333334</c:v>
                </c:pt>
                <c:pt idx="26">
                  <c:v>6.0348765432098768</c:v>
                </c:pt>
                <c:pt idx="27">
                  <c:v>6.2163580246913579</c:v>
                </c:pt>
                <c:pt idx="28">
                  <c:v>5.6273972602739732</c:v>
                </c:pt>
              </c:numCache>
            </c:numRef>
          </c:val>
        </c:ser>
        <c:ser>
          <c:idx val="1"/>
          <c:order val="1"/>
          <c:tx>
            <c:strRef>
              <c:f>'Individual Task Descriptions'!$H$1</c:f>
              <c:strCache>
                <c:ptCount val="1"/>
                <c:pt idx="0">
                  <c:v>All Plants 2013</c:v>
                </c:pt>
              </c:strCache>
            </c:strRef>
          </c:tx>
          <c:invertIfNegative val="0"/>
          <c:cat>
            <c:strRef>
              <c:f>'Individual Task Descriptions'!$C$2:$C$30</c:f>
              <c:strCache>
                <c:ptCount val="29"/>
                <c:pt idx="0">
                  <c:v>2B</c:v>
                </c:pt>
                <c:pt idx="1">
                  <c:v>2C</c:v>
                </c:pt>
                <c:pt idx="2">
                  <c:v>2D</c:v>
                </c:pt>
                <c:pt idx="3">
                  <c:v>2E</c:v>
                </c:pt>
                <c:pt idx="4">
                  <c:v>2F1</c:v>
                </c:pt>
                <c:pt idx="5">
                  <c:v>2G</c:v>
                </c:pt>
                <c:pt idx="6">
                  <c:v>3A</c:v>
                </c:pt>
                <c:pt idx="7">
                  <c:v>4B</c:v>
                </c:pt>
                <c:pt idx="8">
                  <c:v>4C</c:v>
                </c:pt>
                <c:pt idx="9">
                  <c:v>4D</c:v>
                </c:pt>
                <c:pt idx="10">
                  <c:v>4E</c:v>
                </c:pt>
                <c:pt idx="11">
                  <c:v>4F</c:v>
                </c:pt>
                <c:pt idx="12">
                  <c:v>4G</c:v>
                </c:pt>
                <c:pt idx="13">
                  <c:v>4H</c:v>
                </c:pt>
                <c:pt idx="14">
                  <c:v>4I</c:v>
                </c:pt>
                <c:pt idx="15">
                  <c:v>5C</c:v>
                </c:pt>
                <c:pt idx="16">
                  <c:v>5D</c:v>
                </c:pt>
                <c:pt idx="17">
                  <c:v>5E</c:v>
                </c:pt>
                <c:pt idx="18">
                  <c:v>5F</c:v>
                </c:pt>
                <c:pt idx="19">
                  <c:v>5G</c:v>
                </c:pt>
                <c:pt idx="20">
                  <c:v>5H</c:v>
                </c:pt>
                <c:pt idx="21">
                  <c:v>5I</c:v>
                </c:pt>
                <c:pt idx="22">
                  <c:v>5J</c:v>
                </c:pt>
                <c:pt idx="23">
                  <c:v>5K</c:v>
                </c:pt>
                <c:pt idx="24">
                  <c:v>5L</c:v>
                </c:pt>
                <c:pt idx="25">
                  <c:v>5M1</c:v>
                </c:pt>
                <c:pt idx="26">
                  <c:v>6A</c:v>
                </c:pt>
                <c:pt idx="27">
                  <c:v>6B</c:v>
                </c:pt>
                <c:pt idx="28">
                  <c:v>7A</c:v>
                </c:pt>
              </c:strCache>
            </c:strRef>
          </c:cat>
          <c:val>
            <c:numRef>
              <c:f>'Individual Task Descriptions'!$H$2:$H$30</c:f>
              <c:numCache>
                <c:formatCode>General</c:formatCode>
                <c:ptCount val="29"/>
                <c:pt idx="0">
                  <c:v>1.5541170454545459</c:v>
                </c:pt>
                <c:pt idx="1">
                  <c:v>0.39787537878787876</c:v>
                </c:pt>
                <c:pt idx="2">
                  <c:v>1.0530189393939393</c:v>
                </c:pt>
                <c:pt idx="3">
                  <c:v>0.89568106060606079</c:v>
                </c:pt>
                <c:pt idx="4">
                  <c:v>0.98730189393939416</c:v>
                </c:pt>
                <c:pt idx="5">
                  <c:v>0.90119507575757563</c:v>
                </c:pt>
                <c:pt idx="7">
                  <c:v>0.7146810606060604</c:v>
                </c:pt>
                <c:pt idx="8">
                  <c:v>1.6419715909090911</c:v>
                </c:pt>
                <c:pt idx="9">
                  <c:v>1.6447943181818183</c:v>
                </c:pt>
                <c:pt idx="10">
                  <c:v>4.6401704545454541</c:v>
                </c:pt>
                <c:pt idx="11">
                  <c:v>25.820344696969702</c:v>
                </c:pt>
                <c:pt idx="12">
                  <c:v>1.7289212121212123</c:v>
                </c:pt>
                <c:pt idx="13">
                  <c:v>2.2886212121212122</c:v>
                </c:pt>
                <c:pt idx="14">
                  <c:v>2.2108621212121204</c:v>
                </c:pt>
                <c:pt idx="15">
                  <c:v>1.7251856060606066</c:v>
                </c:pt>
                <c:pt idx="16">
                  <c:v>1.0125333333333335</c:v>
                </c:pt>
                <c:pt idx="17">
                  <c:v>0.64044810606060631</c:v>
                </c:pt>
                <c:pt idx="18">
                  <c:v>0.73617765151515158</c:v>
                </c:pt>
                <c:pt idx="19">
                  <c:v>0.55297727272727271</c:v>
                </c:pt>
                <c:pt idx="20">
                  <c:v>0.80802954545454542</c:v>
                </c:pt>
                <c:pt idx="21">
                  <c:v>0.59554659090909112</c:v>
                </c:pt>
                <c:pt idx="22">
                  <c:v>2.1144026515151513</c:v>
                </c:pt>
                <c:pt idx="23">
                  <c:v>0.64670340909090918</c:v>
                </c:pt>
                <c:pt idx="24">
                  <c:v>7.8978549242424227</c:v>
                </c:pt>
                <c:pt idx="25">
                  <c:v>1.361239015151515</c:v>
                </c:pt>
              </c:numCache>
            </c:numRef>
          </c:val>
        </c:ser>
        <c:dLbls>
          <c:showLegendKey val="0"/>
          <c:showVal val="0"/>
          <c:showCatName val="0"/>
          <c:showSerName val="0"/>
          <c:showPercent val="0"/>
          <c:showBubbleSize val="0"/>
        </c:dLbls>
        <c:gapWidth val="150"/>
        <c:axId val="181790592"/>
        <c:axId val="181792128"/>
      </c:barChart>
      <c:catAx>
        <c:axId val="181790592"/>
        <c:scaling>
          <c:orientation val="minMax"/>
        </c:scaling>
        <c:delete val="0"/>
        <c:axPos val="b"/>
        <c:numFmt formatCode="General" sourceLinked="0"/>
        <c:majorTickMark val="out"/>
        <c:minorTickMark val="none"/>
        <c:tickLblPos val="nextTo"/>
        <c:crossAx val="181792128"/>
        <c:crosses val="autoZero"/>
        <c:auto val="1"/>
        <c:lblAlgn val="ctr"/>
        <c:lblOffset val="100"/>
        <c:noMultiLvlLbl val="0"/>
      </c:catAx>
      <c:valAx>
        <c:axId val="181792128"/>
        <c:scaling>
          <c:orientation val="minMax"/>
          <c:max val="30"/>
        </c:scaling>
        <c:delete val="0"/>
        <c:axPos val="l"/>
        <c:majorGridlines/>
        <c:title>
          <c:tx>
            <c:rich>
              <a:bodyPr/>
              <a:lstStyle/>
              <a:p>
                <a:pPr>
                  <a:defRPr/>
                </a:pPr>
                <a:r>
                  <a:rPr lang="en-US"/>
                  <a:t>Minutes</a:t>
                </a:r>
              </a:p>
            </c:rich>
          </c:tx>
          <c:overlay val="0"/>
        </c:title>
        <c:numFmt formatCode="#,##0.00" sourceLinked="1"/>
        <c:majorTickMark val="out"/>
        <c:minorTickMark val="none"/>
        <c:tickLblPos val="nextTo"/>
        <c:crossAx val="181790592"/>
        <c:crosses val="autoZero"/>
        <c:crossBetween val="between"/>
      </c:valAx>
    </c:plotArea>
    <c:legend>
      <c:legendPos val="b"/>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Residual Plot</a:t>
            </a:r>
          </a:p>
        </c:rich>
      </c:tx>
      <c:overlay val="0"/>
    </c:title>
    <c:autoTitleDeleted val="0"/>
    <c:plotArea>
      <c:layout/>
      <c:scatterChart>
        <c:scatterStyle val="smoothMarker"/>
        <c:varyColors val="0"/>
        <c:ser>
          <c:idx val="0"/>
          <c:order val="0"/>
          <c:spPr>
            <a:ln w="28575">
              <a:noFill/>
            </a:ln>
          </c:spPr>
          <c:xVal>
            <c:numRef>
              <c:f>' Regression Results'!$B$3:$B$169</c:f>
              <c:numCache>
                <c:formatCode>General</c:formatCode>
                <c:ptCount val="167"/>
                <c:pt idx="0">
                  <c:v>22.5</c:v>
                </c:pt>
                <c:pt idx="1">
                  <c:v>30.35</c:v>
                </c:pt>
                <c:pt idx="2">
                  <c:v>47.633333333333326</c:v>
                </c:pt>
                <c:pt idx="3">
                  <c:v>174.98333333333332</c:v>
                </c:pt>
                <c:pt idx="4">
                  <c:v>5.8333333333333339</c:v>
                </c:pt>
                <c:pt idx="5">
                  <c:v>32.316666666666663</c:v>
                </c:pt>
                <c:pt idx="6">
                  <c:v>16.549999999999997</c:v>
                </c:pt>
                <c:pt idx="7">
                  <c:v>14.95</c:v>
                </c:pt>
                <c:pt idx="8">
                  <c:v>23.083333333333332</c:v>
                </c:pt>
                <c:pt idx="9">
                  <c:v>31.566666666666666</c:v>
                </c:pt>
                <c:pt idx="10">
                  <c:v>53.516666666666673</c:v>
                </c:pt>
                <c:pt idx="11">
                  <c:v>21.816666666666666</c:v>
                </c:pt>
                <c:pt idx="12">
                  <c:v>91.4</c:v>
                </c:pt>
                <c:pt idx="13">
                  <c:v>3.15</c:v>
                </c:pt>
                <c:pt idx="14">
                  <c:v>54.65</c:v>
                </c:pt>
                <c:pt idx="15">
                  <c:v>37.300000000000004</c:v>
                </c:pt>
                <c:pt idx="16">
                  <c:v>39.799999999999997</c:v>
                </c:pt>
                <c:pt idx="17">
                  <c:v>29.116666666666667</c:v>
                </c:pt>
                <c:pt idx="18">
                  <c:v>32.25</c:v>
                </c:pt>
                <c:pt idx="19">
                  <c:v>42.933333333333337</c:v>
                </c:pt>
                <c:pt idx="20">
                  <c:v>22.066666666666666</c:v>
                </c:pt>
                <c:pt idx="21">
                  <c:v>37.183333333333337</c:v>
                </c:pt>
                <c:pt idx="22">
                  <c:v>40.283333333333331</c:v>
                </c:pt>
                <c:pt idx="23">
                  <c:v>46.666666666666664</c:v>
                </c:pt>
                <c:pt idx="24">
                  <c:v>21.233333333333334</c:v>
                </c:pt>
                <c:pt idx="25">
                  <c:v>8.6833333333333336</c:v>
                </c:pt>
                <c:pt idx="26">
                  <c:v>10.216666666666667</c:v>
                </c:pt>
                <c:pt idx="27">
                  <c:v>36.13333333333334</c:v>
                </c:pt>
                <c:pt idx="28">
                  <c:v>21.166666666666671</c:v>
                </c:pt>
                <c:pt idx="29">
                  <c:v>15.716666666666665</c:v>
                </c:pt>
                <c:pt idx="30">
                  <c:v>54.4</c:v>
                </c:pt>
                <c:pt idx="31">
                  <c:v>36.716666666666661</c:v>
                </c:pt>
                <c:pt idx="32">
                  <c:v>12.500000000000002</c:v>
                </c:pt>
                <c:pt idx="33">
                  <c:v>35.383333333333333</c:v>
                </c:pt>
                <c:pt idx="34">
                  <c:v>50.75</c:v>
                </c:pt>
                <c:pt idx="35">
                  <c:v>61.066666666666663</c:v>
                </c:pt>
                <c:pt idx="36">
                  <c:v>27.416666666666668</c:v>
                </c:pt>
                <c:pt idx="37">
                  <c:v>19.75</c:v>
                </c:pt>
                <c:pt idx="38">
                  <c:v>28.033333333333339</c:v>
                </c:pt>
                <c:pt idx="39">
                  <c:v>154.25</c:v>
                </c:pt>
                <c:pt idx="40">
                  <c:v>48.900000000000006</c:v>
                </c:pt>
                <c:pt idx="41">
                  <c:v>34.849999999999994</c:v>
                </c:pt>
                <c:pt idx="42">
                  <c:v>29.133333333333333</c:v>
                </c:pt>
                <c:pt idx="43">
                  <c:v>23.883333333333336</c:v>
                </c:pt>
                <c:pt idx="44">
                  <c:v>45.25</c:v>
                </c:pt>
                <c:pt idx="45">
                  <c:v>31.533333333333331</c:v>
                </c:pt>
                <c:pt idx="46">
                  <c:v>29.883333333333333</c:v>
                </c:pt>
                <c:pt idx="47">
                  <c:v>45</c:v>
                </c:pt>
                <c:pt idx="48">
                  <c:v>74.333333333333343</c:v>
                </c:pt>
                <c:pt idx="49">
                  <c:v>34.233333333333334</c:v>
                </c:pt>
                <c:pt idx="50">
                  <c:v>12.966666666666665</c:v>
                </c:pt>
                <c:pt idx="51">
                  <c:v>44.616666666666667</c:v>
                </c:pt>
                <c:pt idx="52">
                  <c:v>37.049999999999997</c:v>
                </c:pt>
                <c:pt idx="53">
                  <c:v>13.666666666666668</c:v>
                </c:pt>
                <c:pt idx="54">
                  <c:v>14.5</c:v>
                </c:pt>
                <c:pt idx="55">
                  <c:v>24.516666666666669</c:v>
                </c:pt>
                <c:pt idx="56">
                  <c:v>14.416666666666668</c:v>
                </c:pt>
                <c:pt idx="57">
                  <c:v>42.3</c:v>
                </c:pt>
                <c:pt idx="58">
                  <c:v>25.583333333333336</c:v>
                </c:pt>
                <c:pt idx="59">
                  <c:v>33.166666666666664</c:v>
                </c:pt>
                <c:pt idx="60">
                  <c:v>41.383333333333333</c:v>
                </c:pt>
                <c:pt idx="61">
                  <c:v>43.666666666666664</c:v>
                </c:pt>
                <c:pt idx="62">
                  <c:v>46.31666666666667</c:v>
                </c:pt>
                <c:pt idx="63">
                  <c:v>50.483333333333334</c:v>
                </c:pt>
                <c:pt idx="64">
                  <c:v>50.783333333333339</c:v>
                </c:pt>
                <c:pt idx="65">
                  <c:v>57.566666666666656</c:v>
                </c:pt>
                <c:pt idx="66">
                  <c:v>63.766666666666666</c:v>
                </c:pt>
                <c:pt idx="67">
                  <c:v>12.683333333333334</c:v>
                </c:pt>
                <c:pt idx="68">
                  <c:v>36.81666666666667</c:v>
                </c:pt>
                <c:pt idx="69">
                  <c:v>77.216666666666669</c:v>
                </c:pt>
                <c:pt idx="70">
                  <c:v>34.299999999999997</c:v>
                </c:pt>
                <c:pt idx="71">
                  <c:v>24.216666666666665</c:v>
                </c:pt>
                <c:pt idx="72">
                  <c:v>16.899999999999999</c:v>
                </c:pt>
                <c:pt idx="73">
                  <c:v>65.666666666666657</c:v>
                </c:pt>
                <c:pt idx="74">
                  <c:v>15.700000000000001</c:v>
                </c:pt>
                <c:pt idx="75">
                  <c:v>25.533333333333335</c:v>
                </c:pt>
                <c:pt idx="76">
                  <c:v>26.716666666666669</c:v>
                </c:pt>
                <c:pt idx="77">
                  <c:v>31.483333333333327</c:v>
                </c:pt>
                <c:pt idx="78">
                  <c:v>24.333333333333332</c:v>
                </c:pt>
                <c:pt idx="79">
                  <c:v>40.016666666666666</c:v>
                </c:pt>
                <c:pt idx="80">
                  <c:v>38.899000000000008</c:v>
                </c:pt>
                <c:pt idx="81">
                  <c:v>32.733333333333334</c:v>
                </c:pt>
                <c:pt idx="82">
                  <c:v>26.717999999999993</c:v>
                </c:pt>
                <c:pt idx="83">
                  <c:v>25.465999999999998</c:v>
                </c:pt>
                <c:pt idx="84">
                  <c:v>24.65</c:v>
                </c:pt>
                <c:pt idx="85">
                  <c:v>57.766666666666666</c:v>
                </c:pt>
                <c:pt idx="86">
                  <c:v>44.332999999999998</c:v>
                </c:pt>
                <c:pt idx="87">
                  <c:v>29.419</c:v>
                </c:pt>
                <c:pt idx="88">
                  <c:v>41.783000000000001</c:v>
                </c:pt>
                <c:pt idx="89">
                  <c:v>36.5837</c:v>
                </c:pt>
                <c:pt idx="90">
                  <c:v>24.417000000000002</c:v>
                </c:pt>
                <c:pt idx="91">
                  <c:v>42.265999999999998</c:v>
                </c:pt>
                <c:pt idx="92">
                  <c:v>48.048999999999992</c:v>
                </c:pt>
                <c:pt idx="93">
                  <c:v>15.75</c:v>
                </c:pt>
                <c:pt idx="94">
                  <c:v>19.420999999999999</c:v>
                </c:pt>
                <c:pt idx="95">
                  <c:v>35.667000000000002</c:v>
                </c:pt>
                <c:pt idx="96">
                  <c:v>40.149700000000003</c:v>
                </c:pt>
                <c:pt idx="97">
                  <c:v>62.499000000000009</c:v>
                </c:pt>
                <c:pt idx="98">
                  <c:v>31.766300000000001</c:v>
                </c:pt>
                <c:pt idx="99">
                  <c:v>32.850300000000004</c:v>
                </c:pt>
                <c:pt idx="100">
                  <c:v>51.498699999999999</c:v>
                </c:pt>
                <c:pt idx="101">
                  <c:v>27.980000000000004</c:v>
                </c:pt>
                <c:pt idx="102">
                  <c:v>15.433</c:v>
                </c:pt>
                <c:pt idx="103">
                  <c:v>53.549700000000001</c:v>
                </c:pt>
                <c:pt idx="104">
                  <c:v>27.739000000000001</c:v>
                </c:pt>
                <c:pt idx="105">
                  <c:v>23.023300000000003</c:v>
                </c:pt>
                <c:pt idx="106">
                  <c:v>43.187000000000005</c:v>
                </c:pt>
                <c:pt idx="107">
                  <c:v>41.3504</c:v>
                </c:pt>
                <c:pt idx="108">
                  <c:v>28.849000000000004</c:v>
                </c:pt>
                <c:pt idx="109">
                  <c:v>29.700000000000003</c:v>
                </c:pt>
                <c:pt idx="110">
                  <c:v>43.500700000000002</c:v>
                </c:pt>
                <c:pt idx="111">
                  <c:v>41.670999999999999</c:v>
                </c:pt>
                <c:pt idx="112">
                  <c:v>35.482999999999997</c:v>
                </c:pt>
                <c:pt idx="113">
                  <c:v>52.750999999999998</c:v>
                </c:pt>
                <c:pt idx="114">
                  <c:v>36.750000000000007</c:v>
                </c:pt>
                <c:pt idx="115">
                  <c:v>39.349999999999994</c:v>
                </c:pt>
                <c:pt idx="116">
                  <c:v>40.414999999999999</c:v>
                </c:pt>
                <c:pt idx="117">
                  <c:v>33.766000000000005</c:v>
                </c:pt>
                <c:pt idx="118">
                  <c:v>22.016399999999997</c:v>
                </c:pt>
                <c:pt idx="119">
                  <c:v>30.051000000000002</c:v>
                </c:pt>
                <c:pt idx="120">
                  <c:v>59.820500000000003</c:v>
                </c:pt>
                <c:pt idx="121">
                  <c:v>38.116999999999997</c:v>
                </c:pt>
                <c:pt idx="122">
                  <c:v>32.9</c:v>
                </c:pt>
                <c:pt idx="123">
                  <c:v>20.515999999999998</c:v>
                </c:pt>
                <c:pt idx="124">
                  <c:v>51.100299999999997</c:v>
                </c:pt>
                <c:pt idx="125">
                  <c:v>61.084000000000003</c:v>
                </c:pt>
                <c:pt idx="126">
                  <c:v>26.166</c:v>
                </c:pt>
                <c:pt idx="127">
                  <c:v>46.199700000000007</c:v>
                </c:pt>
                <c:pt idx="128">
                  <c:v>57.5336</c:v>
                </c:pt>
                <c:pt idx="129">
                  <c:v>20.882999999999999</c:v>
                </c:pt>
                <c:pt idx="130">
                  <c:v>42.416000000000004</c:v>
                </c:pt>
                <c:pt idx="131">
                  <c:v>41.515999999999998</c:v>
                </c:pt>
                <c:pt idx="132">
                  <c:v>29.432299999999998</c:v>
                </c:pt>
                <c:pt idx="133">
                  <c:v>29.467000000000002</c:v>
                </c:pt>
                <c:pt idx="134">
                  <c:v>34.645199999999996</c:v>
                </c:pt>
                <c:pt idx="135">
                  <c:v>36.266299999999994</c:v>
                </c:pt>
                <c:pt idx="136">
                  <c:v>19.541999999999998</c:v>
                </c:pt>
                <c:pt idx="137">
                  <c:v>25.966999999999999</c:v>
                </c:pt>
                <c:pt idx="138">
                  <c:v>13.1</c:v>
                </c:pt>
                <c:pt idx="139">
                  <c:v>37.509300000000003</c:v>
                </c:pt>
                <c:pt idx="140">
                  <c:v>19.549299999999999</c:v>
                </c:pt>
                <c:pt idx="141">
                  <c:v>31.0717</c:v>
                </c:pt>
                <c:pt idx="142">
                  <c:v>28.6493</c:v>
                </c:pt>
                <c:pt idx="143">
                  <c:v>60.104999999999997</c:v>
                </c:pt>
                <c:pt idx="144">
                  <c:v>21.351000000000003</c:v>
                </c:pt>
                <c:pt idx="145">
                  <c:v>33.483700000000006</c:v>
                </c:pt>
                <c:pt idx="146">
                  <c:v>46.535999999999994</c:v>
                </c:pt>
                <c:pt idx="147">
                  <c:v>46.982999999999997</c:v>
                </c:pt>
                <c:pt idx="148">
                  <c:v>64.816300000000012</c:v>
                </c:pt>
                <c:pt idx="149">
                  <c:v>45.216999999999999</c:v>
                </c:pt>
                <c:pt idx="150">
                  <c:v>46.216999999999992</c:v>
                </c:pt>
                <c:pt idx="151">
                  <c:v>15.716700000000001</c:v>
                </c:pt>
                <c:pt idx="152">
                  <c:v>8.3333000000000013</c:v>
                </c:pt>
                <c:pt idx="153">
                  <c:v>32.732700000000001</c:v>
                </c:pt>
                <c:pt idx="154">
                  <c:v>6.2006999999999994</c:v>
                </c:pt>
                <c:pt idx="155">
                  <c:v>48.466999999999999</c:v>
                </c:pt>
                <c:pt idx="156">
                  <c:v>39.884000000000007</c:v>
                </c:pt>
                <c:pt idx="157">
                  <c:v>39.701999999999998</c:v>
                </c:pt>
                <c:pt idx="158">
                  <c:v>8.85</c:v>
                </c:pt>
                <c:pt idx="159">
                  <c:v>18.533000000000001</c:v>
                </c:pt>
                <c:pt idx="160">
                  <c:v>48.633299999999998</c:v>
                </c:pt>
                <c:pt idx="161">
                  <c:v>27.3</c:v>
                </c:pt>
                <c:pt idx="162">
                  <c:v>63</c:v>
                </c:pt>
                <c:pt idx="163">
                  <c:v>30.383000000000003</c:v>
                </c:pt>
                <c:pt idx="164">
                  <c:v>52.516999999999996</c:v>
                </c:pt>
                <c:pt idx="165">
                  <c:v>67.398499999999999</c:v>
                </c:pt>
                <c:pt idx="166">
                  <c:v>33.482999999999997</c:v>
                </c:pt>
              </c:numCache>
            </c:numRef>
          </c:xVal>
          <c:yVal>
            <c:numRef>
              <c:f>' Regression Results'!$G$26:$G$192</c:f>
              <c:numCache>
                <c:formatCode>General</c:formatCode>
                <c:ptCount val="167"/>
                <c:pt idx="0">
                  <c:v>-3.7887045259347474</c:v>
                </c:pt>
                <c:pt idx="1">
                  <c:v>1.1781518207301609</c:v>
                </c:pt>
                <c:pt idx="2">
                  <c:v>43.296049976763101</c:v>
                </c:pt>
                <c:pt idx="3">
                  <c:v>19.935114403231374</c:v>
                </c:pt>
                <c:pt idx="4">
                  <c:v>5.9268870947342407</c:v>
                </c:pt>
                <c:pt idx="5">
                  <c:v>10.856578676157888</c:v>
                </c:pt>
                <c:pt idx="6">
                  <c:v>-2.8145383173559182</c:v>
                </c:pt>
                <c:pt idx="7">
                  <c:v>-6.4622415217716949</c:v>
                </c:pt>
                <c:pt idx="8">
                  <c:v>18.217749767341846</c:v>
                </c:pt>
                <c:pt idx="9">
                  <c:v>4.381613632421324</c:v>
                </c:pt>
                <c:pt idx="10">
                  <c:v>-2.5988538653330586</c:v>
                </c:pt>
                <c:pt idx="11">
                  <c:v>13.32373473051268</c:v>
                </c:pt>
                <c:pt idx="12">
                  <c:v>3.1769730475529983</c:v>
                </c:pt>
                <c:pt idx="13">
                  <c:v>0.98386401232860976</c:v>
                </c:pt>
                <c:pt idx="14">
                  <c:v>20.887019237794778</c:v>
                </c:pt>
                <c:pt idx="15">
                  <c:v>1.1817167815778618</c:v>
                </c:pt>
                <c:pt idx="16">
                  <c:v>-11.840621961522489</c:v>
                </c:pt>
                <c:pt idx="17">
                  <c:v>-10.58882773267367</c:v>
                </c:pt>
                <c:pt idx="18">
                  <c:v>-7.4308256240261041</c:v>
                </c:pt>
                <c:pt idx="19">
                  <c:v>-14.382619852874925</c:v>
                </c:pt>
                <c:pt idx="20">
                  <c:v>3.1098341895359809</c:v>
                </c:pt>
                <c:pt idx="21">
                  <c:v>22.803759256255876</c:v>
                </c:pt>
                <c:pt idx="22">
                  <c:v>-3.4819407851885558</c:v>
                </c:pt>
                <c:pt idx="23">
                  <c:v>0.3286876240952239</c:v>
                </c:pt>
                <c:pt idx="24">
                  <c:v>4.6506137705694286</c:v>
                </c:pt>
                <c:pt idx="25">
                  <c:v>7.7384209275998401</c:v>
                </c:pt>
                <c:pt idx="26">
                  <c:v>43.948719831831632</c:v>
                </c:pt>
                <c:pt idx="27">
                  <c:v>-8.8478584716419775</c:v>
                </c:pt>
                <c:pt idx="28">
                  <c:v>-16.903457196281231</c:v>
                </c:pt>
                <c:pt idx="29">
                  <c:v>16.65957459701086</c:v>
                </c:pt>
                <c:pt idx="30">
                  <c:v>-5.7824135545618454</c:v>
                </c:pt>
                <c:pt idx="31">
                  <c:v>0.15859582163460928</c:v>
                </c:pt>
                <c:pt idx="32">
                  <c:v>-2.7493495535333548</c:v>
                </c:pt>
                <c:pt idx="33">
                  <c:v>12.343843151288123</c:v>
                </c:pt>
                <c:pt idx="34">
                  <c:v>-11.126132322968676</c:v>
                </c:pt>
                <c:pt idx="35">
                  <c:v>10.524683130503881</c:v>
                </c:pt>
                <c:pt idx="36">
                  <c:v>18.249029279301237</c:v>
                </c:pt>
                <c:pt idx="37">
                  <c:v>-1.885798575191032</c:v>
                </c:pt>
                <c:pt idx="38">
                  <c:v>-2.9841476106635199</c:v>
                </c:pt>
                <c:pt idx="39">
                  <c:v>-21.597622953989742</c:v>
                </c:pt>
                <c:pt idx="40">
                  <c:v>-5.0932683197410888</c:v>
                </c:pt>
                <c:pt idx="41">
                  <c:v>-4.2887245835171335</c:v>
                </c:pt>
                <c:pt idx="42">
                  <c:v>-7.4253099909610025</c:v>
                </c:pt>
                <c:pt idx="43">
                  <c:v>-5.8000652971169391</c:v>
                </c:pt>
                <c:pt idx="44">
                  <c:v>-5.7703204214812445</c:v>
                </c:pt>
                <c:pt idx="45">
                  <c:v>1.8379114823293321</c:v>
                </c:pt>
                <c:pt idx="46">
                  <c:v>-10.067011613891108</c:v>
                </c:pt>
                <c:pt idx="47">
                  <c:v>14.443580119495454</c:v>
                </c:pt>
                <c:pt idx="48">
                  <c:v>-11.181861132881963</c:v>
                </c:pt>
                <c:pt idx="49">
                  <c:v>14.477785639780954</c:v>
                </c:pt>
                <c:pt idx="50">
                  <c:v>1.3624805477545792</c:v>
                </c:pt>
                <c:pt idx="51">
                  <c:v>-6.0673279398958258</c:v>
                </c:pt>
                <c:pt idx="52">
                  <c:v>-7.1377160107787709</c:v>
                </c:pt>
                <c:pt idx="53">
                  <c:v>2.7468923663531477</c:v>
                </c:pt>
                <c:pt idx="54">
                  <c:v>1.9227794519863615</c:v>
                </c:pt>
                <c:pt idx="55">
                  <c:v>-0.68639111203569669</c:v>
                </c:pt>
                <c:pt idx="56">
                  <c:v>1.0051907434230429</c:v>
                </c:pt>
                <c:pt idx="57">
                  <c:v>-7.7962940379561694</c:v>
                </c:pt>
                <c:pt idx="58">
                  <c:v>4.3120776909081613</c:v>
                </c:pt>
                <c:pt idx="59">
                  <c:v>0.52931683683710418</c:v>
                </c:pt>
                <c:pt idx="60">
                  <c:v>-7.8231031654860388</c:v>
                </c:pt>
                <c:pt idx="61">
                  <c:v>-9.0545058841843584</c:v>
                </c:pt>
                <c:pt idx="62">
                  <c:v>-8.1385182852040572</c:v>
                </c:pt>
                <c:pt idx="63">
                  <c:v>47.040917142962016</c:v>
                </c:pt>
                <c:pt idx="64">
                  <c:v>3.3342364937899838</c:v>
                </c:pt>
                <c:pt idx="65">
                  <c:v>54.152624037511053</c:v>
                </c:pt>
                <c:pt idx="66">
                  <c:v>8.064557287955509</c:v>
                </c:pt>
                <c:pt idx="67">
                  <c:v>-6.1506543946940475</c:v>
                </c:pt>
                <c:pt idx="68">
                  <c:v>-1.1602977280894038</c:v>
                </c:pt>
                <c:pt idx="69">
                  <c:v>21.90670818340897</c:v>
                </c:pt>
                <c:pt idx="70">
                  <c:v>-6.5014767267017213</c:v>
                </c:pt>
                <c:pt idx="71">
                  <c:v>-6.0797104628636554</c:v>
                </c:pt>
                <c:pt idx="72">
                  <c:v>-6.73066574138997</c:v>
                </c:pt>
                <c:pt idx="73">
                  <c:v>1.1222465098659171</c:v>
                </c:pt>
                <c:pt idx="74">
                  <c:v>-3.4372764780351357</c:v>
                </c:pt>
                <c:pt idx="75">
                  <c:v>-2.0118088675631718</c:v>
                </c:pt>
                <c:pt idx="76">
                  <c:v>-5.8020492059640016</c:v>
                </c:pt>
                <c:pt idx="77">
                  <c:v>-7.7359750761419974</c:v>
                </c:pt>
                <c:pt idx="78">
                  <c:v>4.948247062458325</c:v>
                </c:pt>
                <c:pt idx="79">
                  <c:v>-2.6148913192578505</c:v>
                </c:pt>
                <c:pt idx="80">
                  <c:v>-7.2867244118424601</c:v>
                </c:pt>
                <c:pt idx="81">
                  <c:v>6.1778555523078325</c:v>
                </c:pt>
                <c:pt idx="82">
                  <c:v>-0.61930111996032267</c:v>
                </c:pt>
                <c:pt idx="83">
                  <c:v>-3.9327538774156672</c:v>
                </c:pt>
                <c:pt idx="84">
                  <c:v>0.70508415499895349</c:v>
                </c:pt>
                <c:pt idx="85">
                  <c:v>-11.501829728603656</c:v>
                </c:pt>
                <c:pt idx="86">
                  <c:v>4.0196000961546297</c:v>
                </c:pt>
                <c:pt idx="87">
                  <c:v>-3.4978158980059391</c:v>
                </c:pt>
                <c:pt idx="88">
                  <c:v>13.301385614116985</c:v>
                </c:pt>
                <c:pt idx="89">
                  <c:v>-2.2492820550823609</c:v>
                </c:pt>
                <c:pt idx="90">
                  <c:v>6.1324394591892357</c:v>
                </c:pt>
                <c:pt idx="91">
                  <c:v>-11.788870231050005</c:v>
                </c:pt>
                <c:pt idx="92">
                  <c:v>1.9848157884102733</c:v>
                </c:pt>
                <c:pt idx="93">
                  <c:v>-3.0756586230477723E-2</c:v>
                </c:pt>
                <c:pt idx="94">
                  <c:v>-5.9091387965990272</c:v>
                </c:pt>
                <c:pt idx="95">
                  <c:v>2.2409151152376729</c:v>
                </c:pt>
                <c:pt idx="96">
                  <c:v>-2.3026038240701041E-2</c:v>
                </c:pt>
                <c:pt idx="97">
                  <c:v>4.7873978532902655</c:v>
                </c:pt>
                <c:pt idx="98">
                  <c:v>-7.7061041906777135</c:v>
                </c:pt>
                <c:pt idx="99">
                  <c:v>-0.5609102696860262</c:v>
                </c:pt>
                <c:pt idx="100">
                  <c:v>-8.167254996419036</c:v>
                </c:pt>
                <c:pt idx="101">
                  <c:v>-5.1907377174773757</c:v>
                </c:pt>
                <c:pt idx="102">
                  <c:v>11.363135966394651</c:v>
                </c:pt>
                <c:pt idx="103">
                  <c:v>-9.6707617012585629</c:v>
                </c:pt>
                <c:pt idx="104">
                  <c:v>-8.1917042626425047</c:v>
                </c:pt>
                <c:pt idx="105">
                  <c:v>-7.4762411383071772</c:v>
                </c:pt>
                <c:pt idx="106">
                  <c:v>-4.1978798240081758</c:v>
                </c:pt>
                <c:pt idx="107">
                  <c:v>-7.9665808897769317</c:v>
                </c:pt>
                <c:pt idx="108">
                  <c:v>3.1783773354209401</c:v>
                </c:pt>
                <c:pt idx="109">
                  <c:v>-1.6994067727304163</c:v>
                </c:pt>
                <c:pt idx="110">
                  <c:v>-5.5561488894923983</c:v>
                </c:pt>
                <c:pt idx="111">
                  <c:v>-1.0444536101921216</c:v>
                </c:pt>
                <c:pt idx="112">
                  <c:v>3.5746792467298576</c:v>
                </c:pt>
                <c:pt idx="113">
                  <c:v>1.446141080387136</c:v>
                </c:pt>
                <c:pt idx="114">
                  <c:v>-11.1477020282734</c:v>
                </c:pt>
                <c:pt idx="115">
                  <c:v>8.2330656789022392</c:v>
                </c:pt>
                <c:pt idx="116">
                  <c:v>6.7761493743414967</c:v>
                </c:pt>
                <c:pt idx="117">
                  <c:v>5.1330814954911794</c:v>
                </c:pt>
                <c:pt idx="118">
                  <c:v>3.7029980138639189</c:v>
                </c:pt>
                <c:pt idx="119">
                  <c:v>-10.015023132261703</c:v>
                </c:pt>
                <c:pt idx="120">
                  <c:v>-8.1975384173520283</c:v>
                </c:pt>
                <c:pt idx="121">
                  <c:v>-9.9062768530006657</c:v>
                </c:pt>
                <c:pt idx="122">
                  <c:v>0.16269963610113791</c:v>
                </c:pt>
                <c:pt idx="123">
                  <c:v>14.043776833923022</c:v>
                </c:pt>
                <c:pt idx="124">
                  <c:v>1.8420169056814331</c:v>
                </c:pt>
                <c:pt idx="125">
                  <c:v>-9.8452584181149412</c:v>
                </c:pt>
                <c:pt idx="126">
                  <c:v>-5.0150087254837636</c:v>
                </c:pt>
                <c:pt idx="127">
                  <c:v>-9.5510857965435392</c:v>
                </c:pt>
                <c:pt idx="128">
                  <c:v>-8.2917618287135504</c:v>
                </c:pt>
                <c:pt idx="129">
                  <c:v>6.7171375064358969</c:v>
                </c:pt>
                <c:pt idx="130">
                  <c:v>-4.8015105556360247</c:v>
                </c:pt>
                <c:pt idx="131">
                  <c:v>-4.7314686081199007</c:v>
                </c:pt>
                <c:pt idx="132">
                  <c:v>4.5851712598807701</c:v>
                </c:pt>
                <c:pt idx="133">
                  <c:v>-4.355684801873462</c:v>
                </c:pt>
                <c:pt idx="134">
                  <c:v>-3.352030593682354</c:v>
                </c:pt>
                <c:pt idx="135">
                  <c:v>-5.1226139282583389</c:v>
                </c:pt>
                <c:pt idx="136">
                  <c:v>-3.6451999917650788</c:v>
                </c:pt>
                <c:pt idx="137">
                  <c:v>5.6395894384670271</c:v>
                </c:pt>
                <c:pt idx="138">
                  <c:v>-6.6963775185441072</c:v>
                </c:pt>
                <c:pt idx="139">
                  <c:v>-1.9463607513278376</c:v>
                </c:pt>
                <c:pt idx="140">
                  <c:v>-12.197879220894933</c:v>
                </c:pt>
                <c:pt idx="141">
                  <c:v>16.942130405705282</c:v>
                </c:pt>
                <c:pt idx="142">
                  <c:v>4.8998077542198004</c:v>
                </c:pt>
                <c:pt idx="143">
                  <c:v>5.5772094336831586</c:v>
                </c:pt>
                <c:pt idx="144">
                  <c:v>-4.8562843062724959</c:v>
                </c:pt>
                <c:pt idx="145">
                  <c:v>-7.3305820136379296</c:v>
                </c:pt>
                <c:pt idx="146">
                  <c:v>-18.817924804265395</c:v>
                </c:pt>
                <c:pt idx="147">
                  <c:v>-13.11407897153174</c:v>
                </c:pt>
                <c:pt idx="148">
                  <c:v>-11.117422374464319</c:v>
                </c:pt>
                <c:pt idx="149">
                  <c:v>-0.76411888340564715</c:v>
                </c:pt>
                <c:pt idx="150">
                  <c:v>-8.9693543806457932</c:v>
                </c:pt>
                <c:pt idx="151">
                  <c:v>-3.5904650341723787</c:v>
                </c:pt>
                <c:pt idx="152">
                  <c:v>-2.6947786838495347</c:v>
                </c:pt>
                <c:pt idx="153">
                  <c:v>-1.405691455210583</c:v>
                </c:pt>
                <c:pt idx="154">
                  <c:v>-3.9598548424352149</c:v>
                </c:pt>
                <c:pt idx="155">
                  <c:v>8.2215407505638929</c:v>
                </c:pt>
                <c:pt idx="156">
                  <c:v>2.2601741233760073</c:v>
                </c:pt>
                <c:pt idx="157">
                  <c:v>-13.205439616126286</c:v>
                </c:pt>
                <c:pt idx="158">
                  <c:v>-10.493401655273518</c:v>
                </c:pt>
                <c:pt idx="159">
                  <c:v>-0.3895640750497833</c:v>
                </c:pt>
                <c:pt idx="160">
                  <c:v>-0.22587922262714244</c:v>
                </c:pt>
                <c:pt idx="161">
                  <c:v>22.670738420645915</c:v>
                </c:pt>
                <c:pt idx="162">
                  <c:v>-5.7072588308270475</c:v>
                </c:pt>
                <c:pt idx="163">
                  <c:v>-5.3947497173454302</c:v>
                </c:pt>
                <c:pt idx="164">
                  <c:v>-4.109648013258667</c:v>
                </c:pt>
                <c:pt idx="165">
                  <c:v>-14.069291615437802</c:v>
                </c:pt>
                <c:pt idx="166">
                  <c:v>-0.26444975878986199</c:v>
                </c:pt>
              </c:numCache>
            </c:numRef>
          </c:yVal>
          <c:smooth val="0"/>
        </c:ser>
        <c:dLbls>
          <c:showLegendKey val="0"/>
          <c:showVal val="0"/>
          <c:showCatName val="0"/>
          <c:showSerName val="0"/>
          <c:showPercent val="0"/>
          <c:showBubbleSize val="0"/>
        </c:dLbls>
        <c:axId val="182009216"/>
        <c:axId val="182760960"/>
      </c:scatterChart>
      <c:valAx>
        <c:axId val="182009216"/>
        <c:scaling>
          <c:orientation val="minMax"/>
        </c:scaling>
        <c:delete val="0"/>
        <c:axPos val="b"/>
        <c:title>
          <c:tx>
            <c:rich>
              <a:bodyPr/>
              <a:lstStyle/>
              <a:p>
                <a:pPr>
                  <a:defRPr/>
                </a:pPr>
                <a:r>
                  <a:rPr lang="en-US"/>
                  <a:t>Direct (Minutes)</a:t>
                </a:r>
              </a:p>
            </c:rich>
          </c:tx>
          <c:overlay val="0"/>
        </c:title>
        <c:numFmt formatCode="General" sourceLinked="1"/>
        <c:majorTickMark val="out"/>
        <c:minorTickMark val="none"/>
        <c:tickLblPos val="nextTo"/>
        <c:crossAx val="182760960"/>
        <c:crosses val="autoZero"/>
        <c:crossBetween val="midCat"/>
      </c:valAx>
      <c:valAx>
        <c:axId val="182760960"/>
        <c:scaling>
          <c:orientation val="minMax"/>
        </c:scaling>
        <c:delete val="0"/>
        <c:axPos val="l"/>
        <c:title>
          <c:tx>
            <c:rich>
              <a:bodyPr/>
              <a:lstStyle/>
              <a:p>
                <a:pPr>
                  <a:defRPr/>
                </a:pPr>
                <a:r>
                  <a:rPr lang="en-US"/>
                  <a:t>Residuals</a:t>
                </a:r>
              </a:p>
            </c:rich>
          </c:tx>
          <c:overlay val="0"/>
        </c:title>
        <c:numFmt formatCode="General" sourceLinked="1"/>
        <c:majorTickMark val="out"/>
        <c:minorTickMark val="none"/>
        <c:tickLblPos val="nextTo"/>
        <c:crossAx val="182009216"/>
        <c:crosses val="autoZero"/>
        <c:crossBetween val="midCat"/>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Residual Plot</a:t>
            </a:r>
          </a:p>
        </c:rich>
      </c:tx>
      <c:overlay val="0"/>
    </c:title>
    <c:autoTitleDeleted val="0"/>
    <c:plotArea>
      <c:layout/>
      <c:scatterChart>
        <c:scatterStyle val="smoothMarker"/>
        <c:varyColors val="0"/>
        <c:ser>
          <c:idx val="0"/>
          <c:order val="0"/>
          <c:spPr>
            <a:ln w="28575">
              <a:noFill/>
            </a:ln>
          </c:spPr>
          <c:xVal>
            <c:numRef>
              <c:f>' Regression Results'!$M$3:$M$81</c:f>
              <c:numCache>
                <c:formatCode>General</c:formatCode>
                <c:ptCount val="79"/>
                <c:pt idx="0">
                  <c:v>22.5</c:v>
                </c:pt>
                <c:pt idx="1">
                  <c:v>30.35</c:v>
                </c:pt>
                <c:pt idx="2">
                  <c:v>47.633333333333326</c:v>
                </c:pt>
                <c:pt idx="3">
                  <c:v>174.98333333333332</c:v>
                </c:pt>
                <c:pt idx="4">
                  <c:v>5.8333333333333339</c:v>
                </c:pt>
                <c:pt idx="5">
                  <c:v>32.316666666666663</c:v>
                </c:pt>
                <c:pt idx="6">
                  <c:v>16.549999999999997</c:v>
                </c:pt>
                <c:pt idx="7">
                  <c:v>14.95</c:v>
                </c:pt>
                <c:pt idx="8">
                  <c:v>23.083333333333332</c:v>
                </c:pt>
                <c:pt idx="9">
                  <c:v>31.566666666666666</c:v>
                </c:pt>
                <c:pt idx="10">
                  <c:v>53.516666666666673</c:v>
                </c:pt>
                <c:pt idx="11">
                  <c:v>21.816666666666666</c:v>
                </c:pt>
                <c:pt idx="12">
                  <c:v>91.4</c:v>
                </c:pt>
                <c:pt idx="13">
                  <c:v>3.15</c:v>
                </c:pt>
                <c:pt idx="14">
                  <c:v>54.65</c:v>
                </c:pt>
                <c:pt idx="15">
                  <c:v>37.300000000000004</c:v>
                </c:pt>
                <c:pt idx="16">
                  <c:v>39.799999999999997</c:v>
                </c:pt>
                <c:pt idx="17">
                  <c:v>29.116666666666667</c:v>
                </c:pt>
                <c:pt idx="18">
                  <c:v>32.25</c:v>
                </c:pt>
                <c:pt idx="19">
                  <c:v>42.933333333333337</c:v>
                </c:pt>
                <c:pt idx="20">
                  <c:v>22.066666666666666</c:v>
                </c:pt>
                <c:pt idx="21">
                  <c:v>37.183333333333337</c:v>
                </c:pt>
                <c:pt idx="22">
                  <c:v>40.283333333333331</c:v>
                </c:pt>
                <c:pt idx="23">
                  <c:v>46.666666666666664</c:v>
                </c:pt>
                <c:pt idx="24">
                  <c:v>21.233333333333334</c:v>
                </c:pt>
                <c:pt idx="25">
                  <c:v>8.6833333333333336</c:v>
                </c:pt>
                <c:pt idx="26">
                  <c:v>10.216666666666667</c:v>
                </c:pt>
                <c:pt idx="27">
                  <c:v>36.13333333333334</c:v>
                </c:pt>
                <c:pt idx="28">
                  <c:v>21.166666666666671</c:v>
                </c:pt>
                <c:pt idx="29">
                  <c:v>15.716666666666665</c:v>
                </c:pt>
                <c:pt idx="30">
                  <c:v>54.4</c:v>
                </c:pt>
                <c:pt idx="31">
                  <c:v>36.716666666666661</c:v>
                </c:pt>
                <c:pt idx="32">
                  <c:v>12.500000000000002</c:v>
                </c:pt>
                <c:pt idx="33">
                  <c:v>35.383333333333333</c:v>
                </c:pt>
                <c:pt idx="34">
                  <c:v>50.75</c:v>
                </c:pt>
                <c:pt idx="35">
                  <c:v>61.066666666666663</c:v>
                </c:pt>
                <c:pt idx="36">
                  <c:v>27.416666666666668</c:v>
                </c:pt>
                <c:pt idx="37">
                  <c:v>19.75</c:v>
                </c:pt>
                <c:pt idx="38">
                  <c:v>28.033333333333339</c:v>
                </c:pt>
                <c:pt idx="39">
                  <c:v>154.25</c:v>
                </c:pt>
                <c:pt idx="40">
                  <c:v>48.900000000000006</c:v>
                </c:pt>
                <c:pt idx="41">
                  <c:v>34.849999999999994</c:v>
                </c:pt>
                <c:pt idx="42">
                  <c:v>29.133333333333333</c:v>
                </c:pt>
                <c:pt idx="43">
                  <c:v>23.883333333333336</c:v>
                </c:pt>
                <c:pt idx="44">
                  <c:v>45.25</c:v>
                </c:pt>
                <c:pt idx="45">
                  <c:v>31.533333333333331</c:v>
                </c:pt>
                <c:pt idx="46">
                  <c:v>29.883333333333333</c:v>
                </c:pt>
                <c:pt idx="47">
                  <c:v>45</c:v>
                </c:pt>
                <c:pt idx="48">
                  <c:v>74.333333333333343</c:v>
                </c:pt>
                <c:pt idx="49">
                  <c:v>34.233333333333334</c:v>
                </c:pt>
                <c:pt idx="50">
                  <c:v>12.966666666666665</c:v>
                </c:pt>
                <c:pt idx="51">
                  <c:v>44.616666666666667</c:v>
                </c:pt>
                <c:pt idx="52">
                  <c:v>37.049999999999997</c:v>
                </c:pt>
                <c:pt idx="53">
                  <c:v>13.666666666666668</c:v>
                </c:pt>
                <c:pt idx="54">
                  <c:v>14.5</c:v>
                </c:pt>
                <c:pt idx="55">
                  <c:v>24.516666666666669</c:v>
                </c:pt>
                <c:pt idx="56">
                  <c:v>14.416666666666668</c:v>
                </c:pt>
                <c:pt idx="57">
                  <c:v>42.3</c:v>
                </c:pt>
                <c:pt idx="58">
                  <c:v>25.583333333333336</c:v>
                </c:pt>
                <c:pt idx="59">
                  <c:v>33.166666666666664</c:v>
                </c:pt>
                <c:pt idx="60">
                  <c:v>41.383333333333333</c:v>
                </c:pt>
                <c:pt idx="61">
                  <c:v>43.666666666666664</c:v>
                </c:pt>
                <c:pt idx="62">
                  <c:v>46.31666666666667</c:v>
                </c:pt>
                <c:pt idx="63">
                  <c:v>50.483333333333334</c:v>
                </c:pt>
                <c:pt idx="64">
                  <c:v>50.783333333333339</c:v>
                </c:pt>
                <c:pt idx="65">
                  <c:v>57.566666666666656</c:v>
                </c:pt>
                <c:pt idx="66">
                  <c:v>63.766666666666666</c:v>
                </c:pt>
                <c:pt idx="67">
                  <c:v>12.683333333333334</c:v>
                </c:pt>
                <c:pt idx="68">
                  <c:v>36.81666666666667</c:v>
                </c:pt>
                <c:pt idx="69">
                  <c:v>77.216666666666669</c:v>
                </c:pt>
                <c:pt idx="70">
                  <c:v>34.299999999999997</c:v>
                </c:pt>
                <c:pt idx="71">
                  <c:v>24.216666666666665</c:v>
                </c:pt>
                <c:pt idx="72">
                  <c:v>16.899999999999999</c:v>
                </c:pt>
                <c:pt idx="73">
                  <c:v>65.666666666666657</c:v>
                </c:pt>
                <c:pt idx="74">
                  <c:v>15.700000000000001</c:v>
                </c:pt>
                <c:pt idx="75">
                  <c:v>25.533333333333335</c:v>
                </c:pt>
                <c:pt idx="76">
                  <c:v>26.716666666666669</c:v>
                </c:pt>
                <c:pt idx="77">
                  <c:v>31.483333333333327</c:v>
                </c:pt>
                <c:pt idx="78">
                  <c:v>24.333333333333332</c:v>
                </c:pt>
              </c:numCache>
            </c:numRef>
          </c:xVal>
          <c:yVal>
            <c:numRef>
              <c:f>' Regression Results'!$R$26:$R$104</c:f>
              <c:numCache>
                <c:formatCode>General</c:formatCode>
                <c:ptCount val="79"/>
                <c:pt idx="0">
                  <c:v>8.7809074399141807</c:v>
                </c:pt>
                <c:pt idx="1">
                  <c:v>3.9653138501199905</c:v>
                </c:pt>
                <c:pt idx="2">
                  <c:v>51.71371324300766</c:v>
                </c:pt>
                <c:pt idx="3">
                  <c:v>-4.4890481574539933</c:v>
                </c:pt>
                <c:pt idx="4">
                  <c:v>-9.2007056036933328</c:v>
                </c:pt>
                <c:pt idx="5">
                  <c:v>75.414344189265677</c:v>
                </c:pt>
                <c:pt idx="6">
                  <c:v>-17.034661749987038</c:v>
                </c:pt>
                <c:pt idx="7">
                  <c:v>-19.975963268840019</c:v>
                </c:pt>
                <c:pt idx="8">
                  <c:v>20.574263896440449</c:v>
                </c:pt>
                <c:pt idx="9">
                  <c:v>3.7171602303331497E-2</c:v>
                </c:pt>
                <c:pt idx="10">
                  <c:v>6.0990893140677755</c:v>
                </c:pt>
                <c:pt idx="11">
                  <c:v>6.4672613051262786</c:v>
                </c:pt>
                <c:pt idx="12">
                  <c:v>-12.372837571145688</c:v>
                </c:pt>
                <c:pt idx="13">
                  <c:v>-7.4868119703808098</c:v>
                </c:pt>
                <c:pt idx="14">
                  <c:v>17.545705667699742</c:v>
                </c:pt>
                <c:pt idx="15">
                  <c:v>-21.899553510695679</c:v>
                </c:pt>
                <c:pt idx="16">
                  <c:v>-35.958978220821216</c:v>
                </c:pt>
                <c:pt idx="17">
                  <c:v>-30.668258848440303</c:v>
                </c:pt>
                <c:pt idx="18">
                  <c:v>-27.849182262908755</c:v>
                </c:pt>
                <c:pt idx="19">
                  <c:v>-22.123234968623013</c:v>
                </c:pt>
                <c:pt idx="20">
                  <c:v>-17.757014499219611</c:v>
                </c:pt>
                <c:pt idx="21">
                  <c:v>3.1017751979990678</c:v>
                </c:pt>
                <c:pt idx="22">
                  <c:v>1.497421890776728</c:v>
                </c:pt>
                <c:pt idx="23">
                  <c:v>44.434246353145092</c:v>
                </c:pt>
                <c:pt idx="24">
                  <c:v>15.92390484860001</c:v>
                </c:pt>
                <c:pt idx="25">
                  <c:v>6.8692168934302202</c:v>
                </c:pt>
                <c:pt idx="26">
                  <c:v>48.480325293442107</c:v>
                </c:pt>
                <c:pt idx="27">
                  <c:v>-22.519599757081536</c:v>
                </c:pt>
                <c:pt idx="28">
                  <c:v>-29.956288270241092</c:v>
                </c:pt>
                <c:pt idx="29">
                  <c:v>9.1129242644992559</c:v>
                </c:pt>
                <c:pt idx="30">
                  <c:v>-24.963351861287698</c:v>
                </c:pt>
                <c:pt idx="31">
                  <c:v>-13.842909967221942</c:v>
                </c:pt>
                <c:pt idx="32">
                  <c:v>43.468606280416338</c:v>
                </c:pt>
                <c:pt idx="33">
                  <c:v>15.086560989289453</c:v>
                </c:pt>
                <c:pt idx="34">
                  <c:v>41.704408215495583</c:v>
                </c:pt>
                <c:pt idx="35">
                  <c:v>95.722626689488635</c:v>
                </c:pt>
                <c:pt idx="36">
                  <c:v>96.586816621111723</c:v>
                </c:pt>
                <c:pt idx="37">
                  <c:v>-17.818725378947725</c:v>
                </c:pt>
                <c:pt idx="38">
                  <c:v>-26.446397029608132</c:v>
                </c:pt>
                <c:pt idx="39">
                  <c:v>-42.245774783701748</c:v>
                </c:pt>
                <c:pt idx="40">
                  <c:v>-18.645950832344852</c:v>
                </c:pt>
                <c:pt idx="41">
                  <c:v>-25.488317294772653</c:v>
                </c:pt>
                <c:pt idx="42">
                  <c:v>-31.006543902063363</c:v>
                </c:pt>
                <c:pt idx="43">
                  <c:v>-22.313418677466395</c:v>
                </c:pt>
                <c:pt idx="44">
                  <c:v>-10.844857422228223</c:v>
                </c:pt>
                <c:pt idx="45">
                  <c:v>-13.452924957117204</c:v>
                </c:pt>
                <c:pt idx="46">
                  <c:v>-9.6460379817676909</c:v>
                </c:pt>
                <c:pt idx="47">
                  <c:v>17.146085048784329</c:v>
                </c:pt>
                <c:pt idx="48">
                  <c:v>-0.40227599446645002</c:v>
                </c:pt>
                <c:pt idx="49">
                  <c:v>0.91156302261386912</c:v>
                </c:pt>
                <c:pt idx="50">
                  <c:v>-1.5700418876959858</c:v>
                </c:pt>
                <c:pt idx="51">
                  <c:v>-13.056692051218647</c:v>
                </c:pt>
                <c:pt idx="52">
                  <c:v>-19.325277706349791</c:v>
                </c:pt>
                <c:pt idx="53">
                  <c:v>-5.6613474731978073</c:v>
                </c:pt>
                <c:pt idx="54">
                  <c:v>-4.5756001543507665</c:v>
                </c:pt>
                <c:pt idx="55">
                  <c:v>-8.7682507151426421</c:v>
                </c:pt>
                <c:pt idx="56">
                  <c:v>-4.4841748862354649</c:v>
                </c:pt>
                <c:pt idx="57">
                  <c:v>-19.801736264280088</c:v>
                </c:pt>
                <c:pt idx="58">
                  <c:v>9.864839186314903</c:v>
                </c:pt>
                <c:pt idx="59">
                  <c:v>22.145139787822991</c:v>
                </c:pt>
                <c:pt idx="60">
                  <c:v>-31.029391648345168</c:v>
                </c:pt>
                <c:pt idx="61">
                  <c:v>-32.191110661370942</c:v>
                </c:pt>
                <c:pt idx="62">
                  <c:v>-32.211767520770678</c:v>
                </c:pt>
                <c:pt idx="63">
                  <c:v>40.850302406797859</c:v>
                </c:pt>
                <c:pt idx="64">
                  <c:v>-16.088828558417198</c:v>
                </c:pt>
                <c:pt idx="65">
                  <c:v>46.579154616997748</c:v>
                </c:pt>
                <c:pt idx="66">
                  <c:v>23.737114669219714</c:v>
                </c:pt>
                <c:pt idx="67">
                  <c:v>21.530804023896017</c:v>
                </c:pt>
                <c:pt idx="68">
                  <c:v>0.42737971103970551</c:v>
                </c:pt>
                <c:pt idx="69">
                  <c:v>19.624409728744318</c:v>
                </c:pt>
                <c:pt idx="70">
                  <c:v>-23.574910525211699</c:v>
                </c:pt>
                <c:pt idx="71">
                  <c:v>-28.629119749927582</c:v>
                </c:pt>
                <c:pt idx="72">
                  <c:v>-27.988647876071276</c:v>
                </c:pt>
                <c:pt idx="73">
                  <c:v>29.589285222857661</c:v>
                </c:pt>
                <c:pt idx="74">
                  <c:v>-17.032124015211018</c:v>
                </c:pt>
                <c:pt idx="75">
                  <c:v>-5.953638986149258</c:v>
                </c:pt>
                <c:pt idx="76">
                  <c:v>-17.121877793386453</c:v>
                </c:pt>
                <c:pt idx="77">
                  <c:v>-16.904736462914702</c:v>
                </c:pt>
                <c:pt idx="78">
                  <c:v>17.386218208044333</c:v>
                </c:pt>
              </c:numCache>
            </c:numRef>
          </c:yVal>
          <c:smooth val="0"/>
        </c:ser>
        <c:dLbls>
          <c:showLegendKey val="0"/>
          <c:showVal val="0"/>
          <c:showCatName val="0"/>
          <c:showSerName val="0"/>
          <c:showPercent val="0"/>
          <c:showBubbleSize val="0"/>
        </c:dLbls>
        <c:axId val="182781440"/>
        <c:axId val="182783360"/>
      </c:scatterChart>
      <c:valAx>
        <c:axId val="182781440"/>
        <c:scaling>
          <c:orientation val="minMax"/>
        </c:scaling>
        <c:delete val="0"/>
        <c:axPos val="b"/>
        <c:title>
          <c:tx>
            <c:rich>
              <a:bodyPr/>
              <a:lstStyle/>
              <a:p>
                <a:pPr>
                  <a:defRPr/>
                </a:pPr>
                <a:r>
                  <a:rPr lang="en-US"/>
                  <a:t>Direct (Minutes)</a:t>
                </a:r>
              </a:p>
            </c:rich>
          </c:tx>
          <c:overlay val="0"/>
        </c:title>
        <c:numFmt formatCode="General" sourceLinked="1"/>
        <c:majorTickMark val="out"/>
        <c:minorTickMark val="none"/>
        <c:tickLblPos val="nextTo"/>
        <c:crossAx val="182783360"/>
        <c:crosses val="autoZero"/>
        <c:crossBetween val="midCat"/>
      </c:valAx>
      <c:valAx>
        <c:axId val="182783360"/>
        <c:scaling>
          <c:orientation val="minMax"/>
        </c:scaling>
        <c:delete val="0"/>
        <c:axPos val="l"/>
        <c:title>
          <c:tx>
            <c:rich>
              <a:bodyPr/>
              <a:lstStyle/>
              <a:p>
                <a:pPr>
                  <a:defRPr/>
                </a:pPr>
                <a:r>
                  <a:rPr lang="en-US"/>
                  <a:t>Residuals</a:t>
                </a:r>
              </a:p>
            </c:rich>
          </c:tx>
          <c:overlay val="0"/>
        </c:title>
        <c:numFmt formatCode="General" sourceLinked="1"/>
        <c:majorTickMark val="out"/>
        <c:minorTickMark val="none"/>
        <c:tickLblPos val="nextTo"/>
        <c:crossAx val="182781440"/>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Plant</a:t>
            </a:r>
            <a:r>
              <a:rPr lang="en-US" baseline="0"/>
              <a:t> Sq Footage Size</a:t>
            </a:r>
            <a:endParaRPr lang="en-US"/>
          </a:p>
        </c:rich>
      </c:tx>
      <c:layout/>
      <c:overlay val="0"/>
    </c:title>
    <c:autoTitleDeleted val="0"/>
    <c:plotArea>
      <c:layout/>
      <c:pieChart>
        <c:varyColors val="1"/>
        <c:ser>
          <c:idx val="0"/>
          <c:order val="0"/>
          <c:cat>
            <c:strRef>
              <c:f>Establishments!$S$6:$S$8</c:f>
              <c:strCache>
                <c:ptCount val="3"/>
                <c:pt idx="0">
                  <c:v>Small</c:v>
                </c:pt>
                <c:pt idx="1">
                  <c:v>Medium</c:v>
                </c:pt>
                <c:pt idx="2">
                  <c:v>Large</c:v>
                </c:pt>
              </c:strCache>
            </c:strRef>
          </c:cat>
          <c:val>
            <c:numRef>
              <c:f>Establishments!$T$6:$T$8</c:f>
              <c:numCache>
                <c:formatCode>General</c:formatCode>
                <c:ptCount val="3"/>
                <c:pt idx="0">
                  <c:v>20</c:v>
                </c:pt>
                <c:pt idx="1">
                  <c:v>19</c:v>
                </c:pt>
                <c:pt idx="2">
                  <c:v>32</c:v>
                </c:pt>
              </c:numCache>
            </c:numRef>
          </c:val>
        </c:ser>
        <c:dLbls>
          <c:showLegendKey val="0"/>
          <c:showVal val="0"/>
          <c:showCatName val="0"/>
          <c:showSerName val="0"/>
          <c:showPercent val="0"/>
          <c:showBubbleSize val="0"/>
          <c:showLeaderLines val="0"/>
        </c:dLbls>
        <c:firstSliceAng val="0"/>
      </c:pieChart>
    </c:plotArea>
    <c:legend>
      <c:legendPos val="r"/>
      <c:layout/>
      <c:overlay val="0"/>
    </c:legend>
    <c:plotVisOnly val="1"/>
    <c:dispBlanksAs val="zero"/>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Spring 2014 Direct vs Indirect Time</a:t>
            </a:r>
          </a:p>
        </c:rich>
      </c:tx>
      <c:layout/>
      <c:overlay val="0"/>
    </c:title>
    <c:autoTitleDeleted val="0"/>
    <c:plotArea>
      <c:layout/>
      <c:scatterChart>
        <c:scatterStyle val="lineMarker"/>
        <c:varyColors val="0"/>
        <c:ser>
          <c:idx val="0"/>
          <c:order val="0"/>
          <c:tx>
            <c:v>All Establishments</c:v>
          </c:tx>
          <c:spPr>
            <a:ln w="28575">
              <a:noFill/>
            </a:ln>
          </c:spPr>
          <c:trendline>
            <c:trendlineType val="linear"/>
            <c:dispRSqr val="1"/>
            <c:dispEq val="1"/>
            <c:trendlineLbl>
              <c:layout>
                <c:manualLayout>
                  <c:x val="8.811901847609771E-2"/>
                  <c:y val="-4.9511973867001013E-2"/>
                </c:manualLayout>
              </c:layout>
              <c:numFmt formatCode="General" sourceLinked="0"/>
            </c:trendlineLbl>
          </c:trendline>
          <c:xVal>
            <c:numRef>
              <c:f>'Indirect vs Direct'!$C$4:$CC$4</c:f>
              <c:numCache>
                <c:formatCode>#,##0.000</c:formatCode>
                <c:ptCount val="79"/>
                <c:pt idx="0">
                  <c:v>22.5</c:v>
                </c:pt>
                <c:pt idx="1">
                  <c:v>30.35</c:v>
                </c:pt>
                <c:pt idx="2">
                  <c:v>47.633333333333326</c:v>
                </c:pt>
                <c:pt idx="3">
                  <c:v>174.98333333333332</c:v>
                </c:pt>
                <c:pt idx="4">
                  <c:v>5.8333333333333339</c:v>
                </c:pt>
                <c:pt idx="5">
                  <c:v>32.316666666666663</c:v>
                </c:pt>
                <c:pt idx="6">
                  <c:v>16.549999999999997</c:v>
                </c:pt>
                <c:pt idx="7">
                  <c:v>14.95</c:v>
                </c:pt>
                <c:pt idx="8">
                  <c:v>23.083333333333332</c:v>
                </c:pt>
                <c:pt idx="9">
                  <c:v>31.566666666666666</c:v>
                </c:pt>
                <c:pt idx="10">
                  <c:v>53.516666666666673</c:v>
                </c:pt>
                <c:pt idx="11">
                  <c:v>21.816666666666666</c:v>
                </c:pt>
                <c:pt idx="12">
                  <c:v>91.4</c:v>
                </c:pt>
                <c:pt idx="13">
                  <c:v>3.15</c:v>
                </c:pt>
                <c:pt idx="14">
                  <c:v>54.65</c:v>
                </c:pt>
                <c:pt idx="15">
                  <c:v>37.300000000000004</c:v>
                </c:pt>
                <c:pt idx="16">
                  <c:v>39.799999999999997</c:v>
                </c:pt>
                <c:pt idx="17">
                  <c:v>29.116666666666667</c:v>
                </c:pt>
                <c:pt idx="18">
                  <c:v>32.25</c:v>
                </c:pt>
                <c:pt idx="19">
                  <c:v>42.933333333333337</c:v>
                </c:pt>
                <c:pt idx="20">
                  <c:v>22.066666666666666</c:v>
                </c:pt>
                <c:pt idx="21">
                  <c:v>37.183333333333337</c:v>
                </c:pt>
                <c:pt idx="22">
                  <c:v>40.283333333333331</c:v>
                </c:pt>
                <c:pt idx="23">
                  <c:v>46.666666666666664</c:v>
                </c:pt>
                <c:pt idx="24">
                  <c:v>21.233333333333334</c:v>
                </c:pt>
                <c:pt idx="25">
                  <c:v>8.6833333333333336</c:v>
                </c:pt>
                <c:pt idx="26">
                  <c:v>10.216666666666667</c:v>
                </c:pt>
                <c:pt idx="27">
                  <c:v>36.13333333333334</c:v>
                </c:pt>
                <c:pt idx="28">
                  <c:v>21.166666666666671</c:v>
                </c:pt>
                <c:pt idx="29">
                  <c:v>15.716666666666665</c:v>
                </c:pt>
                <c:pt idx="30">
                  <c:v>54.4</c:v>
                </c:pt>
                <c:pt idx="31">
                  <c:v>36.716666666666661</c:v>
                </c:pt>
                <c:pt idx="32">
                  <c:v>12.500000000000002</c:v>
                </c:pt>
                <c:pt idx="33">
                  <c:v>35.383333333333333</c:v>
                </c:pt>
                <c:pt idx="34">
                  <c:v>50.75</c:v>
                </c:pt>
                <c:pt idx="35">
                  <c:v>61.066666666666663</c:v>
                </c:pt>
                <c:pt idx="36">
                  <c:v>27.416666666666668</c:v>
                </c:pt>
                <c:pt idx="37">
                  <c:v>19.75</c:v>
                </c:pt>
                <c:pt idx="38">
                  <c:v>28.033333333333339</c:v>
                </c:pt>
                <c:pt idx="39">
                  <c:v>154.25</c:v>
                </c:pt>
                <c:pt idx="40">
                  <c:v>48.900000000000006</c:v>
                </c:pt>
                <c:pt idx="41">
                  <c:v>34.849999999999994</c:v>
                </c:pt>
                <c:pt idx="42">
                  <c:v>29.133333333333333</c:v>
                </c:pt>
                <c:pt idx="43">
                  <c:v>23.883333333333336</c:v>
                </c:pt>
                <c:pt idx="44">
                  <c:v>45.25</c:v>
                </c:pt>
                <c:pt idx="45">
                  <c:v>31.533333333333331</c:v>
                </c:pt>
                <c:pt idx="46">
                  <c:v>29.883333333333333</c:v>
                </c:pt>
                <c:pt idx="47">
                  <c:v>45</c:v>
                </c:pt>
                <c:pt idx="48">
                  <c:v>74.333333333333343</c:v>
                </c:pt>
                <c:pt idx="49">
                  <c:v>34.233333333333334</c:v>
                </c:pt>
                <c:pt idx="50">
                  <c:v>12.966666666666665</c:v>
                </c:pt>
                <c:pt idx="51">
                  <c:v>44.616666666666667</c:v>
                </c:pt>
                <c:pt idx="52">
                  <c:v>37.049999999999997</c:v>
                </c:pt>
                <c:pt idx="53">
                  <c:v>13.666666666666668</c:v>
                </c:pt>
                <c:pt idx="54">
                  <c:v>14.5</c:v>
                </c:pt>
                <c:pt idx="55">
                  <c:v>24.516666666666669</c:v>
                </c:pt>
                <c:pt idx="56">
                  <c:v>14.416666666666668</c:v>
                </c:pt>
                <c:pt idx="57">
                  <c:v>42.3</c:v>
                </c:pt>
                <c:pt idx="58">
                  <c:v>25.583333333333336</c:v>
                </c:pt>
                <c:pt idx="59">
                  <c:v>33.166666666666664</c:v>
                </c:pt>
                <c:pt idx="60">
                  <c:v>41.383333333333333</c:v>
                </c:pt>
                <c:pt idx="61">
                  <c:v>43.666666666666664</c:v>
                </c:pt>
                <c:pt idx="62">
                  <c:v>46.31666666666667</c:v>
                </c:pt>
                <c:pt idx="63">
                  <c:v>50.483333333333334</c:v>
                </c:pt>
                <c:pt idx="64">
                  <c:v>50.783333333333339</c:v>
                </c:pt>
                <c:pt idx="65">
                  <c:v>57.566666666666656</c:v>
                </c:pt>
                <c:pt idx="66">
                  <c:v>63.766666666666666</c:v>
                </c:pt>
                <c:pt idx="67">
                  <c:v>12.683333333333334</c:v>
                </c:pt>
                <c:pt idx="68">
                  <c:v>36.81666666666667</c:v>
                </c:pt>
                <c:pt idx="69">
                  <c:v>77.216666666666669</c:v>
                </c:pt>
                <c:pt idx="70">
                  <c:v>34.299999999999997</c:v>
                </c:pt>
                <c:pt idx="71">
                  <c:v>24.216666666666665</c:v>
                </c:pt>
                <c:pt idx="72">
                  <c:v>16.899999999999999</c:v>
                </c:pt>
                <c:pt idx="73">
                  <c:v>65.666666666666657</c:v>
                </c:pt>
                <c:pt idx="74">
                  <c:v>15.700000000000001</c:v>
                </c:pt>
                <c:pt idx="75">
                  <c:v>25.533333333333335</c:v>
                </c:pt>
                <c:pt idx="76">
                  <c:v>26.716666666666669</c:v>
                </c:pt>
                <c:pt idx="77">
                  <c:v>31.483333333333327</c:v>
                </c:pt>
                <c:pt idx="78">
                  <c:v>24.333333333333332</c:v>
                </c:pt>
              </c:numCache>
            </c:numRef>
          </c:xVal>
          <c:yVal>
            <c:numRef>
              <c:f>'Indirect vs Direct'!$C$5:$CC$5</c:f>
              <c:numCache>
                <c:formatCode>#,##0.000</c:formatCode>
                <c:ptCount val="79"/>
                <c:pt idx="0">
                  <c:v>52.2</c:v>
                </c:pt>
                <c:pt idx="1">
                  <c:v>49.716666666666669</c:v>
                </c:pt>
                <c:pt idx="2">
                  <c:v>102.60000000000001</c:v>
                </c:pt>
                <c:pt idx="3">
                  <c:v>84.233333333333334</c:v>
                </c:pt>
                <c:pt idx="4">
                  <c:v>29.266666666666669</c:v>
                </c:pt>
                <c:pt idx="5">
                  <c:v>121.75</c:v>
                </c:pt>
                <c:pt idx="6">
                  <c:v>24.616666666666667</c:v>
                </c:pt>
                <c:pt idx="7">
                  <c:v>21.200000000000003</c:v>
                </c:pt>
                <c:pt idx="8">
                  <c:v>64.166666666666671</c:v>
                </c:pt>
                <c:pt idx="9">
                  <c:v>46.15</c:v>
                </c:pt>
                <c:pt idx="10">
                  <c:v>58.733333333333341</c:v>
                </c:pt>
                <c:pt idx="11">
                  <c:v>49.683333333333337</c:v>
                </c:pt>
                <c:pt idx="12">
                  <c:v>51.516666666666666</c:v>
                </c:pt>
                <c:pt idx="13">
                  <c:v>30.183333333333334</c:v>
                </c:pt>
                <c:pt idx="14">
                  <c:v>70.516666666666666</c:v>
                </c:pt>
                <c:pt idx="15">
                  <c:v>25.916666666666668</c:v>
                </c:pt>
                <c:pt idx="16">
                  <c:v>12.6</c:v>
                </c:pt>
                <c:pt idx="17">
                  <c:v>14.716666666666667</c:v>
                </c:pt>
                <c:pt idx="18">
                  <c:v>18.466666666666669</c:v>
                </c:pt>
                <c:pt idx="19">
                  <c:v>27.366666666666664</c:v>
                </c:pt>
                <c:pt idx="20">
                  <c:v>25.533333333333335</c:v>
                </c:pt>
                <c:pt idx="21">
                  <c:v>50.883333333333333</c:v>
                </c:pt>
                <c:pt idx="22">
                  <c:v>50.199999999999996</c:v>
                </c:pt>
                <c:pt idx="23">
                  <c:v>95.033333333333346</c:v>
                </c:pt>
                <c:pt idx="24">
                  <c:v>58.966666666666669</c:v>
                </c:pt>
                <c:pt idx="25">
                  <c:v>46.183333333333337</c:v>
                </c:pt>
                <c:pt idx="26">
                  <c:v>88.25</c:v>
                </c:pt>
                <c:pt idx="27">
                  <c:v>24.950000000000003</c:v>
                </c:pt>
                <c:pt idx="28">
                  <c:v>13.066666666666666</c:v>
                </c:pt>
                <c:pt idx="29">
                  <c:v>50.516666666666666</c:v>
                </c:pt>
                <c:pt idx="30">
                  <c:v>27.933333333333337</c:v>
                </c:pt>
                <c:pt idx="31">
                  <c:v>33.799999999999997</c:v>
                </c:pt>
                <c:pt idx="32">
                  <c:v>83.916666666666671</c:v>
                </c:pt>
                <c:pt idx="33">
                  <c:v>62.333333333333329</c:v>
                </c:pt>
                <c:pt idx="34">
                  <c:v>93.516666666666666</c:v>
                </c:pt>
                <c:pt idx="35">
                  <c:v>150.6</c:v>
                </c:pt>
                <c:pt idx="36">
                  <c:v>141.46666666666667</c:v>
                </c:pt>
                <c:pt idx="37">
                  <c:v>24.783333333333331</c:v>
                </c:pt>
                <c:pt idx="38">
                  <c:v>18.616666666666664</c:v>
                </c:pt>
                <c:pt idx="39">
                  <c:v>40.316666666666663</c:v>
                </c:pt>
                <c:pt idx="40">
                  <c:v>32.616666666666667</c:v>
                </c:pt>
                <c:pt idx="41">
                  <c:v>21.599999999999998</c:v>
                </c:pt>
                <c:pt idx="42">
                  <c:v>14.383333333333335</c:v>
                </c:pt>
                <c:pt idx="43">
                  <c:v>21.516666666666666</c:v>
                </c:pt>
                <c:pt idx="44">
                  <c:v>39.333333333333336</c:v>
                </c:pt>
                <c:pt idx="45">
                  <c:v>32.650000000000006</c:v>
                </c:pt>
                <c:pt idx="46">
                  <c:v>35.966666666666669</c:v>
                </c:pt>
                <c:pt idx="47">
                  <c:v>67.25</c:v>
                </c:pt>
                <c:pt idx="48">
                  <c:v>58.416666666666664</c:v>
                </c:pt>
                <c:pt idx="49">
                  <c:v>47.816666666666663</c:v>
                </c:pt>
                <c:pt idx="50">
                  <c:v>39.016666666666666</c:v>
                </c:pt>
                <c:pt idx="51">
                  <c:v>36.93333333333333</c:v>
                </c:pt>
                <c:pt idx="52">
                  <c:v>28.416666666666668</c:v>
                </c:pt>
                <c:pt idx="53">
                  <c:v>35.133333333333333</c:v>
                </c:pt>
                <c:pt idx="54">
                  <c:v>36.466666666666661</c:v>
                </c:pt>
                <c:pt idx="55">
                  <c:v>35.25</c:v>
                </c:pt>
                <c:pt idx="56">
                  <c:v>36.533333333333331</c:v>
                </c:pt>
                <c:pt idx="57">
                  <c:v>29.5</c:v>
                </c:pt>
                <c:pt idx="58">
                  <c:v>54.2</c:v>
                </c:pt>
                <c:pt idx="59">
                  <c:v>68.733333333333334</c:v>
                </c:pt>
                <c:pt idx="60">
                  <c:v>18</c:v>
                </c:pt>
                <c:pt idx="61">
                  <c:v>17.516666666666666</c:v>
                </c:pt>
                <c:pt idx="62">
                  <c:v>18.283333333333339</c:v>
                </c:pt>
                <c:pt idx="63">
                  <c:v>92.583333333333329</c:v>
                </c:pt>
                <c:pt idx="64">
                  <c:v>35.733333333333334</c:v>
                </c:pt>
                <c:pt idx="65">
                  <c:v>100.41666666666669</c:v>
                </c:pt>
                <c:pt idx="66">
                  <c:v>79.416666666666657</c:v>
                </c:pt>
                <c:pt idx="67">
                  <c:v>62.033333333333331</c:v>
                </c:pt>
                <c:pt idx="68">
                  <c:v>48.1</c:v>
                </c:pt>
                <c:pt idx="69">
                  <c:v>79.3</c:v>
                </c:pt>
                <c:pt idx="70">
                  <c:v>23.35</c:v>
                </c:pt>
                <c:pt idx="71">
                  <c:v>15.299999999999997</c:v>
                </c:pt>
                <c:pt idx="72">
                  <c:v>13.766666666666666</c:v>
                </c:pt>
                <c:pt idx="73">
                  <c:v>85.833333333333343</c:v>
                </c:pt>
                <c:pt idx="74">
                  <c:v>24.366666666666667</c:v>
                </c:pt>
                <c:pt idx="75">
                  <c:v>38.36666666666666</c:v>
                </c:pt>
                <c:pt idx="76">
                  <c:v>27.549999999999997</c:v>
                </c:pt>
                <c:pt idx="77">
                  <c:v>29.183333333333334</c:v>
                </c:pt>
                <c:pt idx="78">
                  <c:v>61.349999999999994</c:v>
                </c:pt>
              </c:numCache>
            </c:numRef>
          </c:yVal>
          <c:smooth val="0"/>
        </c:ser>
        <c:ser>
          <c:idx val="1"/>
          <c:order val="1"/>
          <c:tx>
            <c:v>Very Small</c:v>
          </c:tx>
          <c:spPr>
            <a:ln w="28575">
              <a:noFill/>
            </a:ln>
          </c:spPr>
          <c:xVal>
            <c:numRef>
              <c:f>'Indirect vs Direct'!$C$9:$CC$9</c:f>
              <c:numCache>
                <c:formatCode>#,##0.000</c:formatCode>
                <c:ptCount val="79"/>
                <c:pt idx="0">
                  <c:v>22.5</c:v>
                </c:pt>
                <c:pt idx="1">
                  <c:v>#N/A</c:v>
                </c:pt>
                <c:pt idx="2">
                  <c:v>47.633333333333326</c:v>
                </c:pt>
                <c:pt idx="3">
                  <c:v>#N/A</c:v>
                </c:pt>
                <c:pt idx="4">
                  <c:v>#N/A</c:v>
                </c:pt>
                <c:pt idx="5">
                  <c:v>32.316666666666663</c:v>
                </c:pt>
                <c:pt idx="6">
                  <c:v>#N/A</c:v>
                </c:pt>
                <c:pt idx="7">
                  <c:v>#N/A</c:v>
                </c:pt>
                <c:pt idx="8">
                  <c:v>23.083333333333332</c:v>
                </c:pt>
                <c:pt idx="9">
                  <c:v>31.566666666666666</c:v>
                </c:pt>
                <c:pt idx="10">
                  <c:v>#N/A</c:v>
                </c:pt>
                <c:pt idx="11">
                  <c:v>#N/A</c:v>
                </c:pt>
                <c:pt idx="12">
                  <c:v>91.4</c:v>
                </c:pt>
                <c:pt idx="13">
                  <c:v>3.15</c:v>
                </c:pt>
                <c:pt idx="14">
                  <c:v>54.65</c:v>
                </c:pt>
                <c:pt idx="15">
                  <c:v>#N/A</c:v>
                </c:pt>
                <c:pt idx="16">
                  <c:v>#N/A</c:v>
                </c:pt>
                <c:pt idx="17">
                  <c:v>#N/A</c:v>
                </c:pt>
                <c:pt idx="18">
                  <c:v>#N/A</c:v>
                </c:pt>
                <c:pt idx="19">
                  <c:v>#N/A</c:v>
                </c:pt>
                <c:pt idx="20">
                  <c:v>#N/A</c:v>
                </c:pt>
                <c:pt idx="21">
                  <c:v>#N/A</c:v>
                </c:pt>
                <c:pt idx="22">
                  <c:v>40.283333333333331</c:v>
                </c:pt>
                <c:pt idx="23">
                  <c:v>#N/A</c:v>
                </c:pt>
                <c:pt idx="24">
                  <c:v>21.233333333333334</c:v>
                </c:pt>
                <c:pt idx="25">
                  <c:v>8.6833333333333336</c:v>
                </c:pt>
                <c:pt idx="26">
                  <c:v>10.216666666666667</c:v>
                </c:pt>
                <c:pt idx="27">
                  <c:v>#N/A</c:v>
                </c:pt>
                <c:pt idx="28">
                  <c:v>#N/A</c:v>
                </c:pt>
                <c:pt idx="29">
                  <c:v>#N/A</c:v>
                </c:pt>
                <c:pt idx="30">
                  <c:v>#N/A</c:v>
                </c:pt>
                <c:pt idx="31">
                  <c:v>36.716666666666661</c:v>
                </c:pt>
                <c:pt idx="32">
                  <c:v>12.500000000000002</c:v>
                </c:pt>
                <c:pt idx="33">
                  <c:v>35.383333333333333</c:v>
                </c:pt>
                <c:pt idx="34">
                  <c:v>#N/A</c:v>
                </c:pt>
                <c:pt idx="35">
                  <c:v>61.066666666666663</c:v>
                </c:pt>
                <c:pt idx="36">
                  <c:v>#N/A</c:v>
                </c:pt>
                <c:pt idx="37">
                  <c:v>19.75</c:v>
                </c:pt>
                <c:pt idx="38">
                  <c:v>#N/A</c:v>
                </c:pt>
                <c:pt idx="39">
                  <c:v>154.25</c:v>
                </c:pt>
                <c:pt idx="40">
                  <c:v>#N/A</c:v>
                </c:pt>
                <c:pt idx="41">
                  <c:v>#N/A</c:v>
                </c:pt>
                <c:pt idx="42">
                  <c:v>#N/A</c:v>
                </c:pt>
                <c:pt idx="43">
                  <c:v>#N/A</c:v>
                </c:pt>
                <c:pt idx="44">
                  <c:v>45.25</c:v>
                </c:pt>
                <c:pt idx="45">
                  <c:v>#N/A</c:v>
                </c:pt>
                <c:pt idx="46">
                  <c:v>29.883333333333333</c:v>
                </c:pt>
                <c:pt idx="47">
                  <c:v>#N/A</c:v>
                </c:pt>
                <c:pt idx="48">
                  <c:v>74.333333333333343</c:v>
                </c:pt>
                <c:pt idx="49">
                  <c:v>#N/A</c:v>
                </c:pt>
                <c:pt idx="50">
                  <c:v>12.966666666666665</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63.766666666666666</c:v>
                </c:pt>
                <c:pt idx="67">
                  <c:v>12.683333333333334</c:v>
                </c:pt>
                <c:pt idx="68">
                  <c:v>36.81666666666667</c:v>
                </c:pt>
                <c:pt idx="69">
                  <c:v>#N/A</c:v>
                </c:pt>
                <c:pt idx="70">
                  <c:v>#N/A</c:v>
                </c:pt>
                <c:pt idx="71">
                  <c:v>#N/A</c:v>
                </c:pt>
                <c:pt idx="72">
                  <c:v>#N/A</c:v>
                </c:pt>
                <c:pt idx="73">
                  <c:v>#N/A</c:v>
                </c:pt>
                <c:pt idx="74">
                  <c:v>#N/A</c:v>
                </c:pt>
                <c:pt idx="75">
                  <c:v>#N/A</c:v>
                </c:pt>
                <c:pt idx="76">
                  <c:v>#N/A</c:v>
                </c:pt>
                <c:pt idx="77">
                  <c:v>#N/A</c:v>
                </c:pt>
                <c:pt idx="78">
                  <c:v>#N/A</c:v>
                </c:pt>
              </c:numCache>
            </c:numRef>
          </c:xVal>
          <c:yVal>
            <c:numRef>
              <c:f>'Indirect vs Direct'!$C$12:$CC$12</c:f>
              <c:numCache>
                <c:formatCode>#,##0.000</c:formatCode>
                <c:ptCount val="79"/>
                <c:pt idx="0">
                  <c:v>52.2</c:v>
                </c:pt>
                <c:pt idx="1">
                  <c:v>#N/A</c:v>
                </c:pt>
                <c:pt idx="2">
                  <c:v>102.60000000000001</c:v>
                </c:pt>
                <c:pt idx="3">
                  <c:v>#N/A</c:v>
                </c:pt>
                <c:pt idx="4">
                  <c:v>#N/A</c:v>
                </c:pt>
                <c:pt idx="5">
                  <c:v>121.75</c:v>
                </c:pt>
                <c:pt idx="6">
                  <c:v>#N/A</c:v>
                </c:pt>
                <c:pt idx="7">
                  <c:v>#N/A</c:v>
                </c:pt>
                <c:pt idx="8">
                  <c:v>64.166666666666671</c:v>
                </c:pt>
                <c:pt idx="9">
                  <c:v>46.15</c:v>
                </c:pt>
                <c:pt idx="10">
                  <c:v>#N/A</c:v>
                </c:pt>
                <c:pt idx="11">
                  <c:v>#N/A</c:v>
                </c:pt>
                <c:pt idx="12">
                  <c:v>51.516666666666666</c:v>
                </c:pt>
                <c:pt idx="13">
                  <c:v>30.183333333333334</c:v>
                </c:pt>
                <c:pt idx="14">
                  <c:v>70.516666666666666</c:v>
                </c:pt>
                <c:pt idx="15">
                  <c:v>#N/A</c:v>
                </c:pt>
                <c:pt idx="16">
                  <c:v>#N/A</c:v>
                </c:pt>
                <c:pt idx="17">
                  <c:v>#N/A</c:v>
                </c:pt>
                <c:pt idx="18">
                  <c:v>#N/A</c:v>
                </c:pt>
                <c:pt idx="19">
                  <c:v>#N/A</c:v>
                </c:pt>
                <c:pt idx="20">
                  <c:v>#N/A</c:v>
                </c:pt>
                <c:pt idx="21">
                  <c:v>#N/A</c:v>
                </c:pt>
                <c:pt idx="22">
                  <c:v>50.199999999999996</c:v>
                </c:pt>
                <c:pt idx="23">
                  <c:v>#N/A</c:v>
                </c:pt>
                <c:pt idx="24">
                  <c:v>58.966666666666669</c:v>
                </c:pt>
                <c:pt idx="25">
                  <c:v>46.183333333333337</c:v>
                </c:pt>
                <c:pt idx="26">
                  <c:v>88.25</c:v>
                </c:pt>
                <c:pt idx="27">
                  <c:v>#N/A</c:v>
                </c:pt>
                <c:pt idx="28">
                  <c:v>#N/A</c:v>
                </c:pt>
                <c:pt idx="29">
                  <c:v>#N/A</c:v>
                </c:pt>
                <c:pt idx="30">
                  <c:v>#N/A</c:v>
                </c:pt>
                <c:pt idx="31">
                  <c:v>33.799999999999997</c:v>
                </c:pt>
                <c:pt idx="32">
                  <c:v>83.916666666666671</c:v>
                </c:pt>
                <c:pt idx="33">
                  <c:v>62.333333333333329</c:v>
                </c:pt>
                <c:pt idx="34">
                  <c:v>#N/A</c:v>
                </c:pt>
                <c:pt idx="35">
                  <c:v>150.6</c:v>
                </c:pt>
                <c:pt idx="36">
                  <c:v>#N/A</c:v>
                </c:pt>
                <c:pt idx="37">
                  <c:v>24.783333333333331</c:v>
                </c:pt>
                <c:pt idx="38">
                  <c:v>#N/A</c:v>
                </c:pt>
                <c:pt idx="39">
                  <c:v>40.316666666666663</c:v>
                </c:pt>
                <c:pt idx="40">
                  <c:v>#N/A</c:v>
                </c:pt>
                <c:pt idx="41">
                  <c:v>#N/A</c:v>
                </c:pt>
                <c:pt idx="42">
                  <c:v>#N/A</c:v>
                </c:pt>
                <c:pt idx="43">
                  <c:v>#N/A</c:v>
                </c:pt>
                <c:pt idx="44">
                  <c:v>39.333333333333336</c:v>
                </c:pt>
                <c:pt idx="45">
                  <c:v>#N/A</c:v>
                </c:pt>
                <c:pt idx="46">
                  <c:v>35.966666666666669</c:v>
                </c:pt>
                <c:pt idx="47">
                  <c:v>#N/A</c:v>
                </c:pt>
                <c:pt idx="48">
                  <c:v>58.416666666666664</c:v>
                </c:pt>
                <c:pt idx="49">
                  <c:v>#N/A</c:v>
                </c:pt>
                <c:pt idx="50">
                  <c:v>39.016666666666666</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79.416666666666657</c:v>
                </c:pt>
                <c:pt idx="67">
                  <c:v>62.033333333333331</c:v>
                </c:pt>
                <c:pt idx="68">
                  <c:v>48.1</c:v>
                </c:pt>
                <c:pt idx="69">
                  <c:v>#N/A</c:v>
                </c:pt>
                <c:pt idx="70">
                  <c:v>#N/A</c:v>
                </c:pt>
                <c:pt idx="71">
                  <c:v>#N/A</c:v>
                </c:pt>
                <c:pt idx="72">
                  <c:v>#N/A</c:v>
                </c:pt>
                <c:pt idx="73">
                  <c:v>#N/A</c:v>
                </c:pt>
                <c:pt idx="74">
                  <c:v>#N/A</c:v>
                </c:pt>
                <c:pt idx="75">
                  <c:v>#N/A</c:v>
                </c:pt>
                <c:pt idx="76">
                  <c:v>#N/A</c:v>
                </c:pt>
                <c:pt idx="77">
                  <c:v>#N/A</c:v>
                </c:pt>
                <c:pt idx="78">
                  <c:v>#N/A</c:v>
                </c:pt>
              </c:numCache>
            </c:numRef>
          </c:yVal>
          <c:smooth val="0"/>
        </c:ser>
        <c:ser>
          <c:idx val="2"/>
          <c:order val="2"/>
          <c:tx>
            <c:v>Small</c:v>
          </c:tx>
          <c:spPr>
            <a:ln w="28575">
              <a:noFill/>
            </a:ln>
          </c:spPr>
          <c:xVal>
            <c:numRef>
              <c:f>'Indirect vs Direct'!$C$10:$CC$10</c:f>
              <c:numCache>
                <c:formatCode>#,##0.000</c:formatCode>
                <c:ptCount val="79"/>
                <c:pt idx="0">
                  <c:v>#N/A</c:v>
                </c:pt>
                <c:pt idx="1">
                  <c:v>#N/A</c:v>
                </c:pt>
                <c:pt idx="2">
                  <c:v>#N/A</c:v>
                </c:pt>
                <c:pt idx="3">
                  <c:v>174.98333333333332</c:v>
                </c:pt>
                <c:pt idx="4">
                  <c:v>5.8333333333333339</c:v>
                </c:pt>
                <c:pt idx="5">
                  <c:v>#N/A</c:v>
                </c:pt>
                <c:pt idx="6">
                  <c:v>16.549999999999997</c:v>
                </c:pt>
                <c:pt idx="7">
                  <c:v>14.95</c:v>
                </c:pt>
                <c:pt idx="8">
                  <c:v>#N/A</c:v>
                </c:pt>
                <c:pt idx="9">
                  <c:v>#N/A</c:v>
                </c:pt>
                <c:pt idx="10">
                  <c:v>#N/A</c:v>
                </c:pt>
                <c:pt idx="11">
                  <c:v>21.816666666666666</c:v>
                </c:pt>
                <c:pt idx="12">
                  <c:v>#N/A</c:v>
                </c:pt>
                <c:pt idx="13">
                  <c:v>#N/A</c:v>
                </c:pt>
                <c:pt idx="14">
                  <c:v>#N/A</c:v>
                </c:pt>
                <c:pt idx="15">
                  <c:v>#N/A</c:v>
                </c:pt>
                <c:pt idx="16">
                  <c:v>#N/A</c:v>
                </c:pt>
                <c:pt idx="17">
                  <c:v>#N/A</c:v>
                </c:pt>
                <c:pt idx="18">
                  <c:v>#N/A</c:v>
                </c:pt>
                <c:pt idx="19">
                  <c:v>42.933333333333337</c:v>
                </c:pt>
                <c:pt idx="20">
                  <c:v>22.066666666666666</c:v>
                </c:pt>
                <c:pt idx="21">
                  <c:v>37.183333333333337</c:v>
                </c:pt>
                <c:pt idx="22">
                  <c:v>#N/A</c:v>
                </c:pt>
                <c:pt idx="23">
                  <c:v>46.666666666666664</c:v>
                </c:pt>
                <c:pt idx="24">
                  <c:v>#N/A</c:v>
                </c:pt>
                <c:pt idx="25">
                  <c:v>#N/A</c:v>
                </c:pt>
                <c:pt idx="26">
                  <c:v>#N/A</c:v>
                </c:pt>
                <c:pt idx="27">
                  <c:v>36.13333333333334</c:v>
                </c:pt>
                <c:pt idx="28">
                  <c:v>21.166666666666671</c:v>
                </c:pt>
                <c:pt idx="29">
                  <c:v>15.716666666666665</c:v>
                </c:pt>
                <c:pt idx="30">
                  <c:v>54.4</c:v>
                </c:pt>
                <c:pt idx="31">
                  <c:v>#N/A</c:v>
                </c:pt>
                <c:pt idx="32">
                  <c:v>#N/A</c:v>
                </c:pt>
                <c:pt idx="33">
                  <c:v>#N/A</c:v>
                </c:pt>
                <c:pt idx="34">
                  <c:v>50.75</c:v>
                </c:pt>
                <c:pt idx="35">
                  <c:v>#N/A</c:v>
                </c:pt>
                <c:pt idx="36">
                  <c:v>27.416666666666668</c:v>
                </c:pt>
                <c:pt idx="37">
                  <c:v>#N/A</c:v>
                </c:pt>
                <c:pt idx="38">
                  <c:v>28.033333333333339</c:v>
                </c:pt>
                <c:pt idx="39">
                  <c:v>#N/A</c:v>
                </c:pt>
                <c:pt idx="40">
                  <c:v>48.900000000000006</c:v>
                </c:pt>
                <c:pt idx="41">
                  <c:v>34.849999999999994</c:v>
                </c:pt>
                <c:pt idx="42">
                  <c:v>29.133333333333333</c:v>
                </c:pt>
                <c:pt idx="43">
                  <c:v>#N/A</c:v>
                </c:pt>
                <c:pt idx="44">
                  <c:v>#N/A</c:v>
                </c:pt>
                <c:pt idx="45">
                  <c:v>31.533333333333331</c:v>
                </c:pt>
                <c:pt idx="46">
                  <c:v>#N/A</c:v>
                </c:pt>
                <c:pt idx="47">
                  <c:v>45</c:v>
                </c:pt>
                <c:pt idx="48">
                  <c:v>#N/A</c:v>
                </c:pt>
                <c:pt idx="49">
                  <c:v>#N/A</c:v>
                </c:pt>
                <c:pt idx="50">
                  <c:v>#N/A</c:v>
                </c:pt>
                <c:pt idx="51">
                  <c:v>#N/A</c:v>
                </c:pt>
                <c:pt idx="52">
                  <c:v>#N/A</c:v>
                </c:pt>
                <c:pt idx="53">
                  <c:v>#N/A</c:v>
                </c:pt>
                <c:pt idx="54">
                  <c:v>#N/A</c:v>
                </c:pt>
                <c:pt idx="55">
                  <c:v>#N/A</c:v>
                </c:pt>
                <c:pt idx="56">
                  <c:v>#N/A</c:v>
                </c:pt>
                <c:pt idx="57">
                  <c:v>#N/A</c:v>
                </c:pt>
                <c:pt idx="58">
                  <c:v>25.583333333333336</c:v>
                </c:pt>
                <c:pt idx="59">
                  <c:v>33.166666666666664</c:v>
                </c:pt>
                <c:pt idx="60">
                  <c:v>#N/A</c:v>
                </c:pt>
                <c:pt idx="61">
                  <c:v>#N/A</c:v>
                </c:pt>
                <c:pt idx="62">
                  <c:v>#N/A</c:v>
                </c:pt>
                <c:pt idx="63">
                  <c:v>#N/A</c:v>
                </c:pt>
                <c:pt idx="64">
                  <c:v>#N/A</c:v>
                </c:pt>
                <c:pt idx="65">
                  <c:v>#N/A</c:v>
                </c:pt>
                <c:pt idx="66">
                  <c:v>#N/A</c:v>
                </c:pt>
                <c:pt idx="67">
                  <c:v>#N/A</c:v>
                </c:pt>
                <c:pt idx="68">
                  <c:v>#N/A</c:v>
                </c:pt>
                <c:pt idx="69">
                  <c:v>77.216666666666669</c:v>
                </c:pt>
                <c:pt idx="70">
                  <c:v>34.299999999999997</c:v>
                </c:pt>
                <c:pt idx="71">
                  <c:v>#N/A</c:v>
                </c:pt>
                <c:pt idx="72">
                  <c:v>#N/A</c:v>
                </c:pt>
                <c:pt idx="73">
                  <c:v>65.666666666666657</c:v>
                </c:pt>
                <c:pt idx="74">
                  <c:v>15.700000000000001</c:v>
                </c:pt>
                <c:pt idx="75">
                  <c:v>25.533333333333335</c:v>
                </c:pt>
                <c:pt idx="76">
                  <c:v>#N/A</c:v>
                </c:pt>
                <c:pt idx="77">
                  <c:v>#N/A</c:v>
                </c:pt>
                <c:pt idx="78">
                  <c:v>#N/A</c:v>
                </c:pt>
              </c:numCache>
            </c:numRef>
          </c:xVal>
          <c:yVal>
            <c:numRef>
              <c:f>'Indirect vs Direct'!$C$15:$CC$15</c:f>
              <c:numCache>
                <c:formatCode>#,##0.000</c:formatCode>
                <c:ptCount val="79"/>
                <c:pt idx="0">
                  <c:v>#N/A</c:v>
                </c:pt>
                <c:pt idx="1">
                  <c:v>#N/A</c:v>
                </c:pt>
                <c:pt idx="2">
                  <c:v>#N/A</c:v>
                </c:pt>
                <c:pt idx="3">
                  <c:v>84.233333333333334</c:v>
                </c:pt>
                <c:pt idx="4">
                  <c:v>29.266666666666669</c:v>
                </c:pt>
                <c:pt idx="5">
                  <c:v>#N/A</c:v>
                </c:pt>
                <c:pt idx="6">
                  <c:v>24.616666666666667</c:v>
                </c:pt>
                <c:pt idx="7">
                  <c:v>21.200000000000003</c:v>
                </c:pt>
                <c:pt idx="8">
                  <c:v>#N/A</c:v>
                </c:pt>
                <c:pt idx="9">
                  <c:v>#N/A</c:v>
                </c:pt>
                <c:pt idx="10">
                  <c:v>#N/A</c:v>
                </c:pt>
                <c:pt idx="11">
                  <c:v>49.683333333333337</c:v>
                </c:pt>
                <c:pt idx="12">
                  <c:v>#N/A</c:v>
                </c:pt>
                <c:pt idx="13">
                  <c:v>#N/A</c:v>
                </c:pt>
                <c:pt idx="14">
                  <c:v>#N/A</c:v>
                </c:pt>
                <c:pt idx="15">
                  <c:v>#N/A</c:v>
                </c:pt>
                <c:pt idx="16">
                  <c:v>#N/A</c:v>
                </c:pt>
                <c:pt idx="17">
                  <c:v>#N/A</c:v>
                </c:pt>
                <c:pt idx="18">
                  <c:v>#N/A</c:v>
                </c:pt>
                <c:pt idx="19">
                  <c:v>27.366666666666664</c:v>
                </c:pt>
                <c:pt idx="20">
                  <c:v>25.533333333333335</c:v>
                </c:pt>
                <c:pt idx="21">
                  <c:v>50.883333333333333</c:v>
                </c:pt>
                <c:pt idx="22">
                  <c:v>#N/A</c:v>
                </c:pt>
                <c:pt idx="23">
                  <c:v>95.033333333333346</c:v>
                </c:pt>
                <c:pt idx="24">
                  <c:v>#N/A</c:v>
                </c:pt>
                <c:pt idx="25">
                  <c:v>#N/A</c:v>
                </c:pt>
                <c:pt idx="26">
                  <c:v>#N/A</c:v>
                </c:pt>
                <c:pt idx="27">
                  <c:v>24.950000000000003</c:v>
                </c:pt>
                <c:pt idx="28">
                  <c:v>13.066666666666666</c:v>
                </c:pt>
                <c:pt idx="29">
                  <c:v>50.516666666666666</c:v>
                </c:pt>
                <c:pt idx="30">
                  <c:v>27.933333333333337</c:v>
                </c:pt>
                <c:pt idx="31">
                  <c:v>#N/A</c:v>
                </c:pt>
                <c:pt idx="32">
                  <c:v>#N/A</c:v>
                </c:pt>
                <c:pt idx="33">
                  <c:v>#N/A</c:v>
                </c:pt>
                <c:pt idx="34">
                  <c:v>93.516666666666666</c:v>
                </c:pt>
                <c:pt idx="35">
                  <c:v>#N/A</c:v>
                </c:pt>
                <c:pt idx="36">
                  <c:v>141.46666666666667</c:v>
                </c:pt>
                <c:pt idx="37">
                  <c:v>#N/A</c:v>
                </c:pt>
                <c:pt idx="38">
                  <c:v>18.616666666666664</c:v>
                </c:pt>
                <c:pt idx="39">
                  <c:v>#N/A</c:v>
                </c:pt>
                <c:pt idx="40">
                  <c:v>32.616666666666667</c:v>
                </c:pt>
                <c:pt idx="41">
                  <c:v>21.599999999999998</c:v>
                </c:pt>
                <c:pt idx="42">
                  <c:v>14.383333333333335</c:v>
                </c:pt>
                <c:pt idx="43">
                  <c:v>#N/A</c:v>
                </c:pt>
                <c:pt idx="44">
                  <c:v>#N/A</c:v>
                </c:pt>
                <c:pt idx="45">
                  <c:v>32.650000000000006</c:v>
                </c:pt>
                <c:pt idx="46">
                  <c:v>#N/A</c:v>
                </c:pt>
                <c:pt idx="47">
                  <c:v>67.25</c:v>
                </c:pt>
                <c:pt idx="48">
                  <c:v>#N/A</c:v>
                </c:pt>
                <c:pt idx="49">
                  <c:v>#N/A</c:v>
                </c:pt>
                <c:pt idx="50">
                  <c:v>#N/A</c:v>
                </c:pt>
                <c:pt idx="51">
                  <c:v>#N/A</c:v>
                </c:pt>
                <c:pt idx="52">
                  <c:v>#N/A</c:v>
                </c:pt>
                <c:pt idx="53">
                  <c:v>#N/A</c:v>
                </c:pt>
                <c:pt idx="54">
                  <c:v>#N/A</c:v>
                </c:pt>
                <c:pt idx="55">
                  <c:v>#N/A</c:v>
                </c:pt>
                <c:pt idx="56">
                  <c:v>#N/A</c:v>
                </c:pt>
                <c:pt idx="57">
                  <c:v>#N/A</c:v>
                </c:pt>
                <c:pt idx="58">
                  <c:v>54.2</c:v>
                </c:pt>
                <c:pt idx="59">
                  <c:v>68.733333333333334</c:v>
                </c:pt>
                <c:pt idx="60">
                  <c:v>#N/A</c:v>
                </c:pt>
                <c:pt idx="61">
                  <c:v>#N/A</c:v>
                </c:pt>
                <c:pt idx="62">
                  <c:v>#N/A</c:v>
                </c:pt>
                <c:pt idx="63">
                  <c:v>#N/A</c:v>
                </c:pt>
                <c:pt idx="64">
                  <c:v>#N/A</c:v>
                </c:pt>
                <c:pt idx="65">
                  <c:v>#N/A</c:v>
                </c:pt>
                <c:pt idx="66">
                  <c:v>#N/A</c:v>
                </c:pt>
                <c:pt idx="67">
                  <c:v>#N/A</c:v>
                </c:pt>
                <c:pt idx="68">
                  <c:v>#N/A</c:v>
                </c:pt>
                <c:pt idx="69">
                  <c:v>79.3</c:v>
                </c:pt>
                <c:pt idx="70">
                  <c:v>23.35</c:v>
                </c:pt>
                <c:pt idx="71">
                  <c:v>#N/A</c:v>
                </c:pt>
                <c:pt idx="72">
                  <c:v>#N/A</c:v>
                </c:pt>
                <c:pt idx="73">
                  <c:v>85.833333333333343</c:v>
                </c:pt>
                <c:pt idx="74">
                  <c:v>24.366666666666667</c:v>
                </c:pt>
                <c:pt idx="75">
                  <c:v>38.36666666666666</c:v>
                </c:pt>
                <c:pt idx="76">
                  <c:v>#N/A</c:v>
                </c:pt>
                <c:pt idx="77">
                  <c:v>#N/A</c:v>
                </c:pt>
                <c:pt idx="78">
                  <c:v>#N/A</c:v>
                </c:pt>
              </c:numCache>
            </c:numRef>
          </c:yVal>
          <c:smooth val="0"/>
        </c:ser>
        <c:ser>
          <c:idx val="3"/>
          <c:order val="3"/>
          <c:tx>
            <c:v>Large</c:v>
          </c:tx>
          <c:spPr>
            <a:ln w="28575">
              <a:noFill/>
            </a:ln>
          </c:spPr>
          <c:marker>
            <c:symbol val="circle"/>
            <c:size val="7"/>
          </c:marker>
          <c:xVal>
            <c:numRef>
              <c:f>'Indirect vs Direct'!$C$11:$CC$11</c:f>
              <c:numCache>
                <c:formatCode>#,##0.000</c:formatCode>
                <c:ptCount val="79"/>
                <c:pt idx="0">
                  <c:v>#N/A</c:v>
                </c:pt>
                <c:pt idx="1">
                  <c:v>30.35</c:v>
                </c:pt>
                <c:pt idx="2">
                  <c:v>#N/A</c:v>
                </c:pt>
                <c:pt idx="3">
                  <c:v>#N/A</c:v>
                </c:pt>
                <c:pt idx="4">
                  <c:v>#N/A</c:v>
                </c:pt>
                <c:pt idx="5">
                  <c:v>#N/A</c:v>
                </c:pt>
                <c:pt idx="6">
                  <c:v>#N/A</c:v>
                </c:pt>
                <c:pt idx="7">
                  <c:v>#N/A</c:v>
                </c:pt>
                <c:pt idx="8">
                  <c:v>#N/A</c:v>
                </c:pt>
                <c:pt idx="9">
                  <c:v>#N/A</c:v>
                </c:pt>
                <c:pt idx="10">
                  <c:v>53.516666666666673</c:v>
                </c:pt>
                <c:pt idx="11">
                  <c:v>#N/A</c:v>
                </c:pt>
                <c:pt idx="12">
                  <c:v>#N/A</c:v>
                </c:pt>
                <c:pt idx="13">
                  <c:v>#N/A</c:v>
                </c:pt>
                <c:pt idx="14">
                  <c:v>#N/A</c:v>
                </c:pt>
                <c:pt idx="15">
                  <c:v>37.300000000000004</c:v>
                </c:pt>
                <c:pt idx="16">
                  <c:v>39.799999999999997</c:v>
                </c:pt>
                <c:pt idx="17">
                  <c:v>29.116666666666667</c:v>
                </c:pt>
                <c:pt idx="18">
                  <c:v>32.25</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23.883333333333336</c:v>
                </c:pt>
                <c:pt idx="44">
                  <c:v>#N/A</c:v>
                </c:pt>
                <c:pt idx="45">
                  <c:v>#N/A</c:v>
                </c:pt>
                <c:pt idx="46">
                  <c:v>#N/A</c:v>
                </c:pt>
                <c:pt idx="47">
                  <c:v>#N/A</c:v>
                </c:pt>
                <c:pt idx="48">
                  <c:v>#N/A</c:v>
                </c:pt>
                <c:pt idx="49">
                  <c:v>34.233333333333334</c:v>
                </c:pt>
                <c:pt idx="50">
                  <c:v>#N/A</c:v>
                </c:pt>
                <c:pt idx="51">
                  <c:v>44.616666666666667</c:v>
                </c:pt>
                <c:pt idx="52">
                  <c:v>37.049999999999997</c:v>
                </c:pt>
                <c:pt idx="53">
                  <c:v>13.666666666666668</c:v>
                </c:pt>
                <c:pt idx="54">
                  <c:v>14.5</c:v>
                </c:pt>
                <c:pt idx="55">
                  <c:v>24.516666666666669</c:v>
                </c:pt>
                <c:pt idx="56">
                  <c:v>14.416666666666668</c:v>
                </c:pt>
                <c:pt idx="57">
                  <c:v>42.3</c:v>
                </c:pt>
                <c:pt idx="58">
                  <c:v>#N/A</c:v>
                </c:pt>
                <c:pt idx="59">
                  <c:v>#N/A</c:v>
                </c:pt>
                <c:pt idx="60">
                  <c:v>41.383333333333333</c:v>
                </c:pt>
                <c:pt idx="61">
                  <c:v>43.666666666666664</c:v>
                </c:pt>
                <c:pt idx="62">
                  <c:v>46.31666666666667</c:v>
                </c:pt>
                <c:pt idx="63">
                  <c:v>50.483333333333334</c:v>
                </c:pt>
                <c:pt idx="64">
                  <c:v>50.783333333333339</c:v>
                </c:pt>
                <c:pt idx="65">
                  <c:v>57.566666666666656</c:v>
                </c:pt>
                <c:pt idx="66">
                  <c:v>#N/A</c:v>
                </c:pt>
                <c:pt idx="67">
                  <c:v>#N/A</c:v>
                </c:pt>
                <c:pt idx="68">
                  <c:v>#N/A</c:v>
                </c:pt>
                <c:pt idx="69">
                  <c:v>#N/A</c:v>
                </c:pt>
                <c:pt idx="70">
                  <c:v>#N/A</c:v>
                </c:pt>
                <c:pt idx="71">
                  <c:v>24.216666666666665</c:v>
                </c:pt>
                <c:pt idx="72">
                  <c:v>16.899999999999999</c:v>
                </c:pt>
                <c:pt idx="73">
                  <c:v>#N/A</c:v>
                </c:pt>
                <c:pt idx="74">
                  <c:v>#N/A</c:v>
                </c:pt>
                <c:pt idx="75">
                  <c:v>#N/A</c:v>
                </c:pt>
                <c:pt idx="76">
                  <c:v>26.716666666666669</c:v>
                </c:pt>
                <c:pt idx="77">
                  <c:v>31.483333333333327</c:v>
                </c:pt>
                <c:pt idx="78">
                  <c:v>24.333333333333332</c:v>
                </c:pt>
              </c:numCache>
            </c:numRef>
          </c:xVal>
          <c:yVal>
            <c:numRef>
              <c:f>'Indirect vs Direct'!$C$18:$CC$18</c:f>
              <c:numCache>
                <c:formatCode>#,##0.000</c:formatCode>
                <c:ptCount val="79"/>
                <c:pt idx="0">
                  <c:v>#N/A</c:v>
                </c:pt>
                <c:pt idx="1">
                  <c:v>49.716666666666669</c:v>
                </c:pt>
                <c:pt idx="2">
                  <c:v>#N/A</c:v>
                </c:pt>
                <c:pt idx="3">
                  <c:v>#N/A</c:v>
                </c:pt>
                <c:pt idx="4">
                  <c:v>#N/A</c:v>
                </c:pt>
                <c:pt idx="5">
                  <c:v>#N/A</c:v>
                </c:pt>
                <c:pt idx="6">
                  <c:v>#N/A</c:v>
                </c:pt>
                <c:pt idx="7">
                  <c:v>#N/A</c:v>
                </c:pt>
                <c:pt idx="8">
                  <c:v>#N/A</c:v>
                </c:pt>
                <c:pt idx="9">
                  <c:v>#N/A</c:v>
                </c:pt>
                <c:pt idx="10">
                  <c:v>58.733333333333341</c:v>
                </c:pt>
                <c:pt idx="11">
                  <c:v>#N/A</c:v>
                </c:pt>
                <c:pt idx="12">
                  <c:v>#N/A</c:v>
                </c:pt>
                <c:pt idx="13">
                  <c:v>#N/A</c:v>
                </c:pt>
                <c:pt idx="14">
                  <c:v>#N/A</c:v>
                </c:pt>
                <c:pt idx="15">
                  <c:v>25.916666666666668</c:v>
                </c:pt>
                <c:pt idx="16">
                  <c:v>12.6</c:v>
                </c:pt>
                <c:pt idx="17">
                  <c:v>14.716666666666667</c:v>
                </c:pt>
                <c:pt idx="18">
                  <c:v>18.466666666666669</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21.516666666666666</c:v>
                </c:pt>
                <c:pt idx="44">
                  <c:v>#N/A</c:v>
                </c:pt>
                <c:pt idx="45">
                  <c:v>#N/A</c:v>
                </c:pt>
                <c:pt idx="46">
                  <c:v>#N/A</c:v>
                </c:pt>
                <c:pt idx="47">
                  <c:v>#N/A</c:v>
                </c:pt>
                <c:pt idx="48">
                  <c:v>#N/A</c:v>
                </c:pt>
                <c:pt idx="49">
                  <c:v>47.816666666666663</c:v>
                </c:pt>
                <c:pt idx="50">
                  <c:v>#N/A</c:v>
                </c:pt>
                <c:pt idx="51">
                  <c:v>36.93333333333333</c:v>
                </c:pt>
                <c:pt idx="52">
                  <c:v>28.416666666666668</c:v>
                </c:pt>
                <c:pt idx="53">
                  <c:v>35.133333333333333</c:v>
                </c:pt>
                <c:pt idx="54">
                  <c:v>36.466666666666661</c:v>
                </c:pt>
                <c:pt idx="55">
                  <c:v>35.25</c:v>
                </c:pt>
                <c:pt idx="56">
                  <c:v>36.533333333333331</c:v>
                </c:pt>
                <c:pt idx="57">
                  <c:v>29.5</c:v>
                </c:pt>
                <c:pt idx="58">
                  <c:v>#N/A</c:v>
                </c:pt>
                <c:pt idx="59">
                  <c:v>#N/A</c:v>
                </c:pt>
                <c:pt idx="60">
                  <c:v>18</c:v>
                </c:pt>
                <c:pt idx="61">
                  <c:v>17.516666666666666</c:v>
                </c:pt>
                <c:pt idx="62">
                  <c:v>18.283333333333339</c:v>
                </c:pt>
                <c:pt idx="63">
                  <c:v>92.583333333333329</c:v>
                </c:pt>
                <c:pt idx="64">
                  <c:v>35.733333333333334</c:v>
                </c:pt>
                <c:pt idx="65">
                  <c:v>100.41666666666669</c:v>
                </c:pt>
                <c:pt idx="66">
                  <c:v>#N/A</c:v>
                </c:pt>
                <c:pt idx="67">
                  <c:v>#N/A</c:v>
                </c:pt>
                <c:pt idx="68">
                  <c:v>#N/A</c:v>
                </c:pt>
                <c:pt idx="69">
                  <c:v>#N/A</c:v>
                </c:pt>
                <c:pt idx="70">
                  <c:v>#N/A</c:v>
                </c:pt>
                <c:pt idx="71">
                  <c:v>15.299999999999997</c:v>
                </c:pt>
                <c:pt idx="72">
                  <c:v>13.766666666666666</c:v>
                </c:pt>
                <c:pt idx="73">
                  <c:v>#N/A</c:v>
                </c:pt>
                <c:pt idx="74">
                  <c:v>#N/A</c:v>
                </c:pt>
                <c:pt idx="75">
                  <c:v>#N/A</c:v>
                </c:pt>
                <c:pt idx="76">
                  <c:v>27.549999999999997</c:v>
                </c:pt>
                <c:pt idx="77">
                  <c:v>29.183333333333334</c:v>
                </c:pt>
                <c:pt idx="78">
                  <c:v>61.349999999999994</c:v>
                </c:pt>
              </c:numCache>
            </c:numRef>
          </c:yVal>
          <c:smooth val="0"/>
        </c:ser>
        <c:ser>
          <c:idx val="4"/>
          <c:order val="4"/>
          <c:tx>
            <c:v> </c:v>
          </c:tx>
          <c:spPr>
            <a:ln w="28575">
              <a:noFill/>
            </a:ln>
          </c:spPr>
          <c:marker>
            <c:symbol val="none"/>
          </c:marker>
          <c:trendline>
            <c:name>Current Multiplier Trendline</c:name>
            <c:spPr>
              <a:ln w="28575">
                <a:solidFill>
                  <a:schemeClr val="accent1"/>
                </a:solidFill>
              </a:ln>
            </c:spPr>
            <c:trendlineType val="linear"/>
            <c:dispRSqr val="0"/>
            <c:dispEq val="1"/>
            <c:trendlineLbl>
              <c:layout>
                <c:manualLayout>
                  <c:x val="-1.3199721645715545E-2"/>
                  <c:y val="-3.9288245520329633E-2"/>
                </c:manualLayout>
              </c:layout>
              <c:numFmt formatCode="General" sourceLinked="0"/>
            </c:trendlineLbl>
          </c:trendline>
          <c:xVal>
            <c:numRef>
              <c:f>'Indirect vs Direct'!$C$39:$AL$39</c:f>
              <c:numCache>
                <c:formatCode>General</c:formatCode>
                <c:ptCount val="3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pt idx="17">
                  <c:v>90</c:v>
                </c:pt>
                <c:pt idx="18">
                  <c:v>95</c:v>
                </c:pt>
                <c:pt idx="19">
                  <c:v>100</c:v>
                </c:pt>
                <c:pt idx="20">
                  <c:v>105</c:v>
                </c:pt>
                <c:pt idx="21">
                  <c:v>110</c:v>
                </c:pt>
                <c:pt idx="22">
                  <c:v>115</c:v>
                </c:pt>
                <c:pt idx="23">
                  <c:v>120</c:v>
                </c:pt>
                <c:pt idx="24">
                  <c:v>125</c:v>
                </c:pt>
                <c:pt idx="25">
                  <c:v>130</c:v>
                </c:pt>
                <c:pt idx="26">
                  <c:v>135</c:v>
                </c:pt>
                <c:pt idx="27">
                  <c:v>140</c:v>
                </c:pt>
                <c:pt idx="28">
                  <c:v>145</c:v>
                </c:pt>
                <c:pt idx="29">
                  <c:v>150</c:v>
                </c:pt>
                <c:pt idx="30">
                  <c:v>155</c:v>
                </c:pt>
                <c:pt idx="31">
                  <c:v>160</c:v>
                </c:pt>
                <c:pt idx="32">
                  <c:v>165</c:v>
                </c:pt>
                <c:pt idx="33">
                  <c:v>170</c:v>
                </c:pt>
                <c:pt idx="34">
                  <c:v>175</c:v>
                </c:pt>
                <c:pt idx="35">
                  <c:v>180</c:v>
                </c:pt>
              </c:numCache>
            </c:numRef>
          </c:xVal>
          <c:yVal>
            <c:numRef>
              <c:f>'Indirect vs Direct'!$C$40:$AL$40</c:f>
              <c:numCache>
                <c:formatCode>General</c:formatCode>
                <c:ptCount val="36"/>
                <c:pt idx="0">
                  <c:v>4</c:v>
                </c:pt>
                <c:pt idx="1">
                  <c:v>8</c:v>
                </c:pt>
                <c:pt idx="2">
                  <c:v>12</c:v>
                </c:pt>
                <c:pt idx="3">
                  <c:v>16</c:v>
                </c:pt>
                <c:pt idx="4">
                  <c:v>20</c:v>
                </c:pt>
                <c:pt idx="5">
                  <c:v>24</c:v>
                </c:pt>
                <c:pt idx="6">
                  <c:v>28</c:v>
                </c:pt>
                <c:pt idx="7">
                  <c:v>32</c:v>
                </c:pt>
                <c:pt idx="8">
                  <c:v>36</c:v>
                </c:pt>
                <c:pt idx="9">
                  <c:v>40</c:v>
                </c:pt>
                <c:pt idx="10">
                  <c:v>44</c:v>
                </c:pt>
                <c:pt idx="11">
                  <c:v>48</c:v>
                </c:pt>
                <c:pt idx="12">
                  <c:v>52</c:v>
                </c:pt>
                <c:pt idx="13">
                  <c:v>56</c:v>
                </c:pt>
                <c:pt idx="14">
                  <c:v>60</c:v>
                </c:pt>
                <c:pt idx="15">
                  <c:v>64</c:v>
                </c:pt>
                <c:pt idx="16">
                  <c:v>68</c:v>
                </c:pt>
                <c:pt idx="17">
                  <c:v>72</c:v>
                </c:pt>
                <c:pt idx="18">
                  <c:v>76</c:v>
                </c:pt>
                <c:pt idx="19">
                  <c:v>80</c:v>
                </c:pt>
                <c:pt idx="20">
                  <c:v>84</c:v>
                </c:pt>
                <c:pt idx="21">
                  <c:v>88</c:v>
                </c:pt>
                <c:pt idx="22">
                  <c:v>92</c:v>
                </c:pt>
                <c:pt idx="23">
                  <c:v>96</c:v>
                </c:pt>
                <c:pt idx="24">
                  <c:v>100</c:v>
                </c:pt>
                <c:pt idx="25">
                  <c:v>104</c:v>
                </c:pt>
                <c:pt idx="26">
                  <c:v>108</c:v>
                </c:pt>
                <c:pt idx="27">
                  <c:v>112</c:v>
                </c:pt>
                <c:pt idx="28">
                  <c:v>116</c:v>
                </c:pt>
                <c:pt idx="29">
                  <c:v>120</c:v>
                </c:pt>
                <c:pt idx="30">
                  <c:v>124</c:v>
                </c:pt>
                <c:pt idx="31">
                  <c:v>128</c:v>
                </c:pt>
                <c:pt idx="32">
                  <c:v>132</c:v>
                </c:pt>
                <c:pt idx="33">
                  <c:v>136</c:v>
                </c:pt>
                <c:pt idx="34">
                  <c:v>140</c:v>
                </c:pt>
                <c:pt idx="35">
                  <c:v>144</c:v>
                </c:pt>
              </c:numCache>
            </c:numRef>
          </c:yVal>
          <c:smooth val="0"/>
        </c:ser>
        <c:dLbls>
          <c:showLegendKey val="0"/>
          <c:showVal val="0"/>
          <c:showCatName val="0"/>
          <c:showSerName val="0"/>
          <c:showPercent val="0"/>
          <c:showBubbleSize val="0"/>
        </c:dLbls>
        <c:axId val="135405952"/>
        <c:axId val="135407872"/>
      </c:scatterChart>
      <c:valAx>
        <c:axId val="135405952"/>
        <c:scaling>
          <c:orientation val="minMax"/>
        </c:scaling>
        <c:delete val="0"/>
        <c:axPos val="b"/>
        <c:title>
          <c:tx>
            <c:rich>
              <a:bodyPr/>
              <a:lstStyle/>
              <a:p>
                <a:pPr>
                  <a:defRPr/>
                </a:pPr>
                <a:r>
                  <a:rPr lang="en-US"/>
                  <a:t>Direct Time</a:t>
                </a:r>
              </a:p>
            </c:rich>
          </c:tx>
          <c:layout>
            <c:manualLayout>
              <c:xMode val="edge"/>
              <c:yMode val="edge"/>
              <c:x val="0.49529945105067907"/>
              <c:y val="0.87170493715774577"/>
            </c:manualLayout>
          </c:layout>
          <c:overlay val="0"/>
        </c:title>
        <c:numFmt formatCode="#,##0.000" sourceLinked="1"/>
        <c:majorTickMark val="out"/>
        <c:minorTickMark val="none"/>
        <c:tickLblPos val="nextTo"/>
        <c:crossAx val="135407872"/>
        <c:crosses val="autoZero"/>
        <c:crossBetween val="midCat"/>
      </c:valAx>
      <c:valAx>
        <c:axId val="135407872"/>
        <c:scaling>
          <c:orientation val="minMax"/>
        </c:scaling>
        <c:delete val="0"/>
        <c:axPos val="l"/>
        <c:majorGridlines/>
        <c:title>
          <c:tx>
            <c:rich>
              <a:bodyPr rot="-5400000" vert="horz"/>
              <a:lstStyle/>
              <a:p>
                <a:pPr>
                  <a:defRPr/>
                </a:pPr>
                <a:r>
                  <a:rPr lang="en-US"/>
                  <a:t>Indirect Time</a:t>
                </a:r>
              </a:p>
            </c:rich>
          </c:tx>
          <c:layout/>
          <c:overlay val="0"/>
        </c:title>
        <c:numFmt formatCode="#,##0.000" sourceLinked="1"/>
        <c:majorTickMark val="out"/>
        <c:minorTickMark val="none"/>
        <c:tickLblPos val="nextTo"/>
        <c:crossAx val="135405952"/>
        <c:crosses val="autoZero"/>
        <c:crossBetween val="midCat"/>
      </c:valAx>
    </c:plotArea>
    <c:legend>
      <c:legendPos val="b"/>
      <c:layout/>
      <c:overlay val="0"/>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Direct Time vs Total Indirect Time</a:t>
            </a:r>
          </a:p>
        </c:rich>
      </c:tx>
      <c:overlay val="0"/>
    </c:title>
    <c:autoTitleDeleted val="0"/>
    <c:plotArea>
      <c:layout/>
      <c:scatterChart>
        <c:scatterStyle val="lineMarker"/>
        <c:varyColors val="0"/>
        <c:ser>
          <c:idx val="1"/>
          <c:order val="0"/>
          <c:tx>
            <c:v>Very Small</c:v>
          </c:tx>
          <c:spPr>
            <a:ln w="28575">
              <a:noFill/>
            </a:ln>
          </c:spPr>
          <c:trendline>
            <c:trendlineType val="linear"/>
            <c:dispRSqr val="1"/>
            <c:dispEq val="1"/>
            <c:trendlineLbl>
              <c:layout>
                <c:manualLayout>
                  <c:x val="0.14480855039144996"/>
                  <c:y val="-6.8083242570980099E-2"/>
                </c:manualLayout>
              </c:layout>
              <c:numFmt formatCode="General" sourceLinked="0"/>
            </c:trendlineLbl>
          </c:trendline>
          <c:xVal>
            <c:numRef>
              <c:f>'Indirect vs Direct'!$C$9:$CC$9</c:f>
              <c:numCache>
                <c:formatCode>#,##0.000</c:formatCode>
                <c:ptCount val="79"/>
                <c:pt idx="0">
                  <c:v>22.5</c:v>
                </c:pt>
                <c:pt idx="1">
                  <c:v>#N/A</c:v>
                </c:pt>
                <c:pt idx="2">
                  <c:v>47.633333333333326</c:v>
                </c:pt>
                <c:pt idx="3">
                  <c:v>#N/A</c:v>
                </c:pt>
                <c:pt idx="4">
                  <c:v>#N/A</c:v>
                </c:pt>
                <c:pt idx="5">
                  <c:v>32.316666666666663</c:v>
                </c:pt>
                <c:pt idx="6">
                  <c:v>#N/A</c:v>
                </c:pt>
                <c:pt idx="7">
                  <c:v>#N/A</c:v>
                </c:pt>
                <c:pt idx="8">
                  <c:v>23.083333333333332</c:v>
                </c:pt>
                <c:pt idx="9">
                  <c:v>31.566666666666666</c:v>
                </c:pt>
                <c:pt idx="10">
                  <c:v>#N/A</c:v>
                </c:pt>
                <c:pt idx="11">
                  <c:v>#N/A</c:v>
                </c:pt>
                <c:pt idx="12">
                  <c:v>91.4</c:v>
                </c:pt>
                <c:pt idx="13">
                  <c:v>3.15</c:v>
                </c:pt>
                <c:pt idx="14">
                  <c:v>54.65</c:v>
                </c:pt>
                <c:pt idx="15">
                  <c:v>#N/A</c:v>
                </c:pt>
                <c:pt idx="16">
                  <c:v>#N/A</c:v>
                </c:pt>
                <c:pt idx="17">
                  <c:v>#N/A</c:v>
                </c:pt>
                <c:pt idx="18">
                  <c:v>#N/A</c:v>
                </c:pt>
                <c:pt idx="19">
                  <c:v>#N/A</c:v>
                </c:pt>
                <c:pt idx="20">
                  <c:v>#N/A</c:v>
                </c:pt>
                <c:pt idx="21">
                  <c:v>#N/A</c:v>
                </c:pt>
                <c:pt idx="22">
                  <c:v>40.283333333333331</c:v>
                </c:pt>
                <c:pt idx="23">
                  <c:v>#N/A</c:v>
                </c:pt>
                <c:pt idx="24">
                  <c:v>21.233333333333334</c:v>
                </c:pt>
                <c:pt idx="25">
                  <c:v>8.6833333333333336</c:v>
                </c:pt>
                <c:pt idx="26">
                  <c:v>10.216666666666667</c:v>
                </c:pt>
                <c:pt idx="27">
                  <c:v>#N/A</c:v>
                </c:pt>
                <c:pt idx="28">
                  <c:v>#N/A</c:v>
                </c:pt>
                <c:pt idx="29">
                  <c:v>#N/A</c:v>
                </c:pt>
                <c:pt idx="30">
                  <c:v>#N/A</c:v>
                </c:pt>
                <c:pt idx="31">
                  <c:v>36.716666666666661</c:v>
                </c:pt>
                <c:pt idx="32">
                  <c:v>12.500000000000002</c:v>
                </c:pt>
                <c:pt idx="33">
                  <c:v>35.383333333333333</c:v>
                </c:pt>
                <c:pt idx="34">
                  <c:v>#N/A</c:v>
                </c:pt>
                <c:pt idx="35">
                  <c:v>61.066666666666663</c:v>
                </c:pt>
                <c:pt idx="36">
                  <c:v>#N/A</c:v>
                </c:pt>
                <c:pt idx="37">
                  <c:v>19.75</c:v>
                </c:pt>
                <c:pt idx="38">
                  <c:v>#N/A</c:v>
                </c:pt>
                <c:pt idx="39">
                  <c:v>154.25</c:v>
                </c:pt>
                <c:pt idx="40">
                  <c:v>#N/A</c:v>
                </c:pt>
                <c:pt idx="41">
                  <c:v>#N/A</c:v>
                </c:pt>
                <c:pt idx="42">
                  <c:v>#N/A</c:v>
                </c:pt>
                <c:pt idx="43">
                  <c:v>#N/A</c:v>
                </c:pt>
                <c:pt idx="44">
                  <c:v>45.25</c:v>
                </c:pt>
                <c:pt idx="45">
                  <c:v>#N/A</c:v>
                </c:pt>
                <c:pt idx="46">
                  <c:v>29.883333333333333</c:v>
                </c:pt>
                <c:pt idx="47">
                  <c:v>#N/A</c:v>
                </c:pt>
                <c:pt idx="48">
                  <c:v>74.333333333333343</c:v>
                </c:pt>
                <c:pt idx="49">
                  <c:v>#N/A</c:v>
                </c:pt>
                <c:pt idx="50">
                  <c:v>12.966666666666665</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63.766666666666666</c:v>
                </c:pt>
                <c:pt idx="67">
                  <c:v>12.683333333333334</c:v>
                </c:pt>
                <c:pt idx="68">
                  <c:v>36.81666666666667</c:v>
                </c:pt>
                <c:pt idx="69">
                  <c:v>#N/A</c:v>
                </c:pt>
                <c:pt idx="70">
                  <c:v>#N/A</c:v>
                </c:pt>
                <c:pt idx="71">
                  <c:v>#N/A</c:v>
                </c:pt>
                <c:pt idx="72">
                  <c:v>#N/A</c:v>
                </c:pt>
                <c:pt idx="73">
                  <c:v>#N/A</c:v>
                </c:pt>
                <c:pt idx="74">
                  <c:v>#N/A</c:v>
                </c:pt>
                <c:pt idx="75">
                  <c:v>#N/A</c:v>
                </c:pt>
                <c:pt idx="76">
                  <c:v>#N/A</c:v>
                </c:pt>
                <c:pt idx="77">
                  <c:v>#N/A</c:v>
                </c:pt>
                <c:pt idx="78">
                  <c:v>#N/A</c:v>
                </c:pt>
              </c:numCache>
            </c:numRef>
          </c:xVal>
          <c:yVal>
            <c:numRef>
              <c:f>'Indirect vs Direct'!$C$12:$CC$12</c:f>
              <c:numCache>
                <c:formatCode>#,##0.000</c:formatCode>
                <c:ptCount val="79"/>
                <c:pt idx="0">
                  <c:v>52.2</c:v>
                </c:pt>
                <c:pt idx="1">
                  <c:v>#N/A</c:v>
                </c:pt>
                <c:pt idx="2">
                  <c:v>102.60000000000001</c:v>
                </c:pt>
                <c:pt idx="3">
                  <c:v>#N/A</c:v>
                </c:pt>
                <c:pt idx="4">
                  <c:v>#N/A</c:v>
                </c:pt>
                <c:pt idx="5">
                  <c:v>121.75</c:v>
                </c:pt>
                <c:pt idx="6">
                  <c:v>#N/A</c:v>
                </c:pt>
                <c:pt idx="7">
                  <c:v>#N/A</c:v>
                </c:pt>
                <c:pt idx="8">
                  <c:v>64.166666666666671</c:v>
                </c:pt>
                <c:pt idx="9">
                  <c:v>46.15</c:v>
                </c:pt>
                <c:pt idx="10">
                  <c:v>#N/A</c:v>
                </c:pt>
                <c:pt idx="11">
                  <c:v>#N/A</c:v>
                </c:pt>
                <c:pt idx="12">
                  <c:v>51.516666666666666</c:v>
                </c:pt>
                <c:pt idx="13">
                  <c:v>30.183333333333334</c:v>
                </c:pt>
                <c:pt idx="14">
                  <c:v>70.516666666666666</c:v>
                </c:pt>
                <c:pt idx="15">
                  <c:v>#N/A</c:v>
                </c:pt>
                <c:pt idx="16">
                  <c:v>#N/A</c:v>
                </c:pt>
                <c:pt idx="17">
                  <c:v>#N/A</c:v>
                </c:pt>
                <c:pt idx="18">
                  <c:v>#N/A</c:v>
                </c:pt>
                <c:pt idx="19">
                  <c:v>#N/A</c:v>
                </c:pt>
                <c:pt idx="20">
                  <c:v>#N/A</c:v>
                </c:pt>
                <c:pt idx="21">
                  <c:v>#N/A</c:v>
                </c:pt>
                <c:pt idx="22">
                  <c:v>50.199999999999996</c:v>
                </c:pt>
                <c:pt idx="23">
                  <c:v>#N/A</c:v>
                </c:pt>
                <c:pt idx="24">
                  <c:v>58.966666666666669</c:v>
                </c:pt>
                <c:pt idx="25">
                  <c:v>46.183333333333337</c:v>
                </c:pt>
                <c:pt idx="26">
                  <c:v>88.25</c:v>
                </c:pt>
                <c:pt idx="27">
                  <c:v>#N/A</c:v>
                </c:pt>
                <c:pt idx="28">
                  <c:v>#N/A</c:v>
                </c:pt>
                <c:pt idx="29">
                  <c:v>#N/A</c:v>
                </c:pt>
                <c:pt idx="30">
                  <c:v>#N/A</c:v>
                </c:pt>
                <c:pt idx="31">
                  <c:v>33.799999999999997</c:v>
                </c:pt>
                <c:pt idx="32">
                  <c:v>83.916666666666671</c:v>
                </c:pt>
                <c:pt idx="33">
                  <c:v>62.333333333333329</c:v>
                </c:pt>
                <c:pt idx="34">
                  <c:v>#N/A</c:v>
                </c:pt>
                <c:pt idx="35">
                  <c:v>150.6</c:v>
                </c:pt>
                <c:pt idx="36">
                  <c:v>#N/A</c:v>
                </c:pt>
                <c:pt idx="37">
                  <c:v>24.783333333333331</c:v>
                </c:pt>
                <c:pt idx="38">
                  <c:v>#N/A</c:v>
                </c:pt>
                <c:pt idx="39">
                  <c:v>40.316666666666663</c:v>
                </c:pt>
                <c:pt idx="40">
                  <c:v>#N/A</c:v>
                </c:pt>
                <c:pt idx="41">
                  <c:v>#N/A</c:v>
                </c:pt>
                <c:pt idx="42">
                  <c:v>#N/A</c:v>
                </c:pt>
                <c:pt idx="43">
                  <c:v>#N/A</c:v>
                </c:pt>
                <c:pt idx="44">
                  <c:v>39.333333333333336</c:v>
                </c:pt>
                <c:pt idx="45">
                  <c:v>#N/A</c:v>
                </c:pt>
                <c:pt idx="46">
                  <c:v>35.966666666666669</c:v>
                </c:pt>
                <c:pt idx="47">
                  <c:v>#N/A</c:v>
                </c:pt>
                <c:pt idx="48">
                  <c:v>58.416666666666664</c:v>
                </c:pt>
                <c:pt idx="49">
                  <c:v>#N/A</c:v>
                </c:pt>
                <c:pt idx="50">
                  <c:v>39.016666666666666</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79.416666666666657</c:v>
                </c:pt>
                <c:pt idx="67">
                  <c:v>62.033333333333331</c:v>
                </c:pt>
                <c:pt idx="68">
                  <c:v>48.1</c:v>
                </c:pt>
                <c:pt idx="69">
                  <c:v>#N/A</c:v>
                </c:pt>
                <c:pt idx="70">
                  <c:v>#N/A</c:v>
                </c:pt>
                <c:pt idx="71">
                  <c:v>#N/A</c:v>
                </c:pt>
                <c:pt idx="72">
                  <c:v>#N/A</c:v>
                </c:pt>
                <c:pt idx="73">
                  <c:v>#N/A</c:v>
                </c:pt>
                <c:pt idx="74">
                  <c:v>#N/A</c:v>
                </c:pt>
                <c:pt idx="75">
                  <c:v>#N/A</c:v>
                </c:pt>
                <c:pt idx="76">
                  <c:v>#N/A</c:v>
                </c:pt>
                <c:pt idx="77">
                  <c:v>#N/A</c:v>
                </c:pt>
                <c:pt idx="78">
                  <c:v>#N/A</c:v>
                </c:pt>
              </c:numCache>
            </c:numRef>
          </c:yVal>
          <c:smooth val="0"/>
        </c:ser>
        <c:dLbls>
          <c:showLegendKey val="0"/>
          <c:showVal val="0"/>
          <c:showCatName val="0"/>
          <c:showSerName val="0"/>
          <c:showPercent val="0"/>
          <c:showBubbleSize val="0"/>
        </c:dLbls>
        <c:axId val="135429504"/>
        <c:axId val="135443584"/>
      </c:scatterChart>
      <c:valAx>
        <c:axId val="135429504"/>
        <c:scaling>
          <c:orientation val="minMax"/>
        </c:scaling>
        <c:delete val="0"/>
        <c:axPos val="b"/>
        <c:numFmt formatCode="#,##0.000" sourceLinked="1"/>
        <c:majorTickMark val="out"/>
        <c:minorTickMark val="none"/>
        <c:tickLblPos val="nextTo"/>
        <c:crossAx val="135443584"/>
        <c:crosses val="autoZero"/>
        <c:crossBetween val="midCat"/>
      </c:valAx>
      <c:valAx>
        <c:axId val="135443584"/>
        <c:scaling>
          <c:orientation val="minMax"/>
        </c:scaling>
        <c:delete val="0"/>
        <c:axPos val="l"/>
        <c:majorGridlines/>
        <c:numFmt formatCode="#,##0.000" sourceLinked="1"/>
        <c:majorTickMark val="out"/>
        <c:minorTickMark val="none"/>
        <c:tickLblPos val="nextTo"/>
        <c:crossAx val="135429504"/>
        <c:crosses val="autoZero"/>
        <c:crossBetween val="midCat"/>
      </c:valAx>
    </c:plotArea>
    <c:legend>
      <c:legendPos val="b"/>
      <c:overlay val="0"/>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Direct Time vs Total Indirect Time</a:t>
            </a:r>
          </a:p>
        </c:rich>
      </c:tx>
      <c:overlay val="0"/>
    </c:title>
    <c:autoTitleDeleted val="0"/>
    <c:plotArea>
      <c:layout/>
      <c:scatterChart>
        <c:scatterStyle val="lineMarker"/>
        <c:varyColors val="0"/>
        <c:ser>
          <c:idx val="2"/>
          <c:order val="0"/>
          <c:tx>
            <c:v>Small</c:v>
          </c:tx>
          <c:spPr>
            <a:ln w="28575">
              <a:noFill/>
            </a:ln>
          </c:spPr>
          <c:trendline>
            <c:trendlineType val="linear"/>
            <c:dispRSqr val="1"/>
            <c:dispEq val="1"/>
            <c:trendlineLbl>
              <c:layout>
                <c:manualLayout>
                  <c:x val="-3.1855732511458933E-3"/>
                  <c:y val="-4.1763731486632066E-2"/>
                </c:manualLayout>
              </c:layout>
              <c:numFmt formatCode="General" sourceLinked="0"/>
            </c:trendlineLbl>
          </c:trendline>
          <c:xVal>
            <c:numRef>
              <c:f>'Indirect vs Direct'!$C$10:$CC$10</c:f>
              <c:numCache>
                <c:formatCode>#,##0.000</c:formatCode>
                <c:ptCount val="79"/>
                <c:pt idx="0">
                  <c:v>#N/A</c:v>
                </c:pt>
                <c:pt idx="1">
                  <c:v>#N/A</c:v>
                </c:pt>
                <c:pt idx="2">
                  <c:v>#N/A</c:v>
                </c:pt>
                <c:pt idx="3">
                  <c:v>174.98333333333332</c:v>
                </c:pt>
                <c:pt idx="4">
                  <c:v>5.8333333333333339</c:v>
                </c:pt>
                <c:pt idx="5">
                  <c:v>#N/A</c:v>
                </c:pt>
                <c:pt idx="6">
                  <c:v>16.549999999999997</c:v>
                </c:pt>
                <c:pt idx="7">
                  <c:v>14.95</c:v>
                </c:pt>
                <c:pt idx="8">
                  <c:v>#N/A</c:v>
                </c:pt>
                <c:pt idx="9">
                  <c:v>#N/A</c:v>
                </c:pt>
                <c:pt idx="10">
                  <c:v>#N/A</c:v>
                </c:pt>
                <c:pt idx="11">
                  <c:v>21.816666666666666</c:v>
                </c:pt>
                <c:pt idx="12">
                  <c:v>#N/A</c:v>
                </c:pt>
                <c:pt idx="13">
                  <c:v>#N/A</c:v>
                </c:pt>
                <c:pt idx="14">
                  <c:v>#N/A</c:v>
                </c:pt>
                <c:pt idx="15">
                  <c:v>#N/A</c:v>
                </c:pt>
                <c:pt idx="16">
                  <c:v>#N/A</c:v>
                </c:pt>
                <c:pt idx="17">
                  <c:v>#N/A</c:v>
                </c:pt>
                <c:pt idx="18">
                  <c:v>#N/A</c:v>
                </c:pt>
                <c:pt idx="19">
                  <c:v>42.933333333333337</c:v>
                </c:pt>
                <c:pt idx="20">
                  <c:v>22.066666666666666</c:v>
                </c:pt>
                <c:pt idx="21">
                  <c:v>37.183333333333337</c:v>
                </c:pt>
                <c:pt idx="22">
                  <c:v>#N/A</c:v>
                </c:pt>
                <c:pt idx="23">
                  <c:v>46.666666666666664</c:v>
                </c:pt>
                <c:pt idx="24">
                  <c:v>#N/A</c:v>
                </c:pt>
                <c:pt idx="25">
                  <c:v>#N/A</c:v>
                </c:pt>
                <c:pt idx="26">
                  <c:v>#N/A</c:v>
                </c:pt>
                <c:pt idx="27">
                  <c:v>36.13333333333334</c:v>
                </c:pt>
                <c:pt idx="28">
                  <c:v>21.166666666666671</c:v>
                </c:pt>
                <c:pt idx="29">
                  <c:v>15.716666666666665</c:v>
                </c:pt>
                <c:pt idx="30">
                  <c:v>54.4</c:v>
                </c:pt>
                <c:pt idx="31">
                  <c:v>#N/A</c:v>
                </c:pt>
                <c:pt idx="32">
                  <c:v>#N/A</c:v>
                </c:pt>
                <c:pt idx="33">
                  <c:v>#N/A</c:v>
                </c:pt>
                <c:pt idx="34">
                  <c:v>50.75</c:v>
                </c:pt>
                <c:pt idx="35">
                  <c:v>#N/A</c:v>
                </c:pt>
                <c:pt idx="36">
                  <c:v>27.416666666666668</c:v>
                </c:pt>
                <c:pt idx="37">
                  <c:v>#N/A</c:v>
                </c:pt>
                <c:pt idx="38">
                  <c:v>28.033333333333339</c:v>
                </c:pt>
                <c:pt idx="39">
                  <c:v>#N/A</c:v>
                </c:pt>
                <c:pt idx="40">
                  <c:v>48.900000000000006</c:v>
                </c:pt>
                <c:pt idx="41">
                  <c:v>34.849999999999994</c:v>
                </c:pt>
                <c:pt idx="42">
                  <c:v>29.133333333333333</c:v>
                </c:pt>
                <c:pt idx="43">
                  <c:v>#N/A</c:v>
                </c:pt>
                <c:pt idx="44">
                  <c:v>#N/A</c:v>
                </c:pt>
                <c:pt idx="45">
                  <c:v>31.533333333333331</c:v>
                </c:pt>
                <c:pt idx="46">
                  <c:v>#N/A</c:v>
                </c:pt>
                <c:pt idx="47">
                  <c:v>45</c:v>
                </c:pt>
                <c:pt idx="48">
                  <c:v>#N/A</c:v>
                </c:pt>
                <c:pt idx="49">
                  <c:v>#N/A</c:v>
                </c:pt>
                <c:pt idx="50">
                  <c:v>#N/A</c:v>
                </c:pt>
                <c:pt idx="51">
                  <c:v>#N/A</c:v>
                </c:pt>
                <c:pt idx="52">
                  <c:v>#N/A</c:v>
                </c:pt>
                <c:pt idx="53">
                  <c:v>#N/A</c:v>
                </c:pt>
                <c:pt idx="54">
                  <c:v>#N/A</c:v>
                </c:pt>
                <c:pt idx="55">
                  <c:v>#N/A</c:v>
                </c:pt>
                <c:pt idx="56">
                  <c:v>#N/A</c:v>
                </c:pt>
                <c:pt idx="57">
                  <c:v>#N/A</c:v>
                </c:pt>
                <c:pt idx="58">
                  <c:v>25.583333333333336</c:v>
                </c:pt>
                <c:pt idx="59">
                  <c:v>33.166666666666664</c:v>
                </c:pt>
                <c:pt idx="60">
                  <c:v>#N/A</c:v>
                </c:pt>
                <c:pt idx="61">
                  <c:v>#N/A</c:v>
                </c:pt>
                <c:pt idx="62">
                  <c:v>#N/A</c:v>
                </c:pt>
                <c:pt idx="63">
                  <c:v>#N/A</c:v>
                </c:pt>
                <c:pt idx="64">
                  <c:v>#N/A</c:v>
                </c:pt>
                <c:pt idx="65">
                  <c:v>#N/A</c:v>
                </c:pt>
                <c:pt idx="66">
                  <c:v>#N/A</c:v>
                </c:pt>
                <c:pt idx="67">
                  <c:v>#N/A</c:v>
                </c:pt>
                <c:pt idx="68">
                  <c:v>#N/A</c:v>
                </c:pt>
                <c:pt idx="69">
                  <c:v>77.216666666666669</c:v>
                </c:pt>
                <c:pt idx="70">
                  <c:v>34.299999999999997</c:v>
                </c:pt>
                <c:pt idx="71">
                  <c:v>#N/A</c:v>
                </c:pt>
                <c:pt idx="72">
                  <c:v>#N/A</c:v>
                </c:pt>
                <c:pt idx="73">
                  <c:v>65.666666666666657</c:v>
                </c:pt>
                <c:pt idx="74">
                  <c:v>15.700000000000001</c:v>
                </c:pt>
                <c:pt idx="75">
                  <c:v>25.533333333333335</c:v>
                </c:pt>
                <c:pt idx="76">
                  <c:v>#N/A</c:v>
                </c:pt>
                <c:pt idx="77">
                  <c:v>#N/A</c:v>
                </c:pt>
                <c:pt idx="78">
                  <c:v>#N/A</c:v>
                </c:pt>
              </c:numCache>
            </c:numRef>
          </c:xVal>
          <c:yVal>
            <c:numRef>
              <c:f>'Indirect vs Direct'!$C$15:$CC$15</c:f>
              <c:numCache>
                <c:formatCode>#,##0.000</c:formatCode>
                <c:ptCount val="79"/>
                <c:pt idx="0">
                  <c:v>#N/A</c:v>
                </c:pt>
                <c:pt idx="1">
                  <c:v>#N/A</c:v>
                </c:pt>
                <c:pt idx="2">
                  <c:v>#N/A</c:v>
                </c:pt>
                <c:pt idx="3">
                  <c:v>84.233333333333334</c:v>
                </c:pt>
                <c:pt idx="4">
                  <c:v>29.266666666666669</c:v>
                </c:pt>
                <c:pt idx="5">
                  <c:v>#N/A</c:v>
                </c:pt>
                <c:pt idx="6">
                  <c:v>24.616666666666667</c:v>
                </c:pt>
                <c:pt idx="7">
                  <c:v>21.200000000000003</c:v>
                </c:pt>
                <c:pt idx="8">
                  <c:v>#N/A</c:v>
                </c:pt>
                <c:pt idx="9">
                  <c:v>#N/A</c:v>
                </c:pt>
                <c:pt idx="10">
                  <c:v>#N/A</c:v>
                </c:pt>
                <c:pt idx="11">
                  <c:v>49.683333333333337</c:v>
                </c:pt>
                <c:pt idx="12">
                  <c:v>#N/A</c:v>
                </c:pt>
                <c:pt idx="13">
                  <c:v>#N/A</c:v>
                </c:pt>
                <c:pt idx="14">
                  <c:v>#N/A</c:v>
                </c:pt>
                <c:pt idx="15">
                  <c:v>#N/A</c:v>
                </c:pt>
                <c:pt idx="16">
                  <c:v>#N/A</c:v>
                </c:pt>
                <c:pt idx="17">
                  <c:v>#N/A</c:v>
                </c:pt>
                <c:pt idx="18">
                  <c:v>#N/A</c:v>
                </c:pt>
                <c:pt idx="19">
                  <c:v>27.366666666666664</c:v>
                </c:pt>
                <c:pt idx="20">
                  <c:v>25.533333333333335</c:v>
                </c:pt>
                <c:pt idx="21">
                  <c:v>50.883333333333333</c:v>
                </c:pt>
                <c:pt idx="22">
                  <c:v>#N/A</c:v>
                </c:pt>
                <c:pt idx="23">
                  <c:v>95.033333333333346</c:v>
                </c:pt>
                <c:pt idx="24">
                  <c:v>#N/A</c:v>
                </c:pt>
                <c:pt idx="25">
                  <c:v>#N/A</c:v>
                </c:pt>
                <c:pt idx="26">
                  <c:v>#N/A</c:v>
                </c:pt>
                <c:pt idx="27">
                  <c:v>24.950000000000003</c:v>
                </c:pt>
                <c:pt idx="28">
                  <c:v>13.066666666666666</c:v>
                </c:pt>
                <c:pt idx="29">
                  <c:v>50.516666666666666</c:v>
                </c:pt>
                <c:pt idx="30">
                  <c:v>27.933333333333337</c:v>
                </c:pt>
                <c:pt idx="31">
                  <c:v>#N/A</c:v>
                </c:pt>
                <c:pt idx="32">
                  <c:v>#N/A</c:v>
                </c:pt>
                <c:pt idx="33">
                  <c:v>#N/A</c:v>
                </c:pt>
                <c:pt idx="34">
                  <c:v>93.516666666666666</c:v>
                </c:pt>
                <c:pt idx="35">
                  <c:v>#N/A</c:v>
                </c:pt>
                <c:pt idx="36">
                  <c:v>141.46666666666667</c:v>
                </c:pt>
                <c:pt idx="37">
                  <c:v>#N/A</c:v>
                </c:pt>
                <c:pt idx="38">
                  <c:v>18.616666666666664</c:v>
                </c:pt>
                <c:pt idx="39">
                  <c:v>#N/A</c:v>
                </c:pt>
                <c:pt idx="40">
                  <c:v>32.616666666666667</c:v>
                </c:pt>
                <c:pt idx="41">
                  <c:v>21.599999999999998</c:v>
                </c:pt>
                <c:pt idx="42">
                  <c:v>14.383333333333335</c:v>
                </c:pt>
                <c:pt idx="43">
                  <c:v>#N/A</c:v>
                </c:pt>
                <c:pt idx="44">
                  <c:v>#N/A</c:v>
                </c:pt>
                <c:pt idx="45">
                  <c:v>32.650000000000006</c:v>
                </c:pt>
                <c:pt idx="46">
                  <c:v>#N/A</c:v>
                </c:pt>
                <c:pt idx="47">
                  <c:v>67.25</c:v>
                </c:pt>
                <c:pt idx="48">
                  <c:v>#N/A</c:v>
                </c:pt>
                <c:pt idx="49">
                  <c:v>#N/A</c:v>
                </c:pt>
                <c:pt idx="50">
                  <c:v>#N/A</c:v>
                </c:pt>
                <c:pt idx="51">
                  <c:v>#N/A</c:v>
                </c:pt>
                <c:pt idx="52">
                  <c:v>#N/A</c:v>
                </c:pt>
                <c:pt idx="53">
                  <c:v>#N/A</c:v>
                </c:pt>
                <c:pt idx="54">
                  <c:v>#N/A</c:v>
                </c:pt>
                <c:pt idx="55">
                  <c:v>#N/A</c:v>
                </c:pt>
                <c:pt idx="56">
                  <c:v>#N/A</c:v>
                </c:pt>
                <c:pt idx="57">
                  <c:v>#N/A</c:v>
                </c:pt>
                <c:pt idx="58">
                  <c:v>54.2</c:v>
                </c:pt>
                <c:pt idx="59">
                  <c:v>68.733333333333334</c:v>
                </c:pt>
                <c:pt idx="60">
                  <c:v>#N/A</c:v>
                </c:pt>
                <c:pt idx="61">
                  <c:v>#N/A</c:v>
                </c:pt>
                <c:pt idx="62">
                  <c:v>#N/A</c:v>
                </c:pt>
                <c:pt idx="63">
                  <c:v>#N/A</c:v>
                </c:pt>
                <c:pt idx="64">
                  <c:v>#N/A</c:v>
                </c:pt>
                <c:pt idx="65">
                  <c:v>#N/A</c:v>
                </c:pt>
                <c:pt idx="66">
                  <c:v>#N/A</c:v>
                </c:pt>
                <c:pt idx="67">
                  <c:v>#N/A</c:v>
                </c:pt>
                <c:pt idx="68">
                  <c:v>#N/A</c:v>
                </c:pt>
                <c:pt idx="69">
                  <c:v>79.3</c:v>
                </c:pt>
                <c:pt idx="70">
                  <c:v>23.35</c:v>
                </c:pt>
                <c:pt idx="71">
                  <c:v>#N/A</c:v>
                </c:pt>
                <c:pt idx="72">
                  <c:v>#N/A</c:v>
                </c:pt>
                <c:pt idx="73">
                  <c:v>85.833333333333343</c:v>
                </c:pt>
                <c:pt idx="74">
                  <c:v>24.366666666666667</c:v>
                </c:pt>
                <c:pt idx="75">
                  <c:v>38.36666666666666</c:v>
                </c:pt>
                <c:pt idx="76">
                  <c:v>#N/A</c:v>
                </c:pt>
                <c:pt idx="77">
                  <c:v>#N/A</c:v>
                </c:pt>
                <c:pt idx="78">
                  <c:v>#N/A</c:v>
                </c:pt>
              </c:numCache>
            </c:numRef>
          </c:yVal>
          <c:smooth val="0"/>
        </c:ser>
        <c:dLbls>
          <c:showLegendKey val="0"/>
          <c:showVal val="0"/>
          <c:showCatName val="0"/>
          <c:showSerName val="0"/>
          <c:showPercent val="0"/>
          <c:showBubbleSize val="0"/>
        </c:dLbls>
        <c:axId val="135457024"/>
        <c:axId val="157655040"/>
      </c:scatterChart>
      <c:valAx>
        <c:axId val="135457024"/>
        <c:scaling>
          <c:orientation val="minMax"/>
        </c:scaling>
        <c:delete val="0"/>
        <c:axPos val="b"/>
        <c:numFmt formatCode="#,##0.000" sourceLinked="1"/>
        <c:majorTickMark val="out"/>
        <c:minorTickMark val="none"/>
        <c:tickLblPos val="nextTo"/>
        <c:crossAx val="157655040"/>
        <c:crosses val="autoZero"/>
        <c:crossBetween val="midCat"/>
      </c:valAx>
      <c:valAx>
        <c:axId val="157655040"/>
        <c:scaling>
          <c:orientation val="minMax"/>
        </c:scaling>
        <c:delete val="0"/>
        <c:axPos val="l"/>
        <c:majorGridlines/>
        <c:numFmt formatCode="#,##0.000" sourceLinked="1"/>
        <c:majorTickMark val="out"/>
        <c:minorTickMark val="none"/>
        <c:tickLblPos val="nextTo"/>
        <c:crossAx val="135457024"/>
        <c:crosses val="autoZero"/>
        <c:crossBetween val="midCat"/>
      </c:valAx>
    </c:plotArea>
    <c:legend>
      <c:legendPos val="b"/>
      <c:overlay val="0"/>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Direct Time vs Total Indirect Time</a:t>
            </a:r>
          </a:p>
        </c:rich>
      </c:tx>
      <c:overlay val="0"/>
    </c:title>
    <c:autoTitleDeleted val="0"/>
    <c:plotArea>
      <c:layout/>
      <c:scatterChart>
        <c:scatterStyle val="lineMarker"/>
        <c:varyColors val="0"/>
        <c:ser>
          <c:idx val="3"/>
          <c:order val="0"/>
          <c:tx>
            <c:v>Large</c:v>
          </c:tx>
          <c:spPr>
            <a:ln w="28575">
              <a:noFill/>
            </a:ln>
          </c:spPr>
          <c:marker>
            <c:symbol val="circle"/>
            <c:size val="7"/>
          </c:marker>
          <c:trendline>
            <c:trendlineType val="linear"/>
            <c:dispRSqr val="1"/>
            <c:dispEq val="1"/>
            <c:trendlineLbl>
              <c:layout>
                <c:manualLayout>
                  <c:x val="3.7134904662609068E-2"/>
                  <c:y val="-7.5960403702202195E-2"/>
                </c:manualLayout>
              </c:layout>
              <c:numFmt formatCode="General" sourceLinked="0"/>
            </c:trendlineLbl>
          </c:trendline>
          <c:xVal>
            <c:numRef>
              <c:f>'Indirect vs Direct'!$C$11:$CC$11</c:f>
              <c:numCache>
                <c:formatCode>#,##0.000</c:formatCode>
                <c:ptCount val="79"/>
                <c:pt idx="0">
                  <c:v>#N/A</c:v>
                </c:pt>
                <c:pt idx="1">
                  <c:v>30.35</c:v>
                </c:pt>
                <c:pt idx="2">
                  <c:v>#N/A</c:v>
                </c:pt>
                <c:pt idx="3">
                  <c:v>#N/A</c:v>
                </c:pt>
                <c:pt idx="4">
                  <c:v>#N/A</c:v>
                </c:pt>
                <c:pt idx="5">
                  <c:v>#N/A</c:v>
                </c:pt>
                <c:pt idx="6">
                  <c:v>#N/A</c:v>
                </c:pt>
                <c:pt idx="7">
                  <c:v>#N/A</c:v>
                </c:pt>
                <c:pt idx="8">
                  <c:v>#N/A</c:v>
                </c:pt>
                <c:pt idx="9">
                  <c:v>#N/A</c:v>
                </c:pt>
                <c:pt idx="10">
                  <c:v>53.516666666666673</c:v>
                </c:pt>
                <c:pt idx="11">
                  <c:v>#N/A</c:v>
                </c:pt>
                <c:pt idx="12">
                  <c:v>#N/A</c:v>
                </c:pt>
                <c:pt idx="13">
                  <c:v>#N/A</c:v>
                </c:pt>
                <c:pt idx="14">
                  <c:v>#N/A</c:v>
                </c:pt>
                <c:pt idx="15">
                  <c:v>37.300000000000004</c:v>
                </c:pt>
                <c:pt idx="16">
                  <c:v>39.799999999999997</c:v>
                </c:pt>
                <c:pt idx="17">
                  <c:v>29.116666666666667</c:v>
                </c:pt>
                <c:pt idx="18">
                  <c:v>32.25</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23.883333333333336</c:v>
                </c:pt>
                <c:pt idx="44">
                  <c:v>#N/A</c:v>
                </c:pt>
                <c:pt idx="45">
                  <c:v>#N/A</c:v>
                </c:pt>
                <c:pt idx="46">
                  <c:v>#N/A</c:v>
                </c:pt>
                <c:pt idx="47">
                  <c:v>#N/A</c:v>
                </c:pt>
                <c:pt idx="48">
                  <c:v>#N/A</c:v>
                </c:pt>
                <c:pt idx="49">
                  <c:v>34.233333333333334</c:v>
                </c:pt>
                <c:pt idx="50">
                  <c:v>#N/A</c:v>
                </c:pt>
                <c:pt idx="51">
                  <c:v>44.616666666666667</c:v>
                </c:pt>
                <c:pt idx="52">
                  <c:v>37.049999999999997</c:v>
                </c:pt>
                <c:pt idx="53">
                  <c:v>13.666666666666668</c:v>
                </c:pt>
                <c:pt idx="54">
                  <c:v>14.5</c:v>
                </c:pt>
                <c:pt idx="55">
                  <c:v>24.516666666666669</c:v>
                </c:pt>
                <c:pt idx="56">
                  <c:v>14.416666666666668</c:v>
                </c:pt>
                <c:pt idx="57">
                  <c:v>42.3</c:v>
                </c:pt>
                <c:pt idx="58">
                  <c:v>#N/A</c:v>
                </c:pt>
                <c:pt idx="59">
                  <c:v>#N/A</c:v>
                </c:pt>
                <c:pt idx="60">
                  <c:v>41.383333333333333</c:v>
                </c:pt>
                <c:pt idx="61">
                  <c:v>43.666666666666664</c:v>
                </c:pt>
                <c:pt idx="62">
                  <c:v>46.31666666666667</c:v>
                </c:pt>
                <c:pt idx="63">
                  <c:v>50.483333333333334</c:v>
                </c:pt>
                <c:pt idx="64">
                  <c:v>50.783333333333339</c:v>
                </c:pt>
                <c:pt idx="65">
                  <c:v>57.566666666666656</c:v>
                </c:pt>
                <c:pt idx="66">
                  <c:v>#N/A</c:v>
                </c:pt>
                <c:pt idx="67">
                  <c:v>#N/A</c:v>
                </c:pt>
                <c:pt idx="68">
                  <c:v>#N/A</c:v>
                </c:pt>
                <c:pt idx="69">
                  <c:v>#N/A</c:v>
                </c:pt>
                <c:pt idx="70">
                  <c:v>#N/A</c:v>
                </c:pt>
                <c:pt idx="71">
                  <c:v>24.216666666666665</c:v>
                </c:pt>
                <c:pt idx="72">
                  <c:v>16.899999999999999</c:v>
                </c:pt>
                <c:pt idx="73">
                  <c:v>#N/A</c:v>
                </c:pt>
                <c:pt idx="74">
                  <c:v>#N/A</c:v>
                </c:pt>
                <c:pt idx="75">
                  <c:v>#N/A</c:v>
                </c:pt>
                <c:pt idx="76">
                  <c:v>26.716666666666669</c:v>
                </c:pt>
                <c:pt idx="77">
                  <c:v>31.483333333333327</c:v>
                </c:pt>
                <c:pt idx="78">
                  <c:v>24.333333333333332</c:v>
                </c:pt>
              </c:numCache>
            </c:numRef>
          </c:xVal>
          <c:yVal>
            <c:numRef>
              <c:f>'Indirect vs Direct'!$C$18:$CC$18</c:f>
              <c:numCache>
                <c:formatCode>#,##0.000</c:formatCode>
                <c:ptCount val="79"/>
                <c:pt idx="0">
                  <c:v>#N/A</c:v>
                </c:pt>
                <c:pt idx="1">
                  <c:v>49.716666666666669</c:v>
                </c:pt>
                <c:pt idx="2">
                  <c:v>#N/A</c:v>
                </c:pt>
                <c:pt idx="3">
                  <c:v>#N/A</c:v>
                </c:pt>
                <c:pt idx="4">
                  <c:v>#N/A</c:v>
                </c:pt>
                <c:pt idx="5">
                  <c:v>#N/A</c:v>
                </c:pt>
                <c:pt idx="6">
                  <c:v>#N/A</c:v>
                </c:pt>
                <c:pt idx="7">
                  <c:v>#N/A</c:v>
                </c:pt>
                <c:pt idx="8">
                  <c:v>#N/A</c:v>
                </c:pt>
                <c:pt idx="9">
                  <c:v>#N/A</c:v>
                </c:pt>
                <c:pt idx="10">
                  <c:v>58.733333333333341</c:v>
                </c:pt>
                <c:pt idx="11">
                  <c:v>#N/A</c:v>
                </c:pt>
                <c:pt idx="12">
                  <c:v>#N/A</c:v>
                </c:pt>
                <c:pt idx="13">
                  <c:v>#N/A</c:v>
                </c:pt>
                <c:pt idx="14">
                  <c:v>#N/A</c:v>
                </c:pt>
                <c:pt idx="15">
                  <c:v>25.916666666666668</c:v>
                </c:pt>
                <c:pt idx="16">
                  <c:v>12.6</c:v>
                </c:pt>
                <c:pt idx="17">
                  <c:v>14.716666666666667</c:v>
                </c:pt>
                <c:pt idx="18">
                  <c:v>18.466666666666669</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21.516666666666666</c:v>
                </c:pt>
                <c:pt idx="44">
                  <c:v>#N/A</c:v>
                </c:pt>
                <c:pt idx="45">
                  <c:v>#N/A</c:v>
                </c:pt>
                <c:pt idx="46">
                  <c:v>#N/A</c:v>
                </c:pt>
                <c:pt idx="47">
                  <c:v>#N/A</c:v>
                </c:pt>
                <c:pt idx="48">
                  <c:v>#N/A</c:v>
                </c:pt>
                <c:pt idx="49">
                  <c:v>47.816666666666663</c:v>
                </c:pt>
                <c:pt idx="50">
                  <c:v>#N/A</c:v>
                </c:pt>
                <c:pt idx="51">
                  <c:v>36.93333333333333</c:v>
                </c:pt>
                <c:pt idx="52">
                  <c:v>28.416666666666668</c:v>
                </c:pt>
                <c:pt idx="53">
                  <c:v>35.133333333333333</c:v>
                </c:pt>
                <c:pt idx="54">
                  <c:v>36.466666666666661</c:v>
                </c:pt>
                <c:pt idx="55">
                  <c:v>35.25</c:v>
                </c:pt>
                <c:pt idx="56">
                  <c:v>36.533333333333331</c:v>
                </c:pt>
                <c:pt idx="57">
                  <c:v>29.5</c:v>
                </c:pt>
                <c:pt idx="58">
                  <c:v>#N/A</c:v>
                </c:pt>
                <c:pt idx="59">
                  <c:v>#N/A</c:v>
                </c:pt>
                <c:pt idx="60">
                  <c:v>18</c:v>
                </c:pt>
                <c:pt idx="61">
                  <c:v>17.516666666666666</c:v>
                </c:pt>
                <c:pt idx="62">
                  <c:v>18.283333333333339</c:v>
                </c:pt>
                <c:pt idx="63">
                  <c:v>92.583333333333329</c:v>
                </c:pt>
                <c:pt idx="64">
                  <c:v>35.733333333333334</c:v>
                </c:pt>
                <c:pt idx="65">
                  <c:v>100.41666666666669</c:v>
                </c:pt>
                <c:pt idx="66">
                  <c:v>#N/A</c:v>
                </c:pt>
                <c:pt idx="67">
                  <c:v>#N/A</c:v>
                </c:pt>
                <c:pt idx="68">
                  <c:v>#N/A</c:v>
                </c:pt>
                <c:pt idx="69">
                  <c:v>#N/A</c:v>
                </c:pt>
                <c:pt idx="70">
                  <c:v>#N/A</c:v>
                </c:pt>
                <c:pt idx="71">
                  <c:v>15.299999999999997</c:v>
                </c:pt>
                <c:pt idx="72">
                  <c:v>13.766666666666666</c:v>
                </c:pt>
                <c:pt idx="73">
                  <c:v>#N/A</c:v>
                </c:pt>
                <c:pt idx="74">
                  <c:v>#N/A</c:v>
                </c:pt>
                <c:pt idx="75">
                  <c:v>#N/A</c:v>
                </c:pt>
                <c:pt idx="76">
                  <c:v>27.549999999999997</c:v>
                </c:pt>
                <c:pt idx="77">
                  <c:v>29.183333333333334</c:v>
                </c:pt>
                <c:pt idx="78">
                  <c:v>61.349999999999994</c:v>
                </c:pt>
              </c:numCache>
            </c:numRef>
          </c:yVal>
          <c:smooth val="0"/>
        </c:ser>
        <c:dLbls>
          <c:showLegendKey val="0"/>
          <c:showVal val="0"/>
          <c:showCatName val="0"/>
          <c:showSerName val="0"/>
          <c:showPercent val="0"/>
          <c:showBubbleSize val="0"/>
        </c:dLbls>
        <c:axId val="168788736"/>
        <c:axId val="168790272"/>
      </c:scatterChart>
      <c:valAx>
        <c:axId val="168788736"/>
        <c:scaling>
          <c:orientation val="minMax"/>
        </c:scaling>
        <c:delete val="0"/>
        <c:axPos val="b"/>
        <c:numFmt formatCode="#,##0.000" sourceLinked="1"/>
        <c:majorTickMark val="out"/>
        <c:minorTickMark val="none"/>
        <c:tickLblPos val="nextTo"/>
        <c:crossAx val="168790272"/>
        <c:crosses val="autoZero"/>
        <c:crossBetween val="midCat"/>
      </c:valAx>
      <c:valAx>
        <c:axId val="168790272"/>
        <c:scaling>
          <c:orientation val="minMax"/>
        </c:scaling>
        <c:delete val="0"/>
        <c:axPos val="l"/>
        <c:majorGridlines/>
        <c:numFmt formatCode="#,##0.000" sourceLinked="1"/>
        <c:majorTickMark val="out"/>
        <c:minorTickMark val="none"/>
        <c:tickLblPos val="nextTo"/>
        <c:crossAx val="168788736"/>
        <c:crosses val="autoZero"/>
        <c:crossBetween val="midCat"/>
      </c:valAx>
    </c:plotArea>
    <c:legend>
      <c:legendPos val="b"/>
      <c:overlay val="0"/>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Direct Time vs Total Indirect Time</a:t>
            </a:r>
          </a:p>
        </c:rich>
      </c:tx>
      <c:overlay val="0"/>
    </c:title>
    <c:autoTitleDeleted val="0"/>
    <c:plotArea>
      <c:layout/>
      <c:scatterChart>
        <c:scatterStyle val="lineMarker"/>
        <c:varyColors val="0"/>
        <c:ser>
          <c:idx val="0"/>
          <c:order val="0"/>
          <c:tx>
            <c:v>All Establishments</c:v>
          </c:tx>
          <c:spPr>
            <a:ln w="28575">
              <a:noFill/>
            </a:ln>
          </c:spPr>
          <c:trendline>
            <c:trendlineType val="linear"/>
            <c:dispRSqr val="1"/>
            <c:dispEq val="1"/>
            <c:trendlineLbl>
              <c:layout>
                <c:manualLayout>
                  <c:x val="-1.9986617044761096E-2"/>
                  <c:y val="-4.5207440313077857E-2"/>
                </c:manualLayout>
              </c:layout>
              <c:numFmt formatCode="General" sourceLinked="0"/>
            </c:trendlineLbl>
          </c:trendline>
          <c:xVal>
            <c:numRef>
              <c:f>'Indirect vs Direct'!$C$4:$CC$4</c:f>
              <c:numCache>
                <c:formatCode>#,##0.000</c:formatCode>
                <c:ptCount val="79"/>
                <c:pt idx="0">
                  <c:v>22.5</c:v>
                </c:pt>
                <c:pt idx="1">
                  <c:v>30.35</c:v>
                </c:pt>
                <c:pt idx="2">
                  <c:v>47.633333333333326</c:v>
                </c:pt>
                <c:pt idx="3">
                  <c:v>174.98333333333332</c:v>
                </c:pt>
                <c:pt idx="4">
                  <c:v>5.8333333333333339</c:v>
                </c:pt>
                <c:pt idx="5">
                  <c:v>32.316666666666663</c:v>
                </c:pt>
                <c:pt idx="6">
                  <c:v>16.549999999999997</c:v>
                </c:pt>
                <c:pt idx="7">
                  <c:v>14.95</c:v>
                </c:pt>
                <c:pt idx="8">
                  <c:v>23.083333333333332</c:v>
                </c:pt>
                <c:pt idx="9">
                  <c:v>31.566666666666666</c:v>
                </c:pt>
                <c:pt idx="10">
                  <c:v>53.516666666666673</c:v>
                </c:pt>
                <c:pt idx="11">
                  <c:v>21.816666666666666</c:v>
                </c:pt>
                <c:pt idx="12">
                  <c:v>91.4</c:v>
                </c:pt>
                <c:pt idx="13">
                  <c:v>3.15</c:v>
                </c:pt>
                <c:pt idx="14">
                  <c:v>54.65</c:v>
                </c:pt>
                <c:pt idx="15">
                  <c:v>37.300000000000004</c:v>
                </c:pt>
                <c:pt idx="16">
                  <c:v>39.799999999999997</c:v>
                </c:pt>
                <c:pt idx="17">
                  <c:v>29.116666666666667</c:v>
                </c:pt>
                <c:pt idx="18">
                  <c:v>32.25</c:v>
                </c:pt>
                <c:pt idx="19">
                  <c:v>42.933333333333337</c:v>
                </c:pt>
                <c:pt idx="20">
                  <c:v>22.066666666666666</c:v>
                </c:pt>
                <c:pt idx="21">
                  <c:v>37.183333333333337</c:v>
                </c:pt>
                <c:pt idx="22">
                  <c:v>40.283333333333331</c:v>
                </c:pt>
                <c:pt idx="23">
                  <c:v>46.666666666666664</c:v>
                </c:pt>
                <c:pt idx="24">
                  <c:v>21.233333333333334</c:v>
                </c:pt>
                <c:pt idx="25">
                  <c:v>8.6833333333333336</c:v>
                </c:pt>
                <c:pt idx="26">
                  <c:v>10.216666666666667</c:v>
                </c:pt>
                <c:pt idx="27">
                  <c:v>36.13333333333334</c:v>
                </c:pt>
                <c:pt idx="28">
                  <c:v>21.166666666666671</c:v>
                </c:pt>
                <c:pt idx="29">
                  <c:v>15.716666666666665</c:v>
                </c:pt>
                <c:pt idx="30">
                  <c:v>54.4</c:v>
                </c:pt>
                <c:pt idx="31">
                  <c:v>36.716666666666661</c:v>
                </c:pt>
                <c:pt idx="32">
                  <c:v>12.500000000000002</c:v>
                </c:pt>
                <c:pt idx="33">
                  <c:v>35.383333333333333</c:v>
                </c:pt>
                <c:pt idx="34">
                  <c:v>50.75</c:v>
                </c:pt>
                <c:pt idx="35">
                  <c:v>61.066666666666663</c:v>
                </c:pt>
                <c:pt idx="36">
                  <c:v>27.416666666666668</c:v>
                </c:pt>
                <c:pt idx="37">
                  <c:v>19.75</c:v>
                </c:pt>
                <c:pt idx="38">
                  <c:v>28.033333333333339</c:v>
                </c:pt>
                <c:pt idx="39">
                  <c:v>154.25</c:v>
                </c:pt>
                <c:pt idx="40">
                  <c:v>48.900000000000006</c:v>
                </c:pt>
                <c:pt idx="41">
                  <c:v>34.849999999999994</c:v>
                </c:pt>
                <c:pt idx="42">
                  <c:v>29.133333333333333</c:v>
                </c:pt>
                <c:pt idx="43">
                  <c:v>23.883333333333336</c:v>
                </c:pt>
                <c:pt idx="44">
                  <c:v>45.25</c:v>
                </c:pt>
                <c:pt idx="45">
                  <c:v>31.533333333333331</c:v>
                </c:pt>
                <c:pt idx="46">
                  <c:v>29.883333333333333</c:v>
                </c:pt>
                <c:pt idx="47">
                  <c:v>45</c:v>
                </c:pt>
                <c:pt idx="48">
                  <c:v>74.333333333333343</c:v>
                </c:pt>
                <c:pt idx="49">
                  <c:v>34.233333333333334</c:v>
                </c:pt>
                <c:pt idx="50">
                  <c:v>12.966666666666665</c:v>
                </c:pt>
                <c:pt idx="51">
                  <c:v>44.616666666666667</c:v>
                </c:pt>
                <c:pt idx="52">
                  <c:v>37.049999999999997</c:v>
                </c:pt>
                <c:pt idx="53">
                  <c:v>13.666666666666668</c:v>
                </c:pt>
                <c:pt idx="54">
                  <c:v>14.5</c:v>
                </c:pt>
                <c:pt idx="55">
                  <c:v>24.516666666666669</c:v>
                </c:pt>
                <c:pt idx="56">
                  <c:v>14.416666666666668</c:v>
                </c:pt>
                <c:pt idx="57">
                  <c:v>42.3</c:v>
                </c:pt>
                <c:pt idx="58">
                  <c:v>25.583333333333336</c:v>
                </c:pt>
                <c:pt idx="59">
                  <c:v>33.166666666666664</c:v>
                </c:pt>
                <c:pt idx="60">
                  <c:v>41.383333333333333</c:v>
                </c:pt>
                <c:pt idx="61">
                  <c:v>43.666666666666664</c:v>
                </c:pt>
                <c:pt idx="62">
                  <c:v>46.31666666666667</c:v>
                </c:pt>
                <c:pt idx="63">
                  <c:v>50.483333333333334</c:v>
                </c:pt>
                <c:pt idx="64">
                  <c:v>50.783333333333339</c:v>
                </c:pt>
                <c:pt idx="65">
                  <c:v>57.566666666666656</c:v>
                </c:pt>
                <c:pt idx="66">
                  <c:v>63.766666666666666</c:v>
                </c:pt>
                <c:pt idx="67">
                  <c:v>12.683333333333334</c:v>
                </c:pt>
                <c:pt idx="68">
                  <c:v>36.81666666666667</c:v>
                </c:pt>
                <c:pt idx="69">
                  <c:v>77.216666666666669</c:v>
                </c:pt>
                <c:pt idx="70">
                  <c:v>34.299999999999997</c:v>
                </c:pt>
                <c:pt idx="71">
                  <c:v>24.216666666666665</c:v>
                </c:pt>
                <c:pt idx="72">
                  <c:v>16.899999999999999</c:v>
                </c:pt>
                <c:pt idx="73">
                  <c:v>65.666666666666657</c:v>
                </c:pt>
                <c:pt idx="74">
                  <c:v>15.700000000000001</c:v>
                </c:pt>
                <c:pt idx="75">
                  <c:v>25.533333333333335</c:v>
                </c:pt>
                <c:pt idx="76">
                  <c:v>26.716666666666669</c:v>
                </c:pt>
                <c:pt idx="77">
                  <c:v>31.483333333333327</c:v>
                </c:pt>
                <c:pt idx="78">
                  <c:v>24.333333333333332</c:v>
                </c:pt>
              </c:numCache>
            </c:numRef>
          </c:xVal>
          <c:yVal>
            <c:numRef>
              <c:f>'Indirect vs Direct'!$C$5:$CC$5</c:f>
              <c:numCache>
                <c:formatCode>#,##0.000</c:formatCode>
                <c:ptCount val="79"/>
                <c:pt idx="0">
                  <c:v>52.2</c:v>
                </c:pt>
                <c:pt idx="1">
                  <c:v>49.716666666666669</c:v>
                </c:pt>
                <c:pt idx="2">
                  <c:v>102.60000000000001</c:v>
                </c:pt>
                <c:pt idx="3">
                  <c:v>84.233333333333334</c:v>
                </c:pt>
                <c:pt idx="4">
                  <c:v>29.266666666666669</c:v>
                </c:pt>
                <c:pt idx="5">
                  <c:v>121.75</c:v>
                </c:pt>
                <c:pt idx="6">
                  <c:v>24.616666666666667</c:v>
                </c:pt>
                <c:pt idx="7">
                  <c:v>21.200000000000003</c:v>
                </c:pt>
                <c:pt idx="8">
                  <c:v>64.166666666666671</c:v>
                </c:pt>
                <c:pt idx="9">
                  <c:v>46.15</c:v>
                </c:pt>
                <c:pt idx="10">
                  <c:v>58.733333333333341</c:v>
                </c:pt>
                <c:pt idx="11">
                  <c:v>49.683333333333337</c:v>
                </c:pt>
                <c:pt idx="12">
                  <c:v>51.516666666666666</c:v>
                </c:pt>
                <c:pt idx="13">
                  <c:v>30.183333333333334</c:v>
                </c:pt>
                <c:pt idx="14">
                  <c:v>70.516666666666666</c:v>
                </c:pt>
                <c:pt idx="15">
                  <c:v>25.916666666666668</c:v>
                </c:pt>
                <c:pt idx="16">
                  <c:v>12.6</c:v>
                </c:pt>
                <c:pt idx="17">
                  <c:v>14.716666666666667</c:v>
                </c:pt>
                <c:pt idx="18">
                  <c:v>18.466666666666669</c:v>
                </c:pt>
                <c:pt idx="19">
                  <c:v>27.366666666666664</c:v>
                </c:pt>
                <c:pt idx="20">
                  <c:v>25.533333333333335</c:v>
                </c:pt>
                <c:pt idx="21">
                  <c:v>50.883333333333333</c:v>
                </c:pt>
                <c:pt idx="22">
                  <c:v>50.199999999999996</c:v>
                </c:pt>
                <c:pt idx="23">
                  <c:v>95.033333333333346</c:v>
                </c:pt>
                <c:pt idx="24">
                  <c:v>58.966666666666669</c:v>
                </c:pt>
                <c:pt idx="25">
                  <c:v>46.183333333333337</c:v>
                </c:pt>
                <c:pt idx="26">
                  <c:v>88.25</c:v>
                </c:pt>
                <c:pt idx="27">
                  <c:v>24.950000000000003</c:v>
                </c:pt>
                <c:pt idx="28">
                  <c:v>13.066666666666666</c:v>
                </c:pt>
                <c:pt idx="29">
                  <c:v>50.516666666666666</c:v>
                </c:pt>
                <c:pt idx="30">
                  <c:v>27.933333333333337</c:v>
                </c:pt>
                <c:pt idx="31">
                  <c:v>33.799999999999997</c:v>
                </c:pt>
                <c:pt idx="32">
                  <c:v>83.916666666666671</c:v>
                </c:pt>
                <c:pt idx="33">
                  <c:v>62.333333333333329</c:v>
                </c:pt>
                <c:pt idx="34">
                  <c:v>93.516666666666666</c:v>
                </c:pt>
                <c:pt idx="35">
                  <c:v>150.6</c:v>
                </c:pt>
                <c:pt idx="36">
                  <c:v>141.46666666666667</c:v>
                </c:pt>
                <c:pt idx="37">
                  <c:v>24.783333333333331</c:v>
                </c:pt>
                <c:pt idx="38">
                  <c:v>18.616666666666664</c:v>
                </c:pt>
                <c:pt idx="39">
                  <c:v>40.316666666666663</c:v>
                </c:pt>
                <c:pt idx="40">
                  <c:v>32.616666666666667</c:v>
                </c:pt>
                <c:pt idx="41">
                  <c:v>21.599999999999998</c:v>
                </c:pt>
                <c:pt idx="42">
                  <c:v>14.383333333333335</c:v>
                </c:pt>
                <c:pt idx="43">
                  <c:v>21.516666666666666</c:v>
                </c:pt>
                <c:pt idx="44">
                  <c:v>39.333333333333336</c:v>
                </c:pt>
                <c:pt idx="45">
                  <c:v>32.650000000000006</c:v>
                </c:pt>
                <c:pt idx="46">
                  <c:v>35.966666666666669</c:v>
                </c:pt>
                <c:pt idx="47">
                  <c:v>67.25</c:v>
                </c:pt>
                <c:pt idx="48">
                  <c:v>58.416666666666664</c:v>
                </c:pt>
                <c:pt idx="49">
                  <c:v>47.816666666666663</c:v>
                </c:pt>
                <c:pt idx="50">
                  <c:v>39.016666666666666</c:v>
                </c:pt>
                <c:pt idx="51">
                  <c:v>36.93333333333333</c:v>
                </c:pt>
                <c:pt idx="52">
                  <c:v>28.416666666666668</c:v>
                </c:pt>
                <c:pt idx="53">
                  <c:v>35.133333333333333</c:v>
                </c:pt>
                <c:pt idx="54">
                  <c:v>36.466666666666661</c:v>
                </c:pt>
                <c:pt idx="55">
                  <c:v>35.25</c:v>
                </c:pt>
                <c:pt idx="56">
                  <c:v>36.533333333333331</c:v>
                </c:pt>
                <c:pt idx="57">
                  <c:v>29.5</c:v>
                </c:pt>
                <c:pt idx="58">
                  <c:v>54.2</c:v>
                </c:pt>
                <c:pt idx="59">
                  <c:v>68.733333333333334</c:v>
                </c:pt>
                <c:pt idx="60">
                  <c:v>18</c:v>
                </c:pt>
                <c:pt idx="61">
                  <c:v>17.516666666666666</c:v>
                </c:pt>
                <c:pt idx="62">
                  <c:v>18.283333333333339</c:v>
                </c:pt>
                <c:pt idx="63">
                  <c:v>92.583333333333329</c:v>
                </c:pt>
                <c:pt idx="64">
                  <c:v>35.733333333333334</c:v>
                </c:pt>
                <c:pt idx="65">
                  <c:v>100.41666666666669</c:v>
                </c:pt>
                <c:pt idx="66">
                  <c:v>79.416666666666657</c:v>
                </c:pt>
                <c:pt idx="67">
                  <c:v>62.033333333333331</c:v>
                </c:pt>
                <c:pt idx="68">
                  <c:v>48.1</c:v>
                </c:pt>
                <c:pt idx="69">
                  <c:v>79.3</c:v>
                </c:pt>
                <c:pt idx="70">
                  <c:v>23.35</c:v>
                </c:pt>
                <c:pt idx="71">
                  <c:v>15.299999999999997</c:v>
                </c:pt>
                <c:pt idx="72">
                  <c:v>13.766666666666666</c:v>
                </c:pt>
                <c:pt idx="73">
                  <c:v>85.833333333333343</c:v>
                </c:pt>
                <c:pt idx="74">
                  <c:v>24.366666666666667</c:v>
                </c:pt>
                <c:pt idx="75">
                  <c:v>38.36666666666666</c:v>
                </c:pt>
                <c:pt idx="76">
                  <c:v>27.549999999999997</c:v>
                </c:pt>
                <c:pt idx="77">
                  <c:v>29.183333333333334</c:v>
                </c:pt>
                <c:pt idx="78">
                  <c:v>61.349999999999994</c:v>
                </c:pt>
              </c:numCache>
            </c:numRef>
          </c:yVal>
          <c:smooth val="0"/>
        </c:ser>
        <c:dLbls>
          <c:showLegendKey val="0"/>
          <c:showVal val="0"/>
          <c:showCatName val="0"/>
          <c:showSerName val="0"/>
          <c:showPercent val="0"/>
          <c:showBubbleSize val="0"/>
        </c:dLbls>
        <c:axId val="168802944"/>
        <c:axId val="168817024"/>
      </c:scatterChart>
      <c:valAx>
        <c:axId val="168802944"/>
        <c:scaling>
          <c:orientation val="minMax"/>
        </c:scaling>
        <c:delete val="0"/>
        <c:axPos val="b"/>
        <c:numFmt formatCode="#,##0.000" sourceLinked="1"/>
        <c:majorTickMark val="out"/>
        <c:minorTickMark val="none"/>
        <c:tickLblPos val="nextTo"/>
        <c:crossAx val="168817024"/>
        <c:crosses val="autoZero"/>
        <c:crossBetween val="midCat"/>
      </c:valAx>
      <c:valAx>
        <c:axId val="168817024"/>
        <c:scaling>
          <c:orientation val="minMax"/>
        </c:scaling>
        <c:delete val="0"/>
        <c:axPos val="l"/>
        <c:majorGridlines/>
        <c:numFmt formatCode="#,##0.000" sourceLinked="1"/>
        <c:majorTickMark val="out"/>
        <c:minorTickMark val="none"/>
        <c:tickLblPos val="nextTo"/>
        <c:crossAx val="168802944"/>
        <c:crosses val="autoZero"/>
        <c:crossBetween val="midCat"/>
      </c:valAx>
    </c:plotArea>
    <c:legend>
      <c:legendPos val="b"/>
      <c:overlay val="0"/>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Spring 2014 Direct vs Indirect Time </a:t>
            </a:r>
          </a:p>
        </c:rich>
      </c:tx>
      <c:layout/>
      <c:overlay val="0"/>
    </c:title>
    <c:autoTitleDeleted val="0"/>
    <c:plotArea>
      <c:layout/>
      <c:scatterChart>
        <c:scatterStyle val="lineMarker"/>
        <c:varyColors val="0"/>
        <c:ser>
          <c:idx val="0"/>
          <c:order val="0"/>
          <c:tx>
            <c:v>All Establishments</c:v>
          </c:tx>
          <c:spPr>
            <a:ln w="28575">
              <a:noFill/>
            </a:ln>
          </c:spPr>
          <c:trendline>
            <c:trendlineType val="linear"/>
            <c:dispRSqr val="1"/>
            <c:dispEq val="1"/>
            <c:trendlineLbl>
              <c:layout>
                <c:manualLayout>
                  <c:x val="8.8119018476097724E-2"/>
                  <c:y val="-4.9511973867001034E-2"/>
                </c:manualLayout>
              </c:layout>
              <c:numFmt formatCode="General" sourceLinked="0"/>
            </c:trendlineLbl>
          </c:trendline>
          <c:xVal>
            <c:numRef>
              <c:f>'Indirect vs Direct'!$C$4:$CC$4</c:f>
              <c:numCache>
                <c:formatCode>#,##0.000</c:formatCode>
                <c:ptCount val="79"/>
                <c:pt idx="0">
                  <c:v>22.5</c:v>
                </c:pt>
                <c:pt idx="1">
                  <c:v>30.35</c:v>
                </c:pt>
                <c:pt idx="2">
                  <c:v>47.633333333333326</c:v>
                </c:pt>
                <c:pt idx="3">
                  <c:v>174.98333333333332</c:v>
                </c:pt>
                <c:pt idx="4">
                  <c:v>5.8333333333333339</c:v>
                </c:pt>
                <c:pt idx="5">
                  <c:v>32.316666666666663</c:v>
                </c:pt>
                <c:pt idx="6">
                  <c:v>16.549999999999997</c:v>
                </c:pt>
                <c:pt idx="7">
                  <c:v>14.95</c:v>
                </c:pt>
                <c:pt idx="8">
                  <c:v>23.083333333333332</c:v>
                </c:pt>
                <c:pt idx="9">
                  <c:v>31.566666666666666</c:v>
                </c:pt>
                <c:pt idx="10">
                  <c:v>53.516666666666673</c:v>
                </c:pt>
                <c:pt idx="11">
                  <c:v>21.816666666666666</c:v>
                </c:pt>
                <c:pt idx="12">
                  <c:v>91.4</c:v>
                </c:pt>
                <c:pt idx="13">
                  <c:v>3.15</c:v>
                </c:pt>
                <c:pt idx="14">
                  <c:v>54.65</c:v>
                </c:pt>
                <c:pt idx="15">
                  <c:v>37.300000000000004</c:v>
                </c:pt>
                <c:pt idx="16">
                  <c:v>39.799999999999997</c:v>
                </c:pt>
                <c:pt idx="17">
                  <c:v>29.116666666666667</c:v>
                </c:pt>
                <c:pt idx="18">
                  <c:v>32.25</c:v>
                </c:pt>
                <c:pt idx="19">
                  <c:v>42.933333333333337</c:v>
                </c:pt>
                <c:pt idx="20">
                  <c:v>22.066666666666666</c:v>
                </c:pt>
                <c:pt idx="21">
                  <c:v>37.183333333333337</c:v>
                </c:pt>
                <c:pt idx="22">
                  <c:v>40.283333333333331</c:v>
                </c:pt>
                <c:pt idx="23">
                  <c:v>46.666666666666664</c:v>
                </c:pt>
                <c:pt idx="24">
                  <c:v>21.233333333333334</c:v>
                </c:pt>
                <c:pt idx="25">
                  <c:v>8.6833333333333336</c:v>
                </c:pt>
                <c:pt idx="26">
                  <c:v>10.216666666666667</c:v>
                </c:pt>
                <c:pt idx="27">
                  <c:v>36.13333333333334</c:v>
                </c:pt>
                <c:pt idx="28">
                  <c:v>21.166666666666671</c:v>
                </c:pt>
                <c:pt idx="29">
                  <c:v>15.716666666666665</c:v>
                </c:pt>
                <c:pt idx="30">
                  <c:v>54.4</c:v>
                </c:pt>
                <c:pt idx="31">
                  <c:v>36.716666666666661</c:v>
                </c:pt>
                <c:pt idx="32">
                  <c:v>12.500000000000002</c:v>
                </c:pt>
                <c:pt idx="33">
                  <c:v>35.383333333333333</c:v>
                </c:pt>
                <c:pt idx="34">
                  <c:v>50.75</c:v>
                </c:pt>
                <c:pt idx="35">
                  <c:v>61.066666666666663</c:v>
                </c:pt>
                <c:pt idx="36">
                  <c:v>27.416666666666668</c:v>
                </c:pt>
                <c:pt idx="37">
                  <c:v>19.75</c:v>
                </c:pt>
                <c:pt idx="38">
                  <c:v>28.033333333333339</c:v>
                </c:pt>
                <c:pt idx="39">
                  <c:v>154.25</c:v>
                </c:pt>
                <c:pt idx="40">
                  <c:v>48.900000000000006</c:v>
                </c:pt>
                <c:pt idx="41">
                  <c:v>34.849999999999994</c:v>
                </c:pt>
                <c:pt idx="42">
                  <c:v>29.133333333333333</c:v>
                </c:pt>
                <c:pt idx="43">
                  <c:v>23.883333333333336</c:v>
                </c:pt>
                <c:pt idx="44">
                  <c:v>45.25</c:v>
                </c:pt>
                <c:pt idx="45">
                  <c:v>31.533333333333331</c:v>
                </c:pt>
                <c:pt idx="46">
                  <c:v>29.883333333333333</c:v>
                </c:pt>
                <c:pt idx="47">
                  <c:v>45</c:v>
                </c:pt>
                <c:pt idx="48">
                  <c:v>74.333333333333343</c:v>
                </c:pt>
                <c:pt idx="49">
                  <c:v>34.233333333333334</c:v>
                </c:pt>
                <c:pt idx="50">
                  <c:v>12.966666666666665</c:v>
                </c:pt>
                <c:pt idx="51">
                  <c:v>44.616666666666667</c:v>
                </c:pt>
                <c:pt idx="52">
                  <c:v>37.049999999999997</c:v>
                </c:pt>
                <c:pt idx="53">
                  <c:v>13.666666666666668</c:v>
                </c:pt>
                <c:pt idx="54">
                  <c:v>14.5</c:v>
                </c:pt>
                <c:pt idx="55">
                  <c:v>24.516666666666669</c:v>
                </c:pt>
                <c:pt idx="56">
                  <c:v>14.416666666666668</c:v>
                </c:pt>
                <c:pt idx="57">
                  <c:v>42.3</c:v>
                </c:pt>
                <c:pt idx="58">
                  <c:v>25.583333333333336</c:v>
                </c:pt>
                <c:pt idx="59">
                  <c:v>33.166666666666664</c:v>
                </c:pt>
                <c:pt idx="60">
                  <c:v>41.383333333333333</c:v>
                </c:pt>
                <c:pt idx="61">
                  <c:v>43.666666666666664</c:v>
                </c:pt>
                <c:pt idx="62">
                  <c:v>46.31666666666667</c:v>
                </c:pt>
                <c:pt idx="63">
                  <c:v>50.483333333333334</c:v>
                </c:pt>
                <c:pt idx="64">
                  <c:v>50.783333333333339</c:v>
                </c:pt>
                <c:pt idx="65">
                  <c:v>57.566666666666656</c:v>
                </c:pt>
                <c:pt idx="66">
                  <c:v>63.766666666666666</c:v>
                </c:pt>
                <c:pt idx="67">
                  <c:v>12.683333333333334</c:v>
                </c:pt>
                <c:pt idx="68">
                  <c:v>36.81666666666667</c:v>
                </c:pt>
                <c:pt idx="69">
                  <c:v>77.216666666666669</c:v>
                </c:pt>
                <c:pt idx="70">
                  <c:v>34.299999999999997</c:v>
                </c:pt>
                <c:pt idx="71">
                  <c:v>24.216666666666665</c:v>
                </c:pt>
                <c:pt idx="72">
                  <c:v>16.899999999999999</c:v>
                </c:pt>
                <c:pt idx="73">
                  <c:v>65.666666666666657</c:v>
                </c:pt>
                <c:pt idx="74">
                  <c:v>15.700000000000001</c:v>
                </c:pt>
                <c:pt idx="75">
                  <c:v>25.533333333333335</c:v>
                </c:pt>
                <c:pt idx="76">
                  <c:v>26.716666666666669</c:v>
                </c:pt>
                <c:pt idx="77">
                  <c:v>31.483333333333327</c:v>
                </c:pt>
                <c:pt idx="78">
                  <c:v>24.333333333333332</c:v>
                </c:pt>
              </c:numCache>
            </c:numRef>
          </c:xVal>
          <c:yVal>
            <c:numRef>
              <c:f>'Indirect vs Direct'!$C$5:$CC$5</c:f>
              <c:numCache>
                <c:formatCode>#,##0.000</c:formatCode>
                <c:ptCount val="79"/>
                <c:pt idx="0">
                  <c:v>52.2</c:v>
                </c:pt>
                <c:pt idx="1">
                  <c:v>49.716666666666669</c:v>
                </c:pt>
                <c:pt idx="2">
                  <c:v>102.60000000000001</c:v>
                </c:pt>
                <c:pt idx="3">
                  <c:v>84.233333333333334</c:v>
                </c:pt>
                <c:pt idx="4">
                  <c:v>29.266666666666669</c:v>
                </c:pt>
                <c:pt idx="5">
                  <c:v>121.75</c:v>
                </c:pt>
                <c:pt idx="6">
                  <c:v>24.616666666666667</c:v>
                </c:pt>
                <c:pt idx="7">
                  <c:v>21.200000000000003</c:v>
                </c:pt>
                <c:pt idx="8">
                  <c:v>64.166666666666671</c:v>
                </c:pt>
                <c:pt idx="9">
                  <c:v>46.15</c:v>
                </c:pt>
                <c:pt idx="10">
                  <c:v>58.733333333333341</c:v>
                </c:pt>
                <c:pt idx="11">
                  <c:v>49.683333333333337</c:v>
                </c:pt>
                <c:pt idx="12">
                  <c:v>51.516666666666666</c:v>
                </c:pt>
                <c:pt idx="13">
                  <c:v>30.183333333333334</c:v>
                </c:pt>
                <c:pt idx="14">
                  <c:v>70.516666666666666</c:v>
                </c:pt>
                <c:pt idx="15">
                  <c:v>25.916666666666668</c:v>
                </c:pt>
                <c:pt idx="16">
                  <c:v>12.6</c:v>
                </c:pt>
                <c:pt idx="17">
                  <c:v>14.716666666666667</c:v>
                </c:pt>
                <c:pt idx="18">
                  <c:v>18.466666666666669</c:v>
                </c:pt>
                <c:pt idx="19">
                  <c:v>27.366666666666664</c:v>
                </c:pt>
                <c:pt idx="20">
                  <c:v>25.533333333333335</c:v>
                </c:pt>
                <c:pt idx="21">
                  <c:v>50.883333333333333</c:v>
                </c:pt>
                <c:pt idx="22">
                  <c:v>50.199999999999996</c:v>
                </c:pt>
                <c:pt idx="23">
                  <c:v>95.033333333333346</c:v>
                </c:pt>
                <c:pt idx="24">
                  <c:v>58.966666666666669</c:v>
                </c:pt>
                <c:pt idx="25">
                  <c:v>46.183333333333337</c:v>
                </c:pt>
                <c:pt idx="26">
                  <c:v>88.25</c:v>
                </c:pt>
                <c:pt idx="27">
                  <c:v>24.950000000000003</c:v>
                </c:pt>
                <c:pt idx="28">
                  <c:v>13.066666666666666</c:v>
                </c:pt>
                <c:pt idx="29">
                  <c:v>50.516666666666666</c:v>
                </c:pt>
                <c:pt idx="30">
                  <c:v>27.933333333333337</c:v>
                </c:pt>
                <c:pt idx="31">
                  <c:v>33.799999999999997</c:v>
                </c:pt>
                <c:pt idx="32">
                  <c:v>83.916666666666671</c:v>
                </c:pt>
                <c:pt idx="33">
                  <c:v>62.333333333333329</c:v>
                </c:pt>
                <c:pt idx="34">
                  <c:v>93.516666666666666</c:v>
                </c:pt>
                <c:pt idx="35">
                  <c:v>150.6</c:v>
                </c:pt>
                <c:pt idx="36">
                  <c:v>141.46666666666667</c:v>
                </c:pt>
                <c:pt idx="37">
                  <c:v>24.783333333333331</c:v>
                </c:pt>
                <c:pt idx="38">
                  <c:v>18.616666666666664</c:v>
                </c:pt>
                <c:pt idx="39">
                  <c:v>40.316666666666663</c:v>
                </c:pt>
                <c:pt idx="40">
                  <c:v>32.616666666666667</c:v>
                </c:pt>
                <c:pt idx="41">
                  <c:v>21.599999999999998</c:v>
                </c:pt>
                <c:pt idx="42">
                  <c:v>14.383333333333335</c:v>
                </c:pt>
                <c:pt idx="43">
                  <c:v>21.516666666666666</c:v>
                </c:pt>
                <c:pt idx="44">
                  <c:v>39.333333333333336</c:v>
                </c:pt>
                <c:pt idx="45">
                  <c:v>32.650000000000006</c:v>
                </c:pt>
                <c:pt idx="46">
                  <c:v>35.966666666666669</c:v>
                </c:pt>
                <c:pt idx="47">
                  <c:v>67.25</c:v>
                </c:pt>
                <c:pt idx="48">
                  <c:v>58.416666666666664</c:v>
                </c:pt>
                <c:pt idx="49">
                  <c:v>47.816666666666663</c:v>
                </c:pt>
                <c:pt idx="50">
                  <c:v>39.016666666666666</c:v>
                </c:pt>
                <c:pt idx="51">
                  <c:v>36.93333333333333</c:v>
                </c:pt>
                <c:pt idx="52">
                  <c:v>28.416666666666668</c:v>
                </c:pt>
                <c:pt idx="53">
                  <c:v>35.133333333333333</c:v>
                </c:pt>
                <c:pt idx="54">
                  <c:v>36.466666666666661</c:v>
                </c:pt>
                <c:pt idx="55">
                  <c:v>35.25</c:v>
                </c:pt>
                <c:pt idx="56">
                  <c:v>36.533333333333331</c:v>
                </c:pt>
                <c:pt idx="57">
                  <c:v>29.5</c:v>
                </c:pt>
                <c:pt idx="58">
                  <c:v>54.2</c:v>
                </c:pt>
                <c:pt idx="59">
                  <c:v>68.733333333333334</c:v>
                </c:pt>
                <c:pt idx="60">
                  <c:v>18</c:v>
                </c:pt>
                <c:pt idx="61">
                  <c:v>17.516666666666666</c:v>
                </c:pt>
                <c:pt idx="62">
                  <c:v>18.283333333333339</c:v>
                </c:pt>
                <c:pt idx="63">
                  <c:v>92.583333333333329</c:v>
                </c:pt>
                <c:pt idx="64">
                  <c:v>35.733333333333334</c:v>
                </c:pt>
                <c:pt idx="65">
                  <c:v>100.41666666666669</c:v>
                </c:pt>
                <c:pt idx="66">
                  <c:v>79.416666666666657</c:v>
                </c:pt>
                <c:pt idx="67">
                  <c:v>62.033333333333331</c:v>
                </c:pt>
                <c:pt idx="68">
                  <c:v>48.1</c:v>
                </c:pt>
                <c:pt idx="69">
                  <c:v>79.3</c:v>
                </c:pt>
                <c:pt idx="70">
                  <c:v>23.35</c:v>
                </c:pt>
                <c:pt idx="71">
                  <c:v>15.299999999999997</c:v>
                </c:pt>
                <c:pt idx="72">
                  <c:v>13.766666666666666</c:v>
                </c:pt>
                <c:pt idx="73">
                  <c:v>85.833333333333343</c:v>
                </c:pt>
                <c:pt idx="74">
                  <c:v>24.366666666666667</c:v>
                </c:pt>
                <c:pt idx="75">
                  <c:v>38.36666666666666</c:v>
                </c:pt>
                <c:pt idx="76">
                  <c:v>27.549999999999997</c:v>
                </c:pt>
                <c:pt idx="77">
                  <c:v>29.183333333333334</c:v>
                </c:pt>
                <c:pt idx="78">
                  <c:v>61.349999999999994</c:v>
                </c:pt>
              </c:numCache>
            </c:numRef>
          </c:yVal>
          <c:smooth val="0"/>
        </c:ser>
        <c:ser>
          <c:idx val="4"/>
          <c:order val="1"/>
          <c:tx>
            <c:v> </c:v>
          </c:tx>
          <c:spPr>
            <a:ln w="28575">
              <a:noFill/>
            </a:ln>
          </c:spPr>
          <c:marker>
            <c:symbol val="none"/>
          </c:marker>
          <c:trendline>
            <c:name>Current Multiplier Trendline</c:name>
            <c:spPr>
              <a:ln w="28575">
                <a:solidFill>
                  <a:srgbClr val="C00000"/>
                </a:solidFill>
              </a:ln>
            </c:spPr>
            <c:trendlineType val="linear"/>
            <c:dispRSqr val="0"/>
            <c:dispEq val="1"/>
            <c:trendlineLbl>
              <c:layout>
                <c:manualLayout>
                  <c:x val="-1.3199721645715555E-2"/>
                  <c:y val="-3.9288245520329661E-2"/>
                </c:manualLayout>
              </c:layout>
              <c:numFmt formatCode="General" sourceLinked="0"/>
            </c:trendlineLbl>
          </c:trendline>
          <c:xVal>
            <c:numRef>
              <c:f>'Indirect vs Direct'!$C$39:$AL$39</c:f>
              <c:numCache>
                <c:formatCode>General</c:formatCode>
                <c:ptCount val="3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pt idx="17">
                  <c:v>90</c:v>
                </c:pt>
                <c:pt idx="18">
                  <c:v>95</c:v>
                </c:pt>
                <c:pt idx="19">
                  <c:v>100</c:v>
                </c:pt>
                <c:pt idx="20">
                  <c:v>105</c:v>
                </c:pt>
                <c:pt idx="21">
                  <c:v>110</c:v>
                </c:pt>
                <c:pt idx="22">
                  <c:v>115</c:v>
                </c:pt>
                <c:pt idx="23">
                  <c:v>120</c:v>
                </c:pt>
                <c:pt idx="24">
                  <c:v>125</c:v>
                </c:pt>
                <c:pt idx="25">
                  <c:v>130</c:v>
                </c:pt>
                <c:pt idx="26">
                  <c:v>135</c:v>
                </c:pt>
                <c:pt idx="27">
                  <c:v>140</c:v>
                </c:pt>
                <c:pt idx="28">
                  <c:v>145</c:v>
                </c:pt>
                <c:pt idx="29">
                  <c:v>150</c:v>
                </c:pt>
                <c:pt idx="30">
                  <c:v>155</c:v>
                </c:pt>
                <c:pt idx="31">
                  <c:v>160</c:v>
                </c:pt>
                <c:pt idx="32">
                  <c:v>165</c:v>
                </c:pt>
                <c:pt idx="33">
                  <c:v>170</c:v>
                </c:pt>
                <c:pt idx="34">
                  <c:v>175</c:v>
                </c:pt>
                <c:pt idx="35">
                  <c:v>180</c:v>
                </c:pt>
              </c:numCache>
            </c:numRef>
          </c:xVal>
          <c:yVal>
            <c:numRef>
              <c:f>'Indirect vs Direct'!$C$40:$AL$40</c:f>
              <c:numCache>
                <c:formatCode>General</c:formatCode>
                <c:ptCount val="36"/>
                <c:pt idx="0">
                  <c:v>4</c:v>
                </c:pt>
                <c:pt idx="1">
                  <c:v>8</c:v>
                </c:pt>
                <c:pt idx="2">
                  <c:v>12</c:v>
                </c:pt>
                <c:pt idx="3">
                  <c:v>16</c:v>
                </c:pt>
                <c:pt idx="4">
                  <c:v>20</c:v>
                </c:pt>
                <c:pt idx="5">
                  <c:v>24</c:v>
                </c:pt>
                <c:pt idx="6">
                  <c:v>28</c:v>
                </c:pt>
                <c:pt idx="7">
                  <c:v>32</c:v>
                </c:pt>
                <c:pt idx="8">
                  <c:v>36</c:v>
                </c:pt>
                <c:pt idx="9">
                  <c:v>40</c:v>
                </c:pt>
                <c:pt idx="10">
                  <c:v>44</c:v>
                </c:pt>
                <c:pt idx="11">
                  <c:v>48</c:v>
                </c:pt>
                <c:pt idx="12">
                  <c:v>52</c:v>
                </c:pt>
                <c:pt idx="13">
                  <c:v>56</c:v>
                </c:pt>
                <c:pt idx="14">
                  <c:v>60</c:v>
                </c:pt>
                <c:pt idx="15">
                  <c:v>64</c:v>
                </c:pt>
                <c:pt idx="16">
                  <c:v>68</c:v>
                </c:pt>
                <c:pt idx="17">
                  <c:v>72</c:v>
                </c:pt>
                <c:pt idx="18">
                  <c:v>76</c:v>
                </c:pt>
                <c:pt idx="19">
                  <c:v>80</c:v>
                </c:pt>
                <c:pt idx="20">
                  <c:v>84</c:v>
                </c:pt>
                <c:pt idx="21">
                  <c:v>88</c:v>
                </c:pt>
                <c:pt idx="22">
                  <c:v>92</c:v>
                </c:pt>
                <c:pt idx="23">
                  <c:v>96</c:v>
                </c:pt>
                <c:pt idx="24">
                  <c:v>100</c:v>
                </c:pt>
                <c:pt idx="25">
                  <c:v>104</c:v>
                </c:pt>
                <c:pt idx="26">
                  <c:v>108</c:v>
                </c:pt>
                <c:pt idx="27">
                  <c:v>112</c:v>
                </c:pt>
                <c:pt idx="28">
                  <c:v>116</c:v>
                </c:pt>
                <c:pt idx="29">
                  <c:v>120</c:v>
                </c:pt>
                <c:pt idx="30">
                  <c:v>124</c:v>
                </c:pt>
                <c:pt idx="31">
                  <c:v>128</c:v>
                </c:pt>
                <c:pt idx="32">
                  <c:v>132</c:v>
                </c:pt>
                <c:pt idx="33">
                  <c:v>136</c:v>
                </c:pt>
                <c:pt idx="34">
                  <c:v>140</c:v>
                </c:pt>
                <c:pt idx="35">
                  <c:v>144</c:v>
                </c:pt>
              </c:numCache>
            </c:numRef>
          </c:yVal>
          <c:smooth val="0"/>
        </c:ser>
        <c:dLbls>
          <c:showLegendKey val="0"/>
          <c:showVal val="0"/>
          <c:showCatName val="0"/>
          <c:showSerName val="0"/>
          <c:showPercent val="0"/>
          <c:showBubbleSize val="0"/>
        </c:dLbls>
        <c:axId val="175401600"/>
        <c:axId val="175407872"/>
        <c:extLst>
          <c:ext xmlns:c15="http://schemas.microsoft.com/office/drawing/2012/chart" uri="{02D57815-91ED-43cb-92C2-25804820EDAC}">
            <c15:filteredScatterSeries>
              <c15:ser>
                <c:idx val="1"/>
                <c:order val="1"/>
                <c:tx>
                  <c:v>Very Small</c:v>
                </c:tx>
                <c:spPr>
                  <a:ln w="28575">
                    <a:noFill/>
                  </a:ln>
                </c:spPr>
                <c:xVal>
                  <c:numRef>
                    <c:extLst>
                      <c:ext uri="{02D57815-91ED-43cb-92C2-25804820EDAC}">
                        <c15:formulaRef>
                          <c15:sqref>'Indirect vs Direct'!$C$9:$CC$9</c15:sqref>
                        </c15:formulaRef>
                      </c:ext>
                    </c:extLst>
                    <c:numCache>
                      <c:formatCode>#,##0.000</c:formatCode>
                      <c:ptCount val="79"/>
                      <c:pt idx="0">
                        <c:v>22.5</c:v>
                      </c:pt>
                      <c:pt idx="1">
                        <c:v>#N/A</c:v>
                      </c:pt>
                      <c:pt idx="2">
                        <c:v>47.633333333333326</c:v>
                      </c:pt>
                      <c:pt idx="3">
                        <c:v>#N/A</c:v>
                      </c:pt>
                      <c:pt idx="4">
                        <c:v>#N/A</c:v>
                      </c:pt>
                      <c:pt idx="5">
                        <c:v>32.316666666666663</c:v>
                      </c:pt>
                      <c:pt idx="6">
                        <c:v>#N/A</c:v>
                      </c:pt>
                      <c:pt idx="7">
                        <c:v>#N/A</c:v>
                      </c:pt>
                      <c:pt idx="8">
                        <c:v>23.083333333333332</c:v>
                      </c:pt>
                      <c:pt idx="9">
                        <c:v>31.566666666666666</c:v>
                      </c:pt>
                      <c:pt idx="10">
                        <c:v>#N/A</c:v>
                      </c:pt>
                      <c:pt idx="11">
                        <c:v>#N/A</c:v>
                      </c:pt>
                      <c:pt idx="12">
                        <c:v>91.4</c:v>
                      </c:pt>
                      <c:pt idx="13">
                        <c:v>3.15</c:v>
                      </c:pt>
                      <c:pt idx="14">
                        <c:v>54.65</c:v>
                      </c:pt>
                      <c:pt idx="15">
                        <c:v>#N/A</c:v>
                      </c:pt>
                      <c:pt idx="16">
                        <c:v>#N/A</c:v>
                      </c:pt>
                      <c:pt idx="17">
                        <c:v>#N/A</c:v>
                      </c:pt>
                      <c:pt idx="18">
                        <c:v>#N/A</c:v>
                      </c:pt>
                      <c:pt idx="19">
                        <c:v>#N/A</c:v>
                      </c:pt>
                      <c:pt idx="20">
                        <c:v>#N/A</c:v>
                      </c:pt>
                      <c:pt idx="21">
                        <c:v>#N/A</c:v>
                      </c:pt>
                      <c:pt idx="22">
                        <c:v>40.283333333333331</c:v>
                      </c:pt>
                      <c:pt idx="23">
                        <c:v>#N/A</c:v>
                      </c:pt>
                      <c:pt idx="24">
                        <c:v>21.233333333333334</c:v>
                      </c:pt>
                      <c:pt idx="25">
                        <c:v>8.6833333333333336</c:v>
                      </c:pt>
                      <c:pt idx="26">
                        <c:v>10.216666666666667</c:v>
                      </c:pt>
                      <c:pt idx="27">
                        <c:v>#N/A</c:v>
                      </c:pt>
                      <c:pt idx="28">
                        <c:v>#N/A</c:v>
                      </c:pt>
                      <c:pt idx="29">
                        <c:v>#N/A</c:v>
                      </c:pt>
                      <c:pt idx="30">
                        <c:v>#N/A</c:v>
                      </c:pt>
                      <c:pt idx="31">
                        <c:v>36.716666666666661</c:v>
                      </c:pt>
                      <c:pt idx="32">
                        <c:v>12.500000000000002</c:v>
                      </c:pt>
                      <c:pt idx="33">
                        <c:v>35.383333333333333</c:v>
                      </c:pt>
                      <c:pt idx="34">
                        <c:v>#N/A</c:v>
                      </c:pt>
                      <c:pt idx="35">
                        <c:v>61.066666666666663</c:v>
                      </c:pt>
                      <c:pt idx="36">
                        <c:v>#N/A</c:v>
                      </c:pt>
                      <c:pt idx="37">
                        <c:v>19.75</c:v>
                      </c:pt>
                      <c:pt idx="38">
                        <c:v>#N/A</c:v>
                      </c:pt>
                      <c:pt idx="39">
                        <c:v>154.25</c:v>
                      </c:pt>
                      <c:pt idx="40">
                        <c:v>#N/A</c:v>
                      </c:pt>
                      <c:pt idx="41">
                        <c:v>#N/A</c:v>
                      </c:pt>
                      <c:pt idx="42">
                        <c:v>#N/A</c:v>
                      </c:pt>
                      <c:pt idx="43">
                        <c:v>#N/A</c:v>
                      </c:pt>
                      <c:pt idx="44">
                        <c:v>45.25</c:v>
                      </c:pt>
                      <c:pt idx="45">
                        <c:v>#N/A</c:v>
                      </c:pt>
                      <c:pt idx="46">
                        <c:v>29.883333333333333</c:v>
                      </c:pt>
                      <c:pt idx="47">
                        <c:v>#N/A</c:v>
                      </c:pt>
                      <c:pt idx="48">
                        <c:v>74.333333333333343</c:v>
                      </c:pt>
                      <c:pt idx="49">
                        <c:v>#N/A</c:v>
                      </c:pt>
                      <c:pt idx="50">
                        <c:v>12.966666666666665</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63.766666666666666</c:v>
                      </c:pt>
                      <c:pt idx="67">
                        <c:v>12.683333333333334</c:v>
                      </c:pt>
                      <c:pt idx="68">
                        <c:v>36.81666666666667</c:v>
                      </c:pt>
                      <c:pt idx="69">
                        <c:v>#N/A</c:v>
                      </c:pt>
                      <c:pt idx="70">
                        <c:v>#N/A</c:v>
                      </c:pt>
                      <c:pt idx="71">
                        <c:v>#N/A</c:v>
                      </c:pt>
                      <c:pt idx="72">
                        <c:v>#N/A</c:v>
                      </c:pt>
                      <c:pt idx="73">
                        <c:v>#N/A</c:v>
                      </c:pt>
                      <c:pt idx="74">
                        <c:v>#N/A</c:v>
                      </c:pt>
                      <c:pt idx="75">
                        <c:v>#N/A</c:v>
                      </c:pt>
                      <c:pt idx="76">
                        <c:v>#N/A</c:v>
                      </c:pt>
                      <c:pt idx="77">
                        <c:v>#N/A</c:v>
                      </c:pt>
                      <c:pt idx="78">
                        <c:v>#N/A</c:v>
                      </c:pt>
                    </c:numCache>
                  </c:numRef>
                </c:xVal>
                <c:yVal>
                  <c:numRef>
                    <c:extLst>
                      <c:ext uri="{02D57815-91ED-43cb-92C2-25804820EDAC}">
                        <c15:formulaRef>
                          <c15:sqref>'Indirect vs Direct'!$C$12:$CC$12</c15:sqref>
                        </c15:formulaRef>
                      </c:ext>
                    </c:extLst>
                    <c:numCache>
                      <c:formatCode>#,##0.000</c:formatCode>
                      <c:ptCount val="79"/>
                      <c:pt idx="0">
                        <c:v>52.2</c:v>
                      </c:pt>
                      <c:pt idx="1">
                        <c:v>#N/A</c:v>
                      </c:pt>
                      <c:pt idx="2">
                        <c:v>102.60000000000001</c:v>
                      </c:pt>
                      <c:pt idx="3">
                        <c:v>#N/A</c:v>
                      </c:pt>
                      <c:pt idx="4">
                        <c:v>#N/A</c:v>
                      </c:pt>
                      <c:pt idx="5">
                        <c:v>121.75</c:v>
                      </c:pt>
                      <c:pt idx="6">
                        <c:v>#N/A</c:v>
                      </c:pt>
                      <c:pt idx="7">
                        <c:v>#N/A</c:v>
                      </c:pt>
                      <c:pt idx="8">
                        <c:v>64.166666666666671</c:v>
                      </c:pt>
                      <c:pt idx="9">
                        <c:v>46.15</c:v>
                      </c:pt>
                      <c:pt idx="10">
                        <c:v>#N/A</c:v>
                      </c:pt>
                      <c:pt idx="11">
                        <c:v>#N/A</c:v>
                      </c:pt>
                      <c:pt idx="12">
                        <c:v>51.516666666666666</c:v>
                      </c:pt>
                      <c:pt idx="13">
                        <c:v>30.183333333333334</c:v>
                      </c:pt>
                      <c:pt idx="14">
                        <c:v>70.516666666666666</c:v>
                      </c:pt>
                      <c:pt idx="15">
                        <c:v>#N/A</c:v>
                      </c:pt>
                      <c:pt idx="16">
                        <c:v>#N/A</c:v>
                      </c:pt>
                      <c:pt idx="17">
                        <c:v>#N/A</c:v>
                      </c:pt>
                      <c:pt idx="18">
                        <c:v>#N/A</c:v>
                      </c:pt>
                      <c:pt idx="19">
                        <c:v>#N/A</c:v>
                      </c:pt>
                      <c:pt idx="20">
                        <c:v>#N/A</c:v>
                      </c:pt>
                      <c:pt idx="21">
                        <c:v>#N/A</c:v>
                      </c:pt>
                      <c:pt idx="22">
                        <c:v>50.199999999999996</c:v>
                      </c:pt>
                      <c:pt idx="23">
                        <c:v>#N/A</c:v>
                      </c:pt>
                      <c:pt idx="24">
                        <c:v>58.966666666666669</c:v>
                      </c:pt>
                      <c:pt idx="25">
                        <c:v>46.183333333333337</c:v>
                      </c:pt>
                      <c:pt idx="26">
                        <c:v>88.25</c:v>
                      </c:pt>
                      <c:pt idx="27">
                        <c:v>#N/A</c:v>
                      </c:pt>
                      <c:pt idx="28">
                        <c:v>#N/A</c:v>
                      </c:pt>
                      <c:pt idx="29">
                        <c:v>#N/A</c:v>
                      </c:pt>
                      <c:pt idx="30">
                        <c:v>#N/A</c:v>
                      </c:pt>
                      <c:pt idx="31">
                        <c:v>33.799999999999997</c:v>
                      </c:pt>
                      <c:pt idx="32">
                        <c:v>83.916666666666671</c:v>
                      </c:pt>
                      <c:pt idx="33">
                        <c:v>62.333333333333329</c:v>
                      </c:pt>
                      <c:pt idx="34">
                        <c:v>#N/A</c:v>
                      </c:pt>
                      <c:pt idx="35">
                        <c:v>150.6</c:v>
                      </c:pt>
                      <c:pt idx="36">
                        <c:v>#N/A</c:v>
                      </c:pt>
                      <c:pt idx="37">
                        <c:v>24.783333333333331</c:v>
                      </c:pt>
                      <c:pt idx="38">
                        <c:v>#N/A</c:v>
                      </c:pt>
                      <c:pt idx="39">
                        <c:v>40.316666666666663</c:v>
                      </c:pt>
                      <c:pt idx="40">
                        <c:v>#N/A</c:v>
                      </c:pt>
                      <c:pt idx="41">
                        <c:v>#N/A</c:v>
                      </c:pt>
                      <c:pt idx="42">
                        <c:v>#N/A</c:v>
                      </c:pt>
                      <c:pt idx="43">
                        <c:v>#N/A</c:v>
                      </c:pt>
                      <c:pt idx="44">
                        <c:v>39.333333333333336</c:v>
                      </c:pt>
                      <c:pt idx="45">
                        <c:v>#N/A</c:v>
                      </c:pt>
                      <c:pt idx="46">
                        <c:v>35.966666666666669</c:v>
                      </c:pt>
                      <c:pt idx="47">
                        <c:v>#N/A</c:v>
                      </c:pt>
                      <c:pt idx="48">
                        <c:v>58.416666666666664</c:v>
                      </c:pt>
                      <c:pt idx="49">
                        <c:v>#N/A</c:v>
                      </c:pt>
                      <c:pt idx="50">
                        <c:v>39.016666666666666</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79.416666666666657</c:v>
                      </c:pt>
                      <c:pt idx="67">
                        <c:v>62.033333333333331</c:v>
                      </c:pt>
                      <c:pt idx="68">
                        <c:v>48.1</c:v>
                      </c:pt>
                      <c:pt idx="69">
                        <c:v>#N/A</c:v>
                      </c:pt>
                      <c:pt idx="70">
                        <c:v>#N/A</c:v>
                      </c:pt>
                      <c:pt idx="71">
                        <c:v>#N/A</c:v>
                      </c:pt>
                      <c:pt idx="72">
                        <c:v>#N/A</c:v>
                      </c:pt>
                      <c:pt idx="73">
                        <c:v>#N/A</c:v>
                      </c:pt>
                      <c:pt idx="74">
                        <c:v>#N/A</c:v>
                      </c:pt>
                      <c:pt idx="75">
                        <c:v>#N/A</c:v>
                      </c:pt>
                      <c:pt idx="76">
                        <c:v>#N/A</c:v>
                      </c:pt>
                      <c:pt idx="77">
                        <c:v>#N/A</c:v>
                      </c:pt>
                      <c:pt idx="78">
                        <c:v>#N/A</c:v>
                      </c:pt>
                    </c:numCache>
                  </c:numRef>
                </c:yVal>
                <c:smooth val="0"/>
              </c15:ser>
            </c15:filteredScatterSeries>
            <c15:filteredScatterSeries>
              <c15:ser>
                <c:idx val="2"/>
                <c:order val="2"/>
                <c:tx>
                  <c:v>Small</c:v>
                </c:tx>
                <c:spPr>
                  <a:ln w="28575">
                    <a:noFill/>
                  </a:ln>
                </c:spPr>
                <c:xVal>
                  <c:numRef>
                    <c:extLst xmlns:c15="http://schemas.microsoft.com/office/drawing/2012/chart">
                      <c:ext xmlns:c15="http://schemas.microsoft.com/office/drawing/2012/chart" uri="{02D57815-91ED-43cb-92C2-25804820EDAC}">
                        <c15:formulaRef>
                          <c15:sqref>'Indirect vs Direct'!$C$10:$CC$10</c15:sqref>
                        </c15:formulaRef>
                      </c:ext>
                    </c:extLst>
                    <c:numCache>
                      <c:formatCode>#,##0.000</c:formatCode>
                      <c:ptCount val="79"/>
                      <c:pt idx="0">
                        <c:v>#N/A</c:v>
                      </c:pt>
                      <c:pt idx="1">
                        <c:v>#N/A</c:v>
                      </c:pt>
                      <c:pt idx="2">
                        <c:v>#N/A</c:v>
                      </c:pt>
                      <c:pt idx="3">
                        <c:v>174.98333333333332</c:v>
                      </c:pt>
                      <c:pt idx="4">
                        <c:v>5.8333333333333339</c:v>
                      </c:pt>
                      <c:pt idx="5">
                        <c:v>#N/A</c:v>
                      </c:pt>
                      <c:pt idx="6">
                        <c:v>16.549999999999997</c:v>
                      </c:pt>
                      <c:pt idx="7">
                        <c:v>14.95</c:v>
                      </c:pt>
                      <c:pt idx="8">
                        <c:v>#N/A</c:v>
                      </c:pt>
                      <c:pt idx="9">
                        <c:v>#N/A</c:v>
                      </c:pt>
                      <c:pt idx="10">
                        <c:v>#N/A</c:v>
                      </c:pt>
                      <c:pt idx="11">
                        <c:v>21.816666666666666</c:v>
                      </c:pt>
                      <c:pt idx="12">
                        <c:v>#N/A</c:v>
                      </c:pt>
                      <c:pt idx="13">
                        <c:v>#N/A</c:v>
                      </c:pt>
                      <c:pt idx="14">
                        <c:v>#N/A</c:v>
                      </c:pt>
                      <c:pt idx="15">
                        <c:v>#N/A</c:v>
                      </c:pt>
                      <c:pt idx="16">
                        <c:v>#N/A</c:v>
                      </c:pt>
                      <c:pt idx="17">
                        <c:v>#N/A</c:v>
                      </c:pt>
                      <c:pt idx="18">
                        <c:v>#N/A</c:v>
                      </c:pt>
                      <c:pt idx="19">
                        <c:v>42.933333333333337</c:v>
                      </c:pt>
                      <c:pt idx="20">
                        <c:v>22.066666666666666</c:v>
                      </c:pt>
                      <c:pt idx="21">
                        <c:v>37.183333333333337</c:v>
                      </c:pt>
                      <c:pt idx="22">
                        <c:v>#N/A</c:v>
                      </c:pt>
                      <c:pt idx="23">
                        <c:v>46.666666666666664</c:v>
                      </c:pt>
                      <c:pt idx="24">
                        <c:v>#N/A</c:v>
                      </c:pt>
                      <c:pt idx="25">
                        <c:v>#N/A</c:v>
                      </c:pt>
                      <c:pt idx="26">
                        <c:v>#N/A</c:v>
                      </c:pt>
                      <c:pt idx="27">
                        <c:v>36.13333333333334</c:v>
                      </c:pt>
                      <c:pt idx="28">
                        <c:v>21.166666666666671</c:v>
                      </c:pt>
                      <c:pt idx="29">
                        <c:v>15.716666666666665</c:v>
                      </c:pt>
                      <c:pt idx="30">
                        <c:v>54.4</c:v>
                      </c:pt>
                      <c:pt idx="31">
                        <c:v>#N/A</c:v>
                      </c:pt>
                      <c:pt idx="32">
                        <c:v>#N/A</c:v>
                      </c:pt>
                      <c:pt idx="33">
                        <c:v>#N/A</c:v>
                      </c:pt>
                      <c:pt idx="34">
                        <c:v>50.75</c:v>
                      </c:pt>
                      <c:pt idx="35">
                        <c:v>#N/A</c:v>
                      </c:pt>
                      <c:pt idx="36">
                        <c:v>27.416666666666668</c:v>
                      </c:pt>
                      <c:pt idx="37">
                        <c:v>#N/A</c:v>
                      </c:pt>
                      <c:pt idx="38">
                        <c:v>28.033333333333339</c:v>
                      </c:pt>
                      <c:pt idx="39">
                        <c:v>#N/A</c:v>
                      </c:pt>
                      <c:pt idx="40">
                        <c:v>48.900000000000006</c:v>
                      </c:pt>
                      <c:pt idx="41">
                        <c:v>34.849999999999994</c:v>
                      </c:pt>
                      <c:pt idx="42">
                        <c:v>29.133333333333333</c:v>
                      </c:pt>
                      <c:pt idx="43">
                        <c:v>#N/A</c:v>
                      </c:pt>
                      <c:pt idx="44">
                        <c:v>#N/A</c:v>
                      </c:pt>
                      <c:pt idx="45">
                        <c:v>31.533333333333331</c:v>
                      </c:pt>
                      <c:pt idx="46">
                        <c:v>#N/A</c:v>
                      </c:pt>
                      <c:pt idx="47">
                        <c:v>45</c:v>
                      </c:pt>
                      <c:pt idx="48">
                        <c:v>#N/A</c:v>
                      </c:pt>
                      <c:pt idx="49">
                        <c:v>#N/A</c:v>
                      </c:pt>
                      <c:pt idx="50">
                        <c:v>#N/A</c:v>
                      </c:pt>
                      <c:pt idx="51">
                        <c:v>#N/A</c:v>
                      </c:pt>
                      <c:pt idx="52">
                        <c:v>#N/A</c:v>
                      </c:pt>
                      <c:pt idx="53">
                        <c:v>#N/A</c:v>
                      </c:pt>
                      <c:pt idx="54">
                        <c:v>#N/A</c:v>
                      </c:pt>
                      <c:pt idx="55">
                        <c:v>#N/A</c:v>
                      </c:pt>
                      <c:pt idx="56">
                        <c:v>#N/A</c:v>
                      </c:pt>
                      <c:pt idx="57">
                        <c:v>#N/A</c:v>
                      </c:pt>
                      <c:pt idx="58">
                        <c:v>25.583333333333336</c:v>
                      </c:pt>
                      <c:pt idx="59">
                        <c:v>33.166666666666664</c:v>
                      </c:pt>
                      <c:pt idx="60">
                        <c:v>#N/A</c:v>
                      </c:pt>
                      <c:pt idx="61">
                        <c:v>#N/A</c:v>
                      </c:pt>
                      <c:pt idx="62">
                        <c:v>#N/A</c:v>
                      </c:pt>
                      <c:pt idx="63">
                        <c:v>#N/A</c:v>
                      </c:pt>
                      <c:pt idx="64">
                        <c:v>#N/A</c:v>
                      </c:pt>
                      <c:pt idx="65">
                        <c:v>#N/A</c:v>
                      </c:pt>
                      <c:pt idx="66">
                        <c:v>#N/A</c:v>
                      </c:pt>
                      <c:pt idx="67">
                        <c:v>#N/A</c:v>
                      </c:pt>
                      <c:pt idx="68">
                        <c:v>#N/A</c:v>
                      </c:pt>
                      <c:pt idx="69">
                        <c:v>77.216666666666669</c:v>
                      </c:pt>
                      <c:pt idx="70">
                        <c:v>34.299999999999997</c:v>
                      </c:pt>
                      <c:pt idx="71">
                        <c:v>#N/A</c:v>
                      </c:pt>
                      <c:pt idx="72">
                        <c:v>#N/A</c:v>
                      </c:pt>
                      <c:pt idx="73">
                        <c:v>65.666666666666657</c:v>
                      </c:pt>
                      <c:pt idx="74">
                        <c:v>15.700000000000001</c:v>
                      </c:pt>
                      <c:pt idx="75">
                        <c:v>25.533333333333335</c:v>
                      </c:pt>
                      <c:pt idx="76">
                        <c:v>#N/A</c:v>
                      </c:pt>
                      <c:pt idx="77">
                        <c:v>#N/A</c:v>
                      </c:pt>
                      <c:pt idx="78">
                        <c:v>#N/A</c:v>
                      </c:pt>
                    </c:numCache>
                  </c:numRef>
                </c:xVal>
                <c:yVal>
                  <c:numRef>
                    <c:extLst xmlns:c15="http://schemas.microsoft.com/office/drawing/2012/chart">
                      <c:ext xmlns:c15="http://schemas.microsoft.com/office/drawing/2012/chart" uri="{02D57815-91ED-43cb-92C2-25804820EDAC}">
                        <c15:formulaRef>
                          <c15:sqref>'Indirect vs Direct'!$C$15:$CC$15</c15:sqref>
                        </c15:formulaRef>
                      </c:ext>
                    </c:extLst>
                    <c:numCache>
                      <c:formatCode>#,##0.000</c:formatCode>
                      <c:ptCount val="79"/>
                      <c:pt idx="0">
                        <c:v>#N/A</c:v>
                      </c:pt>
                      <c:pt idx="1">
                        <c:v>#N/A</c:v>
                      </c:pt>
                      <c:pt idx="2">
                        <c:v>#N/A</c:v>
                      </c:pt>
                      <c:pt idx="3">
                        <c:v>84.233333333333334</c:v>
                      </c:pt>
                      <c:pt idx="4">
                        <c:v>29.266666666666669</c:v>
                      </c:pt>
                      <c:pt idx="5">
                        <c:v>#N/A</c:v>
                      </c:pt>
                      <c:pt idx="6">
                        <c:v>24.616666666666667</c:v>
                      </c:pt>
                      <c:pt idx="7">
                        <c:v>21.200000000000003</c:v>
                      </c:pt>
                      <c:pt idx="8">
                        <c:v>#N/A</c:v>
                      </c:pt>
                      <c:pt idx="9">
                        <c:v>#N/A</c:v>
                      </c:pt>
                      <c:pt idx="10">
                        <c:v>#N/A</c:v>
                      </c:pt>
                      <c:pt idx="11">
                        <c:v>49.683333333333337</c:v>
                      </c:pt>
                      <c:pt idx="12">
                        <c:v>#N/A</c:v>
                      </c:pt>
                      <c:pt idx="13">
                        <c:v>#N/A</c:v>
                      </c:pt>
                      <c:pt idx="14">
                        <c:v>#N/A</c:v>
                      </c:pt>
                      <c:pt idx="15">
                        <c:v>#N/A</c:v>
                      </c:pt>
                      <c:pt idx="16">
                        <c:v>#N/A</c:v>
                      </c:pt>
                      <c:pt idx="17">
                        <c:v>#N/A</c:v>
                      </c:pt>
                      <c:pt idx="18">
                        <c:v>#N/A</c:v>
                      </c:pt>
                      <c:pt idx="19">
                        <c:v>27.366666666666664</c:v>
                      </c:pt>
                      <c:pt idx="20">
                        <c:v>25.533333333333335</c:v>
                      </c:pt>
                      <c:pt idx="21">
                        <c:v>50.883333333333333</c:v>
                      </c:pt>
                      <c:pt idx="22">
                        <c:v>#N/A</c:v>
                      </c:pt>
                      <c:pt idx="23">
                        <c:v>95.033333333333346</c:v>
                      </c:pt>
                      <c:pt idx="24">
                        <c:v>#N/A</c:v>
                      </c:pt>
                      <c:pt idx="25">
                        <c:v>#N/A</c:v>
                      </c:pt>
                      <c:pt idx="26">
                        <c:v>#N/A</c:v>
                      </c:pt>
                      <c:pt idx="27">
                        <c:v>24.950000000000003</c:v>
                      </c:pt>
                      <c:pt idx="28">
                        <c:v>13.066666666666666</c:v>
                      </c:pt>
                      <c:pt idx="29">
                        <c:v>50.516666666666666</c:v>
                      </c:pt>
                      <c:pt idx="30">
                        <c:v>27.933333333333337</c:v>
                      </c:pt>
                      <c:pt idx="31">
                        <c:v>#N/A</c:v>
                      </c:pt>
                      <c:pt idx="32">
                        <c:v>#N/A</c:v>
                      </c:pt>
                      <c:pt idx="33">
                        <c:v>#N/A</c:v>
                      </c:pt>
                      <c:pt idx="34">
                        <c:v>93.516666666666666</c:v>
                      </c:pt>
                      <c:pt idx="35">
                        <c:v>#N/A</c:v>
                      </c:pt>
                      <c:pt idx="36">
                        <c:v>141.46666666666667</c:v>
                      </c:pt>
                      <c:pt idx="37">
                        <c:v>#N/A</c:v>
                      </c:pt>
                      <c:pt idx="38">
                        <c:v>18.616666666666664</c:v>
                      </c:pt>
                      <c:pt idx="39">
                        <c:v>#N/A</c:v>
                      </c:pt>
                      <c:pt idx="40">
                        <c:v>32.616666666666667</c:v>
                      </c:pt>
                      <c:pt idx="41">
                        <c:v>21.599999999999998</c:v>
                      </c:pt>
                      <c:pt idx="42">
                        <c:v>14.383333333333335</c:v>
                      </c:pt>
                      <c:pt idx="43">
                        <c:v>#N/A</c:v>
                      </c:pt>
                      <c:pt idx="44">
                        <c:v>#N/A</c:v>
                      </c:pt>
                      <c:pt idx="45">
                        <c:v>32.650000000000006</c:v>
                      </c:pt>
                      <c:pt idx="46">
                        <c:v>#N/A</c:v>
                      </c:pt>
                      <c:pt idx="47">
                        <c:v>67.25</c:v>
                      </c:pt>
                      <c:pt idx="48">
                        <c:v>#N/A</c:v>
                      </c:pt>
                      <c:pt idx="49">
                        <c:v>#N/A</c:v>
                      </c:pt>
                      <c:pt idx="50">
                        <c:v>#N/A</c:v>
                      </c:pt>
                      <c:pt idx="51">
                        <c:v>#N/A</c:v>
                      </c:pt>
                      <c:pt idx="52">
                        <c:v>#N/A</c:v>
                      </c:pt>
                      <c:pt idx="53">
                        <c:v>#N/A</c:v>
                      </c:pt>
                      <c:pt idx="54">
                        <c:v>#N/A</c:v>
                      </c:pt>
                      <c:pt idx="55">
                        <c:v>#N/A</c:v>
                      </c:pt>
                      <c:pt idx="56">
                        <c:v>#N/A</c:v>
                      </c:pt>
                      <c:pt idx="57">
                        <c:v>#N/A</c:v>
                      </c:pt>
                      <c:pt idx="58">
                        <c:v>54.2</c:v>
                      </c:pt>
                      <c:pt idx="59">
                        <c:v>68.733333333333334</c:v>
                      </c:pt>
                      <c:pt idx="60">
                        <c:v>#N/A</c:v>
                      </c:pt>
                      <c:pt idx="61">
                        <c:v>#N/A</c:v>
                      </c:pt>
                      <c:pt idx="62">
                        <c:v>#N/A</c:v>
                      </c:pt>
                      <c:pt idx="63">
                        <c:v>#N/A</c:v>
                      </c:pt>
                      <c:pt idx="64">
                        <c:v>#N/A</c:v>
                      </c:pt>
                      <c:pt idx="65">
                        <c:v>#N/A</c:v>
                      </c:pt>
                      <c:pt idx="66">
                        <c:v>#N/A</c:v>
                      </c:pt>
                      <c:pt idx="67">
                        <c:v>#N/A</c:v>
                      </c:pt>
                      <c:pt idx="68">
                        <c:v>#N/A</c:v>
                      </c:pt>
                      <c:pt idx="69">
                        <c:v>79.3</c:v>
                      </c:pt>
                      <c:pt idx="70">
                        <c:v>23.35</c:v>
                      </c:pt>
                      <c:pt idx="71">
                        <c:v>#N/A</c:v>
                      </c:pt>
                      <c:pt idx="72">
                        <c:v>#N/A</c:v>
                      </c:pt>
                      <c:pt idx="73">
                        <c:v>85.833333333333343</c:v>
                      </c:pt>
                      <c:pt idx="74">
                        <c:v>24.366666666666667</c:v>
                      </c:pt>
                      <c:pt idx="75">
                        <c:v>38.36666666666666</c:v>
                      </c:pt>
                      <c:pt idx="76">
                        <c:v>#N/A</c:v>
                      </c:pt>
                      <c:pt idx="77">
                        <c:v>#N/A</c:v>
                      </c:pt>
                      <c:pt idx="78">
                        <c:v>#N/A</c:v>
                      </c:pt>
                    </c:numCache>
                  </c:numRef>
                </c:yVal>
                <c:smooth val="0"/>
              </c15:ser>
            </c15:filteredScatterSeries>
            <c15:filteredScatterSeries>
              <c15:ser>
                <c:idx val="3"/>
                <c:order val="3"/>
                <c:tx>
                  <c:v>Large</c:v>
                </c:tx>
                <c:spPr>
                  <a:ln w="28575">
                    <a:noFill/>
                  </a:ln>
                </c:spPr>
                <c:marker>
                  <c:symbol val="circle"/>
                  <c:size val="7"/>
                </c:marker>
                <c:xVal>
                  <c:numRef>
                    <c:extLst xmlns:c15="http://schemas.microsoft.com/office/drawing/2012/chart">
                      <c:ext xmlns:c15="http://schemas.microsoft.com/office/drawing/2012/chart" uri="{02D57815-91ED-43cb-92C2-25804820EDAC}">
                        <c15:formulaRef>
                          <c15:sqref>'Indirect vs Direct'!$C$11:$CC$11</c15:sqref>
                        </c15:formulaRef>
                      </c:ext>
                    </c:extLst>
                    <c:numCache>
                      <c:formatCode>#,##0.000</c:formatCode>
                      <c:ptCount val="79"/>
                      <c:pt idx="0">
                        <c:v>#N/A</c:v>
                      </c:pt>
                      <c:pt idx="1">
                        <c:v>30.35</c:v>
                      </c:pt>
                      <c:pt idx="2">
                        <c:v>#N/A</c:v>
                      </c:pt>
                      <c:pt idx="3">
                        <c:v>#N/A</c:v>
                      </c:pt>
                      <c:pt idx="4">
                        <c:v>#N/A</c:v>
                      </c:pt>
                      <c:pt idx="5">
                        <c:v>#N/A</c:v>
                      </c:pt>
                      <c:pt idx="6">
                        <c:v>#N/A</c:v>
                      </c:pt>
                      <c:pt idx="7">
                        <c:v>#N/A</c:v>
                      </c:pt>
                      <c:pt idx="8">
                        <c:v>#N/A</c:v>
                      </c:pt>
                      <c:pt idx="9">
                        <c:v>#N/A</c:v>
                      </c:pt>
                      <c:pt idx="10">
                        <c:v>53.516666666666673</c:v>
                      </c:pt>
                      <c:pt idx="11">
                        <c:v>#N/A</c:v>
                      </c:pt>
                      <c:pt idx="12">
                        <c:v>#N/A</c:v>
                      </c:pt>
                      <c:pt idx="13">
                        <c:v>#N/A</c:v>
                      </c:pt>
                      <c:pt idx="14">
                        <c:v>#N/A</c:v>
                      </c:pt>
                      <c:pt idx="15">
                        <c:v>37.300000000000004</c:v>
                      </c:pt>
                      <c:pt idx="16">
                        <c:v>39.799999999999997</c:v>
                      </c:pt>
                      <c:pt idx="17">
                        <c:v>29.116666666666667</c:v>
                      </c:pt>
                      <c:pt idx="18">
                        <c:v>32.25</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23.883333333333336</c:v>
                      </c:pt>
                      <c:pt idx="44">
                        <c:v>#N/A</c:v>
                      </c:pt>
                      <c:pt idx="45">
                        <c:v>#N/A</c:v>
                      </c:pt>
                      <c:pt idx="46">
                        <c:v>#N/A</c:v>
                      </c:pt>
                      <c:pt idx="47">
                        <c:v>#N/A</c:v>
                      </c:pt>
                      <c:pt idx="48">
                        <c:v>#N/A</c:v>
                      </c:pt>
                      <c:pt idx="49">
                        <c:v>34.233333333333334</c:v>
                      </c:pt>
                      <c:pt idx="50">
                        <c:v>#N/A</c:v>
                      </c:pt>
                      <c:pt idx="51">
                        <c:v>44.616666666666667</c:v>
                      </c:pt>
                      <c:pt idx="52">
                        <c:v>37.049999999999997</c:v>
                      </c:pt>
                      <c:pt idx="53">
                        <c:v>13.666666666666668</c:v>
                      </c:pt>
                      <c:pt idx="54">
                        <c:v>14.5</c:v>
                      </c:pt>
                      <c:pt idx="55">
                        <c:v>24.516666666666669</c:v>
                      </c:pt>
                      <c:pt idx="56">
                        <c:v>14.416666666666668</c:v>
                      </c:pt>
                      <c:pt idx="57">
                        <c:v>42.3</c:v>
                      </c:pt>
                      <c:pt idx="58">
                        <c:v>#N/A</c:v>
                      </c:pt>
                      <c:pt idx="59">
                        <c:v>#N/A</c:v>
                      </c:pt>
                      <c:pt idx="60">
                        <c:v>41.383333333333333</c:v>
                      </c:pt>
                      <c:pt idx="61">
                        <c:v>43.666666666666664</c:v>
                      </c:pt>
                      <c:pt idx="62">
                        <c:v>46.31666666666667</c:v>
                      </c:pt>
                      <c:pt idx="63">
                        <c:v>50.483333333333334</c:v>
                      </c:pt>
                      <c:pt idx="64">
                        <c:v>50.783333333333339</c:v>
                      </c:pt>
                      <c:pt idx="65">
                        <c:v>57.566666666666656</c:v>
                      </c:pt>
                      <c:pt idx="66">
                        <c:v>#N/A</c:v>
                      </c:pt>
                      <c:pt idx="67">
                        <c:v>#N/A</c:v>
                      </c:pt>
                      <c:pt idx="68">
                        <c:v>#N/A</c:v>
                      </c:pt>
                      <c:pt idx="69">
                        <c:v>#N/A</c:v>
                      </c:pt>
                      <c:pt idx="70">
                        <c:v>#N/A</c:v>
                      </c:pt>
                      <c:pt idx="71">
                        <c:v>24.216666666666665</c:v>
                      </c:pt>
                      <c:pt idx="72">
                        <c:v>16.899999999999999</c:v>
                      </c:pt>
                      <c:pt idx="73">
                        <c:v>#N/A</c:v>
                      </c:pt>
                      <c:pt idx="74">
                        <c:v>#N/A</c:v>
                      </c:pt>
                      <c:pt idx="75">
                        <c:v>#N/A</c:v>
                      </c:pt>
                      <c:pt idx="76">
                        <c:v>26.716666666666669</c:v>
                      </c:pt>
                      <c:pt idx="77">
                        <c:v>31.483333333333327</c:v>
                      </c:pt>
                      <c:pt idx="78">
                        <c:v>24.333333333333332</c:v>
                      </c:pt>
                    </c:numCache>
                  </c:numRef>
                </c:xVal>
                <c:yVal>
                  <c:numRef>
                    <c:extLst xmlns:c15="http://schemas.microsoft.com/office/drawing/2012/chart">
                      <c:ext xmlns:c15="http://schemas.microsoft.com/office/drawing/2012/chart" uri="{02D57815-91ED-43cb-92C2-25804820EDAC}">
                        <c15:formulaRef>
                          <c15:sqref>'Indirect vs Direct'!$C$18:$CC$18</c15:sqref>
                        </c15:formulaRef>
                      </c:ext>
                    </c:extLst>
                    <c:numCache>
                      <c:formatCode>#,##0.000</c:formatCode>
                      <c:ptCount val="79"/>
                      <c:pt idx="0">
                        <c:v>#N/A</c:v>
                      </c:pt>
                      <c:pt idx="1">
                        <c:v>49.716666666666669</c:v>
                      </c:pt>
                      <c:pt idx="2">
                        <c:v>#N/A</c:v>
                      </c:pt>
                      <c:pt idx="3">
                        <c:v>#N/A</c:v>
                      </c:pt>
                      <c:pt idx="4">
                        <c:v>#N/A</c:v>
                      </c:pt>
                      <c:pt idx="5">
                        <c:v>#N/A</c:v>
                      </c:pt>
                      <c:pt idx="6">
                        <c:v>#N/A</c:v>
                      </c:pt>
                      <c:pt idx="7">
                        <c:v>#N/A</c:v>
                      </c:pt>
                      <c:pt idx="8">
                        <c:v>#N/A</c:v>
                      </c:pt>
                      <c:pt idx="9">
                        <c:v>#N/A</c:v>
                      </c:pt>
                      <c:pt idx="10">
                        <c:v>58.733333333333341</c:v>
                      </c:pt>
                      <c:pt idx="11">
                        <c:v>#N/A</c:v>
                      </c:pt>
                      <c:pt idx="12">
                        <c:v>#N/A</c:v>
                      </c:pt>
                      <c:pt idx="13">
                        <c:v>#N/A</c:v>
                      </c:pt>
                      <c:pt idx="14">
                        <c:v>#N/A</c:v>
                      </c:pt>
                      <c:pt idx="15">
                        <c:v>25.916666666666668</c:v>
                      </c:pt>
                      <c:pt idx="16">
                        <c:v>12.6</c:v>
                      </c:pt>
                      <c:pt idx="17">
                        <c:v>14.716666666666667</c:v>
                      </c:pt>
                      <c:pt idx="18">
                        <c:v>18.466666666666669</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21.516666666666666</c:v>
                      </c:pt>
                      <c:pt idx="44">
                        <c:v>#N/A</c:v>
                      </c:pt>
                      <c:pt idx="45">
                        <c:v>#N/A</c:v>
                      </c:pt>
                      <c:pt idx="46">
                        <c:v>#N/A</c:v>
                      </c:pt>
                      <c:pt idx="47">
                        <c:v>#N/A</c:v>
                      </c:pt>
                      <c:pt idx="48">
                        <c:v>#N/A</c:v>
                      </c:pt>
                      <c:pt idx="49">
                        <c:v>47.816666666666663</c:v>
                      </c:pt>
                      <c:pt idx="50">
                        <c:v>#N/A</c:v>
                      </c:pt>
                      <c:pt idx="51">
                        <c:v>36.93333333333333</c:v>
                      </c:pt>
                      <c:pt idx="52">
                        <c:v>28.416666666666668</c:v>
                      </c:pt>
                      <c:pt idx="53">
                        <c:v>35.133333333333333</c:v>
                      </c:pt>
                      <c:pt idx="54">
                        <c:v>36.466666666666661</c:v>
                      </c:pt>
                      <c:pt idx="55">
                        <c:v>35.25</c:v>
                      </c:pt>
                      <c:pt idx="56">
                        <c:v>36.533333333333331</c:v>
                      </c:pt>
                      <c:pt idx="57">
                        <c:v>29.5</c:v>
                      </c:pt>
                      <c:pt idx="58">
                        <c:v>#N/A</c:v>
                      </c:pt>
                      <c:pt idx="59">
                        <c:v>#N/A</c:v>
                      </c:pt>
                      <c:pt idx="60">
                        <c:v>18</c:v>
                      </c:pt>
                      <c:pt idx="61">
                        <c:v>17.516666666666666</c:v>
                      </c:pt>
                      <c:pt idx="62">
                        <c:v>18.283333333333339</c:v>
                      </c:pt>
                      <c:pt idx="63">
                        <c:v>92.583333333333329</c:v>
                      </c:pt>
                      <c:pt idx="64">
                        <c:v>35.733333333333334</c:v>
                      </c:pt>
                      <c:pt idx="65">
                        <c:v>100.41666666666669</c:v>
                      </c:pt>
                      <c:pt idx="66">
                        <c:v>#N/A</c:v>
                      </c:pt>
                      <c:pt idx="67">
                        <c:v>#N/A</c:v>
                      </c:pt>
                      <c:pt idx="68">
                        <c:v>#N/A</c:v>
                      </c:pt>
                      <c:pt idx="69">
                        <c:v>#N/A</c:v>
                      </c:pt>
                      <c:pt idx="70">
                        <c:v>#N/A</c:v>
                      </c:pt>
                      <c:pt idx="71">
                        <c:v>15.299999999999997</c:v>
                      </c:pt>
                      <c:pt idx="72">
                        <c:v>13.766666666666666</c:v>
                      </c:pt>
                      <c:pt idx="73">
                        <c:v>#N/A</c:v>
                      </c:pt>
                      <c:pt idx="74">
                        <c:v>#N/A</c:v>
                      </c:pt>
                      <c:pt idx="75">
                        <c:v>#N/A</c:v>
                      </c:pt>
                      <c:pt idx="76">
                        <c:v>27.549999999999997</c:v>
                      </c:pt>
                      <c:pt idx="77">
                        <c:v>29.183333333333334</c:v>
                      </c:pt>
                      <c:pt idx="78">
                        <c:v>61.349999999999994</c:v>
                      </c:pt>
                    </c:numCache>
                  </c:numRef>
                </c:yVal>
                <c:smooth val="0"/>
              </c15:ser>
            </c15:filteredScatterSeries>
          </c:ext>
        </c:extLst>
      </c:scatterChart>
      <c:valAx>
        <c:axId val="175401600"/>
        <c:scaling>
          <c:orientation val="minMax"/>
        </c:scaling>
        <c:delete val="0"/>
        <c:axPos val="b"/>
        <c:title>
          <c:tx>
            <c:rich>
              <a:bodyPr/>
              <a:lstStyle/>
              <a:p>
                <a:pPr>
                  <a:defRPr/>
                </a:pPr>
                <a:r>
                  <a:rPr lang="en-US"/>
                  <a:t>Direct Time</a:t>
                </a:r>
              </a:p>
            </c:rich>
          </c:tx>
          <c:layout>
            <c:manualLayout>
              <c:xMode val="edge"/>
              <c:yMode val="edge"/>
              <c:x val="0.49529945105067907"/>
              <c:y val="0.871704937157746"/>
            </c:manualLayout>
          </c:layout>
          <c:overlay val="0"/>
        </c:title>
        <c:numFmt formatCode="#,##0.000" sourceLinked="1"/>
        <c:majorTickMark val="out"/>
        <c:minorTickMark val="none"/>
        <c:tickLblPos val="nextTo"/>
        <c:crossAx val="175407872"/>
        <c:crosses val="autoZero"/>
        <c:crossBetween val="midCat"/>
      </c:valAx>
      <c:valAx>
        <c:axId val="175407872"/>
        <c:scaling>
          <c:orientation val="minMax"/>
        </c:scaling>
        <c:delete val="0"/>
        <c:axPos val="l"/>
        <c:majorGridlines/>
        <c:title>
          <c:tx>
            <c:rich>
              <a:bodyPr rot="-5400000" vert="horz"/>
              <a:lstStyle/>
              <a:p>
                <a:pPr>
                  <a:defRPr/>
                </a:pPr>
                <a:r>
                  <a:rPr lang="en-US"/>
                  <a:t>Indirect Time</a:t>
                </a:r>
              </a:p>
            </c:rich>
          </c:tx>
          <c:layout/>
          <c:overlay val="0"/>
        </c:title>
        <c:numFmt formatCode="#,##0.000" sourceLinked="1"/>
        <c:majorTickMark val="out"/>
        <c:minorTickMark val="none"/>
        <c:tickLblPos val="nextTo"/>
        <c:crossAx val="175401600"/>
        <c:crosses val="autoZero"/>
        <c:crossBetween val="midCat"/>
      </c:valAx>
    </c:plotArea>
    <c:legend>
      <c:legendPos val="b"/>
      <c:layout/>
      <c:overlay val="0"/>
    </c:legend>
    <c:plotVisOnly val="1"/>
    <c:dispBlanksAs val="gap"/>
    <c:showDLblsOverMax val="0"/>
  </c:chart>
  <c:printSettings>
    <c:headerFooter/>
    <c:pageMargins b="0.75000000000000178" l="0.70000000000000062" r="0.70000000000000062" t="0.750000000000001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5" Type="http://schemas.openxmlformats.org/officeDocument/2006/relationships/chart" Target="../charts/chart16.xml"/><Relationship Id="rId4"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xdr:from>
      <xdr:col>11</xdr:col>
      <xdr:colOff>333375</xdr:colOff>
      <xdr:row>14</xdr:row>
      <xdr:rowOff>28575</xdr:rowOff>
    </xdr:from>
    <xdr:to>
      <xdr:col>19</xdr:col>
      <xdr:colOff>28575</xdr:colOff>
      <xdr:row>28</xdr:row>
      <xdr:rowOff>104775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47625</xdr:colOff>
      <xdr:row>14</xdr:row>
      <xdr:rowOff>28575</xdr:rowOff>
    </xdr:from>
    <xdr:to>
      <xdr:col>27</xdr:col>
      <xdr:colOff>352425</xdr:colOff>
      <xdr:row>28</xdr:row>
      <xdr:rowOff>104775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9525</xdr:colOff>
      <xdr:row>29</xdr:row>
      <xdr:rowOff>76200</xdr:rowOff>
    </xdr:from>
    <xdr:to>
      <xdr:col>27</xdr:col>
      <xdr:colOff>314325</xdr:colOff>
      <xdr:row>43</xdr:row>
      <xdr:rowOff>152400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298557</xdr:colOff>
      <xdr:row>41</xdr:row>
      <xdr:rowOff>176011</xdr:rowOff>
    </xdr:from>
    <xdr:to>
      <xdr:col>13</xdr:col>
      <xdr:colOff>819830</xdr:colOff>
      <xdr:row>67</xdr:row>
      <xdr:rowOff>102053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428625</xdr:colOff>
      <xdr:row>68</xdr:row>
      <xdr:rowOff>164987</xdr:rowOff>
    </xdr:from>
    <xdr:to>
      <xdr:col>13</xdr:col>
      <xdr:colOff>943095</xdr:colOff>
      <xdr:row>94</xdr:row>
      <xdr:rowOff>91029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610621</xdr:colOff>
      <xdr:row>96</xdr:row>
      <xdr:rowOff>18710</xdr:rowOff>
    </xdr:from>
    <xdr:to>
      <xdr:col>14</xdr:col>
      <xdr:colOff>148779</xdr:colOff>
      <xdr:row>121</xdr:row>
      <xdr:rowOff>135252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583407</xdr:colOff>
      <xdr:row>122</xdr:row>
      <xdr:rowOff>151379</xdr:rowOff>
    </xdr:from>
    <xdr:to>
      <xdr:col>14</xdr:col>
      <xdr:colOff>121565</xdr:colOff>
      <xdr:row>148</xdr:row>
      <xdr:rowOff>77421</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403113</xdr:colOff>
      <xdr:row>149</xdr:row>
      <xdr:rowOff>176893</xdr:rowOff>
    </xdr:from>
    <xdr:to>
      <xdr:col>13</xdr:col>
      <xdr:colOff>929490</xdr:colOff>
      <xdr:row>175</xdr:row>
      <xdr:rowOff>102935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0</xdr:colOff>
      <xdr:row>42</xdr:row>
      <xdr:rowOff>0</xdr:rowOff>
    </xdr:from>
    <xdr:to>
      <xdr:col>26</xdr:col>
      <xdr:colOff>521273</xdr:colOff>
      <xdr:row>67</xdr:row>
      <xdr:rowOff>116542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324971</xdr:colOff>
      <xdr:row>15</xdr:row>
      <xdr:rowOff>145676</xdr:rowOff>
    </xdr:from>
    <xdr:to>
      <xdr:col>10</xdr:col>
      <xdr:colOff>795618</xdr:colOff>
      <xdr:row>35</xdr:row>
      <xdr:rowOff>179294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560294</xdr:colOff>
      <xdr:row>20</xdr:row>
      <xdr:rowOff>100854</xdr:rowOff>
    </xdr:from>
    <xdr:to>
      <xdr:col>10</xdr:col>
      <xdr:colOff>638735</xdr:colOff>
      <xdr:row>39</xdr:row>
      <xdr:rowOff>44824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1489181</xdr:colOff>
      <xdr:row>62</xdr:row>
      <xdr:rowOff>128387</xdr:rowOff>
    </xdr:from>
    <xdr:to>
      <xdr:col>13</xdr:col>
      <xdr:colOff>34017</xdr:colOff>
      <xdr:row>88</xdr:row>
      <xdr:rowOff>54429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1476375</xdr:colOff>
      <xdr:row>89</xdr:row>
      <xdr:rowOff>81643</xdr:rowOff>
    </xdr:from>
    <xdr:to>
      <xdr:col>13</xdr:col>
      <xdr:colOff>14408</xdr:colOff>
      <xdr:row>115</xdr:row>
      <xdr:rowOff>7685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1408340</xdr:colOff>
      <xdr:row>116</xdr:row>
      <xdr:rowOff>149679</xdr:rowOff>
    </xdr:from>
    <xdr:to>
      <xdr:col>12</xdr:col>
      <xdr:colOff>946498</xdr:colOff>
      <xdr:row>142</xdr:row>
      <xdr:rowOff>75721</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1285875</xdr:colOff>
      <xdr:row>143</xdr:row>
      <xdr:rowOff>163286</xdr:rowOff>
    </xdr:from>
    <xdr:to>
      <xdr:col>12</xdr:col>
      <xdr:colOff>824033</xdr:colOff>
      <xdr:row>169</xdr:row>
      <xdr:rowOff>89328</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1081768</xdr:colOff>
      <xdr:row>171</xdr:row>
      <xdr:rowOff>176893</xdr:rowOff>
    </xdr:from>
    <xdr:to>
      <xdr:col>12</xdr:col>
      <xdr:colOff>619926</xdr:colOff>
      <xdr:row>197</xdr:row>
      <xdr:rowOff>102935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1584431</xdr:colOff>
      <xdr:row>47</xdr:row>
      <xdr:rowOff>60351</xdr:rowOff>
    </xdr:from>
    <xdr:to>
      <xdr:col>9</xdr:col>
      <xdr:colOff>762000</xdr:colOff>
      <xdr:row>66</xdr:row>
      <xdr:rowOff>136070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43624</xdr:colOff>
      <xdr:row>54</xdr:row>
      <xdr:rowOff>49946</xdr:rowOff>
    </xdr:from>
    <xdr:to>
      <xdr:col>10</xdr:col>
      <xdr:colOff>549089</xdr:colOff>
      <xdr:row>72</xdr:row>
      <xdr:rowOff>78441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533400</xdr:colOff>
      <xdr:row>31</xdr:row>
      <xdr:rowOff>85725</xdr:rowOff>
    </xdr:from>
    <xdr:to>
      <xdr:col>13</xdr:col>
      <xdr:colOff>891999</xdr:colOff>
      <xdr:row>52</xdr:row>
      <xdr:rowOff>103627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342211</xdr:colOff>
      <xdr:row>2</xdr:row>
      <xdr:rowOff>66904</xdr:rowOff>
    </xdr:from>
    <xdr:to>
      <xdr:col>19</xdr:col>
      <xdr:colOff>469824</xdr:colOff>
      <xdr:row>23</xdr:row>
      <xdr:rowOff>84807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76200</xdr:colOff>
      <xdr:row>26</xdr:row>
      <xdr:rowOff>171451</xdr:rowOff>
    </xdr:from>
    <xdr:to>
      <xdr:col>11</xdr:col>
      <xdr:colOff>514350</xdr:colOff>
      <xdr:row>40</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800099</xdr:colOff>
      <xdr:row>1</xdr:row>
      <xdr:rowOff>1</xdr:rowOff>
    </xdr:from>
    <xdr:to>
      <xdr:col>31</xdr:col>
      <xdr:colOff>85724</xdr:colOff>
      <xdr:row>14</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5"/>
  <sheetViews>
    <sheetView showGridLines="0" tabSelected="1" workbookViewId="0">
      <selection activeCell="B25" sqref="B25"/>
    </sheetView>
  </sheetViews>
  <sheetFormatPr defaultRowHeight="15" x14ac:dyDescent="0.25"/>
  <cols>
    <col min="1" max="1" width="26.140625" bestFit="1" customWidth="1"/>
    <col min="2" max="2" width="91.28515625" customWidth="1"/>
  </cols>
  <sheetData>
    <row r="2" spans="1:2" x14ac:dyDescent="0.25">
      <c r="A2" s="209" t="s">
        <v>711</v>
      </c>
      <c r="B2" s="209"/>
    </row>
    <row r="3" spans="1:2" x14ac:dyDescent="0.25">
      <c r="A3" s="180" t="s">
        <v>80</v>
      </c>
      <c r="B3" s="180" t="s">
        <v>692</v>
      </c>
    </row>
    <row r="4" spans="1:2" ht="45" x14ac:dyDescent="0.25">
      <c r="A4" s="181" t="s">
        <v>693</v>
      </c>
      <c r="B4" s="182" t="s">
        <v>696</v>
      </c>
    </row>
    <row r="5" spans="1:2" ht="30" x14ac:dyDescent="0.25">
      <c r="A5" s="181" t="s">
        <v>694</v>
      </c>
      <c r="B5" s="182" t="s">
        <v>695</v>
      </c>
    </row>
    <row r="6" spans="1:2" x14ac:dyDescent="0.25">
      <c r="A6" s="183" t="s">
        <v>81</v>
      </c>
      <c r="B6" s="182" t="s">
        <v>697</v>
      </c>
    </row>
    <row r="7" spans="1:2" x14ac:dyDescent="0.25">
      <c r="A7" s="183" t="s">
        <v>84</v>
      </c>
      <c r="B7" s="182" t="s">
        <v>85</v>
      </c>
    </row>
    <row r="8" spans="1:2" ht="30" x14ac:dyDescent="0.25">
      <c r="A8" s="183" t="s">
        <v>82</v>
      </c>
      <c r="B8" s="182" t="s">
        <v>698</v>
      </c>
    </row>
    <row r="9" spans="1:2" ht="30" x14ac:dyDescent="0.25">
      <c r="A9" s="183" t="s">
        <v>200</v>
      </c>
      <c r="B9" s="182" t="s">
        <v>699</v>
      </c>
    </row>
    <row r="10" spans="1:2" x14ac:dyDescent="0.25">
      <c r="A10" s="183" t="s">
        <v>684</v>
      </c>
      <c r="B10" s="182" t="s">
        <v>700</v>
      </c>
    </row>
    <row r="11" spans="1:2" x14ac:dyDescent="0.25">
      <c r="A11" s="183" t="s">
        <v>685</v>
      </c>
      <c r="B11" s="182" t="s">
        <v>701</v>
      </c>
    </row>
    <row r="12" spans="1:2" x14ac:dyDescent="0.25">
      <c r="A12" s="183" t="s">
        <v>686</v>
      </c>
      <c r="B12" s="182" t="s">
        <v>702</v>
      </c>
    </row>
    <row r="13" spans="1:2" x14ac:dyDescent="0.25">
      <c r="A13" s="183" t="s">
        <v>223</v>
      </c>
      <c r="B13" s="182" t="s">
        <v>703</v>
      </c>
    </row>
    <row r="14" spans="1:2" ht="30" x14ac:dyDescent="0.25">
      <c r="A14" s="183" t="s">
        <v>687</v>
      </c>
      <c r="B14" s="182" t="s">
        <v>704</v>
      </c>
    </row>
    <row r="15" spans="1:2" x14ac:dyDescent="0.25">
      <c r="A15" s="183" t="s">
        <v>688</v>
      </c>
      <c r="B15" s="182" t="s">
        <v>705</v>
      </c>
    </row>
    <row r="16" spans="1:2" x14ac:dyDescent="0.25">
      <c r="A16" s="183" t="s">
        <v>689</v>
      </c>
      <c r="B16" s="182" t="s">
        <v>706</v>
      </c>
    </row>
    <row r="17" spans="1:2" x14ac:dyDescent="0.25">
      <c r="A17" s="183" t="s">
        <v>690</v>
      </c>
      <c r="B17" s="182" t="s">
        <v>707</v>
      </c>
    </row>
    <row r="18" spans="1:2" x14ac:dyDescent="0.25">
      <c r="A18" s="183" t="s">
        <v>463</v>
      </c>
      <c r="B18" s="182" t="s">
        <v>708</v>
      </c>
    </row>
    <row r="19" spans="1:2" x14ac:dyDescent="0.25">
      <c r="A19" s="183" t="s">
        <v>326</v>
      </c>
      <c r="B19" s="182" t="s">
        <v>709</v>
      </c>
    </row>
    <row r="20" spans="1:2" x14ac:dyDescent="0.25">
      <c r="A20" s="183" t="s">
        <v>691</v>
      </c>
      <c r="B20" s="182" t="s">
        <v>710</v>
      </c>
    </row>
    <row r="21" spans="1:2" x14ac:dyDescent="0.25">
      <c r="A21" s="183" t="s">
        <v>768</v>
      </c>
      <c r="B21" s="182" t="s">
        <v>770</v>
      </c>
    </row>
    <row r="22" spans="1:2" ht="15.75" thickBot="1" x14ac:dyDescent="0.3">
      <c r="A22" s="195" t="s">
        <v>769</v>
      </c>
      <c r="B22" s="196" t="s">
        <v>771</v>
      </c>
    </row>
    <row r="23" spans="1:2" x14ac:dyDescent="0.25">
      <c r="A23" s="185" t="s">
        <v>712</v>
      </c>
      <c r="B23" s="186" t="s">
        <v>714</v>
      </c>
    </row>
    <row r="24" spans="1:2" ht="15.75" thickBot="1" x14ac:dyDescent="0.3">
      <c r="A24" s="102"/>
      <c r="B24" s="184" t="s">
        <v>713</v>
      </c>
    </row>
    <row r="25" spans="1:2" ht="15.75" thickBot="1" x14ac:dyDescent="0.3">
      <c r="A25" s="187" t="s">
        <v>715</v>
      </c>
      <c r="B25" s="188">
        <v>41763</v>
      </c>
    </row>
  </sheetData>
  <mergeCells count="1">
    <mergeCell ref="A2:B2"/>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8"/>
  <sheetViews>
    <sheetView zoomScale="80" zoomScaleNormal="80" workbookViewId="0">
      <pane xSplit="2" ySplit="2" topLeftCell="C21" activePane="bottomRight" state="frozen"/>
      <selection pane="topRight" activeCell="C1" sqref="C1"/>
      <selection pane="bottomLeft" activeCell="A3" sqref="A3"/>
      <selection pane="bottomRight" activeCell="AB59" sqref="AB59"/>
    </sheetView>
  </sheetViews>
  <sheetFormatPr defaultRowHeight="15" x14ac:dyDescent="0.25"/>
  <cols>
    <col min="1" max="1" width="24.7109375" customWidth="1"/>
    <col min="2" max="2" width="29.5703125" bestFit="1" customWidth="1"/>
    <col min="3" max="81" width="14.85546875" customWidth="1"/>
  </cols>
  <sheetData>
    <row r="1" spans="1:81" x14ac:dyDescent="0.25">
      <c r="B1" t="s">
        <v>83</v>
      </c>
      <c r="C1" s="23" t="str">
        <f>+'Descriptive statistics'!C1</f>
        <v>001 - 14</v>
      </c>
      <c r="D1" s="23" t="str">
        <f>+'Descriptive statistics'!D1</f>
        <v>002 - 14</v>
      </c>
      <c r="E1" s="23" t="str">
        <f>+'Descriptive statistics'!E1</f>
        <v>003 - 14</v>
      </c>
      <c r="F1" s="23" t="str">
        <f>+'Descriptive statistics'!F1</f>
        <v>004 - 14</v>
      </c>
      <c r="G1" s="23" t="str">
        <f>+'Descriptive statistics'!G1</f>
        <v>005 - 14</v>
      </c>
      <c r="H1" s="23" t="str">
        <f>+'Descriptive statistics'!H1</f>
        <v>006 - 14</v>
      </c>
      <c r="I1" s="23" t="str">
        <f>+'Descriptive statistics'!I1</f>
        <v>007 - 14</v>
      </c>
      <c r="J1" s="23" t="str">
        <f>+'Descriptive statistics'!J1</f>
        <v>008 - 14</v>
      </c>
      <c r="K1" s="23" t="str">
        <f>+'Descriptive statistics'!K1</f>
        <v>0010 - 14</v>
      </c>
      <c r="L1" s="23" t="str">
        <f>+'Descriptive statistics'!L1</f>
        <v>0011 - 14</v>
      </c>
      <c r="M1" s="23" t="str">
        <f>+'Descriptive statistics'!M1</f>
        <v>0012 - 14</v>
      </c>
      <c r="N1" s="23" t="str">
        <f>+'Descriptive statistics'!N1</f>
        <v>0013 - 14</v>
      </c>
      <c r="O1" s="23" t="str">
        <f>+'Descriptive statistics'!O1</f>
        <v>0014 - 14</v>
      </c>
      <c r="P1" s="23" t="str">
        <f>+'Descriptive statistics'!P1</f>
        <v>0015 - 14</v>
      </c>
      <c r="Q1" s="23" t="str">
        <f>+'Descriptive statistics'!Q1</f>
        <v>0016 - 14</v>
      </c>
      <c r="R1" s="23" t="str">
        <f>+'Descriptive statistics'!R1</f>
        <v>0017 - 14</v>
      </c>
      <c r="S1" s="23" t="str">
        <f>+'Descriptive statistics'!S1</f>
        <v>0018 - 14</v>
      </c>
      <c r="T1" s="23" t="str">
        <f>+'Descriptive statistics'!T1</f>
        <v>0019 - 14</v>
      </c>
      <c r="U1" s="23" t="str">
        <f>+'Descriptive statistics'!U1</f>
        <v>0020 - 14</v>
      </c>
      <c r="V1" s="23" t="str">
        <f>+'Descriptive statistics'!V1</f>
        <v>0021 - 14</v>
      </c>
      <c r="W1" s="23" t="str">
        <f>+'Descriptive statistics'!W1</f>
        <v>0022 - 14</v>
      </c>
      <c r="X1" s="23" t="str">
        <f>+'Descriptive statistics'!X1</f>
        <v>0023 - 14</v>
      </c>
      <c r="Y1" s="23" t="str">
        <f>+'Descriptive statistics'!Y1</f>
        <v>0024 - 14</v>
      </c>
      <c r="Z1" s="23" t="str">
        <f>+'Descriptive statistics'!Z1</f>
        <v>0025 - 14</v>
      </c>
      <c r="AA1" s="23" t="str">
        <f>+'Descriptive statistics'!AA1</f>
        <v>0026 - 14</v>
      </c>
      <c r="AB1" s="23" t="str">
        <f>+'Descriptive statistics'!AB1</f>
        <v>0028 - 14</v>
      </c>
      <c r="AC1" s="23" t="str">
        <f>+'Descriptive statistics'!AC1</f>
        <v>0029 - 14</v>
      </c>
      <c r="AD1" s="23" t="str">
        <f>+'Descriptive statistics'!AD1</f>
        <v>0030 - 14</v>
      </c>
      <c r="AE1" s="23" t="str">
        <f>+'Descriptive statistics'!AE1</f>
        <v>0031 - 14</v>
      </c>
      <c r="AF1" s="23" t="str">
        <f>+'Descriptive statistics'!AF1</f>
        <v>0032 - 14</v>
      </c>
      <c r="AG1" s="23" t="str">
        <f>+'Descriptive statistics'!AG1</f>
        <v>0034 - 14</v>
      </c>
      <c r="AH1" s="23" t="str">
        <f>+'Descriptive statistics'!AH1</f>
        <v>035 - 14</v>
      </c>
      <c r="AI1" s="23" t="str">
        <f>+'Descriptive statistics'!AI1</f>
        <v>036 - 14</v>
      </c>
      <c r="AJ1" s="23" t="str">
        <f>+'Descriptive statistics'!AJ1</f>
        <v>037 - 14</v>
      </c>
      <c r="AK1" s="23" t="str">
        <f>+'Descriptive statistics'!AK1</f>
        <v>038 - 14</v>
      </c>
      <c r="AL1" s="23" t="str">
        <f>+'Descriptive statistics'!AL1</f>
        <v>039 - 14</v>
      </c>
      <c r="AM1" s="23" t="str">
        <f>+'Descriptive statistics'!AM1</f>
        <v>040 - 14</v>
      </c>
      <c r="AN1" s="23" t="str">
        <f>+'Descriptive statistics'!AN1</f>
        <v>041 - 14</v>
      </c>
      <c r="AO1" s="23" t="str">
        <f>+'Descriptive statistics'!AO1</f>
        <v>042 - 14</v>
      </c>
      <c r="AP1" s="23" t="str">
        <f>+'Descriptive statistics'!AP1</f>
        <v>043 - 14</v>
      </c>
      <c r="AQ1" s="23" t="str">
        <f>+'Descriptive statistics'!AQ1</f>
        <v>045 - 14</v>
      </c>
      <c r="AR1" s="23" t="str">
        <f>+'Descriptive statistics'!AR1</f>
        <v>047 - 14</v>
      </c>
      <c r="AS1" s="23" t="str">
        <f>+'Descriptive statistics'!AS1</f>
        <v>048 - 14</v>
      </c>
      <c r="AT1" s="23" t="str">
        <f>+'Descriptive statistics'!AT1</f>
        <v>049 - 14</v>
      </c>
      <c r="AU1" s="23" t="str">
        <f>+'Descriptive statistics'!AU1</f>
        <v>050 - 14</v>
      </c>
      <c r="AV1" s="23" t="str">
        <f>+'Descriptive statistics'!AV1</f>
        <v>051 - 14</v>
      </c>
      <c r="AW1" s="23" t="str">
        <f>+'Descriptive statistics'!AW1</f>
        <v>052 - 14</v>
      </c>
      <c r="AX1" s="23" t="str">
        <f>+'Descriptive statistics'!AX1</f>
        <v>053 - 14</v>
      </c>
      <c r="AY1" s="23" t="str">
        <f>+'Descriptive statistics'!AY1</f>
        <v>054 - 14</v>
      </c>
      <c r="AZ1" s="23" t="str">
        <f>+'Descriptive statistics'!AZ1</f>
        <v>055 - 14</v>
      </c>
      <c r="BA1" s="23" t="str">
        <f>+'Descriptive statistics'!BA1</f>
        <v>056 - 14</v>
      </c>
      <c r="BB1" s="23" t="str">
        <f>+'Descriptive statistics'!BB1</f>
        <v>057 - 14</v>
      </c>
      <c r="BC1" s="23" t="str">
        <f>+'Descriptive statistics'!BC1</f>
        <v>058 - 14</v>
      </c>
      <c r="BD1" s="23" t="str">
        <f>+'Descriptive statistics'!BD1</f>
        <v>059 - 14</v>
      </c>
      <c r="BE1" s="23" t="str">
        <f>+'Descriptive statistics'!BE1</f>
        <v>060 - 14</v>
      </c>
      <c r="BF1" s="23" t="str">
        <f>+'Descriptive statistics'!BF1</f>
        <v>061 - 14</v>
      </c>
      <c r="BG1" s="23" t="str">
        <f>+'Descriptive statistics'!BG1</f>
        <v>062 - 14</v>
      </c>
      <c r="BH1" s="23" t="str">
        <f>+'Descriptive statistics'!BH1</f>
        <v>063 - 14</v>
      </c>
      <c r="BI1" s="23" t="str">
        <f>+'Descriptive statistics'!BI1</f>
        <v>064 - 14</v>
      </c>
      <c r="BJ1" s="23" t="str">
        <f>+'Descriptive statistics'!BJ1</f>
        <v>065 - 14</v>
      </c>
      <c r="BK1" s="23" t="str">
        <f>+'Descriptive statistics'!BK1</f>
        <v>066 - 14</v>
      </c>
      <c r="BL1" s="23" t="str">
        <f>+'Descriptive statistics'!BL1</f>
        <v>067 - 14</v>
      </c>
      <c r="BM1" s="23" t="str">
        <f>+'Descriptive statistics'!BM1</f>
        <v>068 - 14</v>
      </c>
      <c r="BN1" s="23" t="str">
        <f>+'Descriptive statistics'!BN1</f>
        <v>069 - 14</v>
      </c>
      <c r="BO1" s="23" t="str">
        <f>+'Descriptive statistics'!BO1</f>
        <v>070 - 14</v>
      </c>
      <c r="BP1" s="23" t="str">
        <f>+'Descriptive statistics'!BP1</f>
        <v>071 - 14</v>
      </c>
      <c r="BQ1" s="23" t="str">
        <f>+'Descriptive statistics'!BQ1</f>
        <v>072 - 14</v>
      </c>
      <c r="BR1" s="23" t="str">
        <f>+'Descriptive statistics'!BR1</f>
        <v>073 - 14</v>
      </c>
      <c r="BS1" s="23" t="str">
        <f>+'Descriptive statistics'!BS1</f>
        <v>074 - 14</v>
      </c>
      <c r="BT1" s="23" t="str">
        <f>+'Descriptive statistics'!BT1</f>
        <v>075 - 14</v>
      </c>
      <c r="BU1" s="23" t="str">
        <f>+'Descriptive statistics'!BU1</f>
        <v>076 - 14</v>
      </c>
      <c r="BV1" s="23" t="str">
        <f>+'Descriptive statistics'!BV1</f>
        <v>077 - 14</v>
      </c>
      <c r="BW1" s="23" t="str">
        <f>+'Descriptive statistics'!BW1</f>
        <v>078 - 14</v>
      </c>
      <c r="BX1" s="23" t="str">
        <f>+'Descriptive statistics'!BX1</f>
        <v>079 - 14</v>
      </c>
      <c r="BY1" s="23" t="str">
        <f>+'Descriptive statistics'!BY1</f>
        <v>080 - 14</v>
      </c>
      <c r="BZ1" s="23" t="str">
        <f>+'Descriptive statistics'!BZ1</f>
        <v>081 - 14</v>
      </c>
      <c r="CA1" s="23" t="str">
        <f>+'Descriptive statistics'!CA1</f>
        <v>082 - 14</v>
      </c>
      <c r="CB1" s="23" t="str">
        <f>+'Descriptive statistics'!CB1</f>
        <v>083 - 14</v>
      </c>
      <c r="CC1" s="23" t="str">
        <f>+'Descriptive statistics'!CC1</f>
        <v>084 - 14</v>
      </c>
    </row>
    <row r="2" spans="1:81" x14ac:dyDescent="0.25">
      <c r="A2" s="214" t="s">
        <v>721</v>
      </c>
      <c r="B2" t="s">
        <v>234</v>
      </c>
      <c r="C2" s="2" t="str">
        <f>+'Descriptive statistics'!C2</f>
        <v>Very Small</v>
      </c>
      <c r="D2" s="2" t="str">
        <f>+'Descriptive statistics'!D2</f>
        <v>Large</v>
      </c>
      <c r="E2" s="2" t="str">
        <f>+'Descriptive statistics'!E2</f>
        <v>Very Small</v>
      </c>
      <c r="F2" s="2" t="str">
        <f>+'Descriptive statistics'!F2</f>
        <v>Small</v>
      </c>
      <c r="G2" s="2" t="str">
        <f>+'Descriptive statistics'!G2</f>
        <v>Small</v>
      </c>
      <c r="H2" s="2" t="str">
        <f>+'Descriptive statistics'!H2</f>
        <v>Very Small</v>
      </c>
      <c r="I2" s="2" t="str">
        <f>+'Descriptive statistics'!I2</f>
        <v>Small</v>
      </c>
      <c r="J2" s="2" t="str">
        <f>+'Descriptive statistics'!J2</f>
        <v>Small</v>
      </c>
      <c r="K2" s="2" t="str">
        <f>+'Descriptive statistics'!K2</f>
        <v>Very Small</v>
      </c>
      <c r="L2" s="2" t="str">
        <f>+'Descriptive statistics'!L2</f>
        <v>Very Small</v>
      </c>
      <c r="M2" s="2" t="str">
        <f>+'Descriptive statistics'!M2</f>
        <v>Large</v>
      </c>
      <c r="N2" s="2" t="str">
        <f>+'Descriptive statistics'!N2</f>
        <v>Small</v>
      </c>
      <c r="O2" s="2" t="str">
        <f>+'Descriptive statistics'!O2</f>
        <v>Very Small</v>
      </c>
      <c r="P2" s="2" t="str">
        <f>+'Descriptive statistics'!P2</f>
        <v>Very Small</v>
      </c>
      <c r="Q2" s="2" t="str">
        <f>+'Descriptive statistics'!Q2</f>
        <v>Very Small</v>
      </c>
      <c r="R2" s="2" t="str">
        <f>+'Descriptive statistics'!R2</f>
        <v>Large</v>
      </c>
      <c r="S2" s="2" t="str">
        <f>+'Descriptive statistics'!S2</f>
        <v>Large</v>
      </c>
      <c r="T2" s="2" t="str">
        <f>+'Descriptive statistics'!T2</f>
        <v>Large</v>
      </c>
      <c r="U2" s="2" t="str">
        <f>+'Descriptive statistics'!U2</f>
        <v>Large</v>
      </c>
      <c r="V2" s="2" t="str">
        <f>+'Descriptive statistics'!V2</f>
        <v>Small</v>
      </c>
      <c r="W2" s="2" t="str">
        <f>+'Descriptive statistics'!W2</f>
        <v>Small</v>
      </c>
      <c r="X2" s="2" t="str">
        <f>+'Descriptive statistics'!X2</f>
        <v>Small</v>
      </c>
      <c r="Y2" s="2" t="str">
        <f>+'Descriptive statistics'!Y2</f>
        <v>Very Small</v>
      </c>
      <c r="Z2" s="2" t="str">
        <f>+'Descriptive statistics'!Z2</f>
        <v>Small</v>
      </c>
      <c r="AA2" s="2" t="str">
        <f>+'Descriptive statistics'!AA2</f>
        <v>Very Small</v>
      </c>
      <c r="AB2" s="2" t="str">
        <f>+'Descriptive statistics'!AB2</f>
        <v>Very Small</v>
      </c>
      <c r="AC2" s="2" t="str">
        <f>+'Descriptive statistics'!AC2</f>
        <v>Very Small</v>
      </c>
      <c r="AD2" s="2" t="str">
        <f>+'Descriptive statistics'!AD2</f>
        <v>Small</v>
      </c>
      <c r="AE2" s="2" t="str">
        <f>+'Descriptive statistics'!AE2</f>
        <v>Small</v>
      </c>
      <c r="AF2" s="2" t="str">
        <f>+'Descriptive statistics'!AF2</f>
        <v>Small</v>
      </c>
      <c r="AG2" s="2" t="str">
        <f>+'Descriptive statistics'!AG2</f>
        <v>Small</v>
      </c>
      <c r="AH2" s="2" t="str">
        <f>+'Descriptive statistics'!AH2</f>
        <v>Very Small</v>
      </c>
      <c r="AI2" s="2" t="str">
        <f>+'Descriptive statistics'!AI2</f>
        <v>Very Small</v>
      </c>
      <c r="AJ2" s="2" t="str">
        <f>+'Descriptive statistics'!AJ2</f>
        <v>Very Small</v>
      </c>
      <c r="AK2" s="2" t="str">
        <f>+'Descriptive statistics'!AK2</f>
        <v>Small</v>
      </c>
      <c r="AL2" s="2" t="str">
        <f>+'Descriptive statistics'!AL2</f>
        <v>Very Small</v>
      </c>
      <c r="AM2" s="2" t="str">
        <f>+'Descriptive statistics'!AM2</f>
        <v>Small</v>
      </c>
      <c r="AN2" s="2" t="str">
        <f>+'Descriptive statistics'!AN2</f>
        <v>Very Small</v>
      </c>
      <c r="AO2" s="2" t="str">
        <f>+'Descriptive statistics'!AO2</f>
        <v>Small</v>
      </c>
      <c r="AP2" s="2" t="str">
        <f>+'Descriptive statistics'!AP2</f>
        <v>Very Small</v>
      </c>
      <c r="AQ2" s="2" t="str">
        <f>+'Descriptive statistics'!AQ2</f>
        <v>Small</v>
      </c>
      <c r="AR2" s="2" t="str">
        <f>+'Descriptive statistics'!AR2</f>
        <v>Small</v>
      </c>
      <c r="AS2" s="2" t="str">
        <f>+'Descriptive statistics'!AS2</f>
        <v>Small</v>
      </c>
      <c r="AT2" s="2" t="str">
        <f>+'Descriptive statistics'!AT2</f>
        <v>Large</v>
      </c>
      <c r="AU2" s="2" t="str">
        <f>+'Descriptive statistics'!AU2</f>
        <v>Very Small</v>
      </c>
      <c r="AV2" s="2" t="str">
        <f>+'Descriptive statistics'!AV2</f>
        <v>Small</v>
      </c>
      <c r="AW2" s="2" t="str">
        <f>+'Descriptive statistics'!AW2</f>
        <v>Very Small</v>
      </c>
      <c r="AX2" s="2" t="str">
        <f>+'Descriptive statistics'!AX2</f>
        <v>Small</v>
      </c>
      <c r="AY2" s="2" t="str">
        <f>+'Descriptive statistics'!AY2</f>
        <v>Very Small</v>
      </c>
      <c r="AZ2" s="2" t="str">
        <f>+'Descriptive statistics'!AZ2</f>
        <v>Large</v>
      </c>
      <c r="BA2" s="2" t="str">
        <f>+'Descriptive statistics'!BA2</f>
        <v>Very Small</v>
      </c>
      <c r="BB2" s="2" t="str">
        <f>+'Descriptive statistics'!BB2</f>
        <v>Large</v>
      </c>
      <c r="BC2" s="2" t="str">
        <f>+'Descriptive statistics'!BC2</f>
        <v>Large</v>
      </c>
      <c r="BD2" s="2" t="str">
        <f>+'Descriptive statistics'!BD2</f>
        <v>Large</v>
      </c>
      <c r="BE2" s="2" t="str">
        <f>+'Descriptive statistics'!BE2</f>
        <v>Large</v>
      </c>
      <c r="BF2" s="2" t="str">
        <f>+'Descriptive statistics'!BF2</f>
        <v>Large</v>
      </c>
      <c r="BG2" s="2" t="str">
        <f>+'Descriptive statistics'!BG2</f>
        <v>Large</v>
      </c>
      <c r="BH2" s="2" t="str">
        <f>+'Descriptive statistics'!BH2</f>
        <v>Large</v>
      </c>
      <c r="BI2" s="2" t="str">
        <f>+'Descriptive statistics'!BI2</f>
        <v>Small</v>
      </c>
      <c r="BJ2" s="2" t="str">
        <f>+'Descriptive statistics'!BJ2</f>
        <v>Small</v>
      </c>
      <c r="BK2" s="2" t="str">
        <f>+'Descriptive statistics'!BK2</f>
        <v>Large</v>
      </c>
      <c r="BL2" s="2" t="str">
        <f>+'Descriptive statistics'!BL2</f>
        <v>Large</v>
      </c>
      <c r="BM2" s="2" t="str">
        <f>+'Descriptive statistics'!BM2</f>
        <v>Large</v>
      </c>
      <c r="BN2" s="2" t="str">
        <f>+'Descriptive statistics'!BN2</f>
        <v>Large</v>
      </c>
      <c r="BO2" s="2" t="str">
        <f>+'Descriptive statistics'!BO2</f>
        <v>Large</v>
      </c>
      <c r="BP2" s="2" t="str">
        <f>+'Descriptive statistics'!BP2</f>
        <v>Large</v>
      </c>
      <c r="BQ2" s="2" t="str">
        <f>+'Descriptive statistics'!BQ2</f>
        <v>Very Small</v>
      </c>
      <c r="BR2" s="2" t="str">
        <f>+'Descriptive statistics'!BR2</f>
        <v>Very Small</v>
      </c>
      <c r="BS2" s="2" t="str">
        <f>+'Descriptive statistics'!BS2</f>
        <v>Very Small</v>
      </c>
      <c r="BT2" s="2" t="str">
        <f>+'Descriptive statistics'!BT2</f>
        <v>Small</v>
      </c>
      <c r="BU2" s="2" t="str">
        <f>+'Descriptive statistics'!BU2</f>
        <v>Small</v>
      </c>
      <c r="BV2" s="2" t="str">
        <f>+'Descriptive statistics'!BV2</f>
        <v>Large</v>
      </c>
      <c r="BW2" s="2" t="str">
        <f>+'Descriptive statistics'!BW2</f>
        <v>Large</v>
      </c>
      <c r="BX2" s="2" t="str">
        <f>+'Descriptive statistics'!BX2</f>
        <v>Small</v>
      </c>
      <c r="BY2" s="2" t="str">
        <f>+'Descriptive statistics'!BY2</f>
        <v>Small</v>
      </c>
      <c r="BZ2" s="2" t="str">
        <f>+'Descriptive statistics'!BZ2</f>
        <v>Small</v>
      </c>
      <c r="CA2" s="2" t="str">
        <f>+'Descriptive statistics'!CA2</f>
        <v>Large</v>
      </c>
      <c r="CB2" s="2" t="str">
        <f>+'Descriptive statistics'!CB2</f>
        <v>Large</v>
      </c>
      <c r="CC2" s="2" t="str">
        <f>+'Descriptive statistics'!CC2</f>
        <v>Large</v>
      </c>
    </row>
    <row r="3" spans="1:81" x14ac:dyDescent="0.25">
      <c r="A3" s="215"/>
      <c r="B3" t="s">
        <v>249</v>
      </c>
      <c r="C3" t="s">
        <v>421</v>
      </c>
      <c r="D3" t="s">
        <v>421</v>
      </c>
      <c r="E3" t="s">
        <v>421</v>
      </c>
      <c r="F3" t="s">
        <v>421</v>
      </c>
      <c r="G3" t="s">
        <v>421</v>
      </c>
      <c r="H3" t="s">
        <v>421</v>
      </c>
      <c r="I3" t="s">
        <v>421</v>
      </c>
      <c r="J3" t="s">
        <v>421</v>
      </c>
      <c r="K3" t="s">
        <v>421</v>
      </c>
      <c r="L3" t="s">
        <v>421</v>
      </c>
      <c r="M3" t="s">
        <v>421</v>
      </c>
      <c r="N3" t="s">
        <v>421</v>
      </c>
      <c r="O3" t="s">
        <v>421</v>
      </c>
      <c r="P3" t="s">
        <v>413</v>
      </c>
      <c r="Q3" t="s">
        <v>421</v>
      </c>
      <c r="R3" t="s">
        <v>421</v>
      </c>
      <c r="S3" t="s">
        <v>421</v>
      </c>
      <c r="T3" t="s">
        <v>421</v>
      </c>
      <c r="U3" t="s">
        <v>421</v>
      </c>
      <c r="V3" t="s">
        <v>421</v>
      </c>
      <c r="W3" t="s">
        <v>421</v>
      </c>
      <c r="X3" t="s">
        <v>421</v>
      </c>
      <c r="Y3" t="s">
        <v>421</v>
      </c>
      <c r="Z3" t="s">
        <v>421</v>
      </c>
      <c r="AA3" t="s">
        <v>421</v>
      </c>
      <c r="AB3" t="s">
        <v>413</v>
      </c>
      <c r="AC3" t="s">
        <v>413</v>
      </c>
      <c r="AD3" t="s">
        <v>421</v>
      </c>
      <c r="AE3" t="s">
        <v>421</v>
      </c>
      <c r="AF3" t="s">
        <v>421</v>
      </c>
      <c r="AG3" t="s">
        <v>421</v>
      </c>
      <c r="AH3" t="s">
        <v>421</v>
      </c>
      <c r="AI3" t="s">
        <v>421</v>
      </c>
      <c r="AJ3" t="s">
        <v>421</v>
      </c>
      <c r="AK3" t="s">
        <v>421</v>
      </c>
      <c r="AL3" t="s">
        <v>421</v>
      </c>
      <c r="AM3" t="s">
        <v>421</v>
      </c>
      <c r="AN3" t="s">
        <v>421</v>
      </c>
      <c r="AO3" t="s">
        <v>421</v>
      </c>
      <c r="AP3" t="s">
        <v>421</v>
      </c>
      <c r="AQ3" t="s">
        <v>421</v>
      </c>
      <c r="AR3" t="s">
        <v>421</v>
      </c>
      <c r="AS3" t="s">
        <v>421</v>
      </c>
      <c r="AT3" t="s">
        <v>421</v>
      </c>
      <c r="AU3" t="s">
        <v>421</v>
      </c>
      <c r="AV3" t="s">
        <v>421</v>
      </c>
      <c r="AW3" t="s">
        <v>421</v>
      </c>
      <c r="AX3" t="s">
        <v>421</v>
      </c>
      <c r="AY3" t="s">
        <v>421</v>
      </c>
      <c r="AZ3" t="s">
        <v>421</v>
      </c>
      <c r="BA3" t="s">
        <v>413</v>
      </c>
      <c r="BB3" t="s">
        <v>421</v>
      </c>
      <c r="BC3" t="s">
        <v>421</v>
      </c>
      <c r="BD3" t="s">
        <v>421</v>
      </c>
      <c r="BE3" t="s">
        <v>421</v>
      </c>
      <c r="BF3" t="s">
        <v>421</v>
      </c>
      <c r="BG3" t="s">
        <v>421</v>
      </c>
      <c r="BH3" t="s">
        <v>421</v>
      </c>
      <c r="BI3" t="s">
        <v>421</v>
      </c>
      <c r="BJ3" t="s">
        <v>421</v>
      </c>
      <c r="BK3" t="s">
        <v>421</v>
      </c>
      <c r="BL3" t="s">
        <v>421</v>
      </c>
      <c r="BM3" t="s">
        <v>421</v>
      </c>
      <c r="BN3" t="s">
        <v>421</v>
      </c>
      <c r="BO3" t="s">
        <v>421</v>
      </c>
      <c r="BP3" t="s">
        <v>421</v>
      </c>
      <c r="BQ3" t="s">
        <v>421</v>
      </c>
      <c r="BR3" t="s">
        <v>421</v>
      </c>
      <c r="BS3" t="s">
        <v>421</v>
      </c>
      <c r="BT3" t="s">
        <v>421</v>
      </c>
      <c r="BU3" t="s">
        <v>421</v>
      </c>
      <c r="BV3" t="s">
        <v>421</v>
      </c>
      <c r="BW3" t="s">
        <v>421</v>
      </c>
      <c r="BX3" t="s">
        <v>421</v>
      </c>
      <c r="BY3" t="s">
        <v>421</v>
      </c>
      <c r="BZ3" t="s">
        <v>421</v>
      </c>
      <c r="CA3" t="s">
        <v>421</v>
      </c>
      <c r="CB3" t="s">
        <v>421</v>
      </c>
      <c r="CC3" t="s">
        <v>421</v>
      </c>
    </row>
    <row r="4" spans="1:81" x14ac:dyDescent="0.25">
      <c r="A4" s="215"/>
      <c r="B4" t="s">
        <v>250</v>
      </c>
      <c r="C4" s="50">
        <f>+SUMIF('Task Durations'!$B$14:$B$53,"Direct",'Task Durations'!D$14:D$53)</f>
        <v>22.5</v>
      </c>
      <c r="D4" s="50">
        <f>+SUMIF('Task Durations'!$B$14:$B$53,"Direct",'Task Durations'!E$14:E$53)</f>
        <v>30.35</v>
      </c>
      <c r="E4" s="50">
        <f>+SUMIF('Task Durations'!$B$14:$B$53,"Direct",'Task Durations'!F$14:F$53)</f>
        <v>47.633333333333326</v>
      </c>
      <c r="F4" s="50">
        <f>+SUMIF('Task Durations'!$B$14:$B$53,"Direct",'Task Durations'!G$14:G$53)</f>
        <v>174.98333333333332</v>
      </c>
      <c r="G4" s="50">
        <f>+SUMIF('Task Durations'!$B$14:$B$53,"Direct",'Task Durations'!H$14:H$53)</f>
        <v>5.8333333333333339</v>
      </c>
      <c r="H4" s="50">
        <f>+SUMIF('Task Durations'!$B$14:$B$53,"Direct",'Task Durations'!I$14:I$53)</f>
        <v>32.316666666666663</v>
      </c>
      <c r="I4" s="50">
        <f>+SUMIF('Task Durations'!$B$14:$B$53,"Direct",'Task Durations'!J$14:J$53)</f>
        <v>16.549999999999997</v>
      </c>
      <c r="J4" s="50">
        <f>+SUMIF('Task Durations'!$B$14:$B$53,"Direct",'Task Durations'!K$14:K$53)</f>
        <v>14.95</v>
      </c>
      <c r="K4" s="50">
        <f>+SUMIF('Task Durations'!$B$14:$B$53,"Direct",'Task Durations'!L$14:L$53)</f>
        <v>23.083333333333332</v>
      </c>
      <c r="L4" s="50">
        <f>+SUMIF('Task Durations'!$B$14:$B$53,"Direct",'Task Durations'!M$14:M$53)</f>
        <v>31.566666666666666</v>
      </c>
      <c r="M4" s="50">
        <f>+SUMIF('Task Durations'!$B$14:$B$53,"Direct",'Task Durations'!N$14:N$53)</f>
        <v>53.516666666666673</v>
      </c>
      <c r="N4" s="50">
        <f>+SUMIF('Task Durations'!$B$14:$B$53,"Direct",'Task Durations'!O$14:O$53)</f>
        <v>21.816666666666666</v>
      </c>
      <c r="O4" s="50">
        <f>+SUMIF('Task Durations'!$B$14:$B$53,"Direct",'Task Durations'!P$14:P$53)</f>
        <v>91.4</v>
      </c>
      <c r="P4" s="50">
        <f>+SUMIF('Task Durations'!$B$14:$B$53,"Direct",'Task Durations'!Q$14:Q$53)</f>
        <v>3.15</v>
      </c>
      <c r="Q4" s="50">
        <f>+SUMIF('Task Durations'!$B$14:$B$53,"Direct",'Task Durations'!R$14:R$53)</f>
        <v>54.65</v>
      </c>
      <c r="R4" s="50">
        <f>+SUMIF('Task Durations'!$B$14:$B$53,"Direct",'Task Durations'!S$14:S$53)</f>
        <v>37.300000000000004</v>
      </c>
      <c r="S4" s="50">
        <f>+SUMIF('Task Durations'!$B$14:$B$53,"Direct",'Task Durations'!T$14:T$53)</f>
        <v>39.799999999999997</v>
      </c>
      <c r="T4" s="50">
        <f>+SUMIF('Task Durations'!$B$14:$B$53,"Direct",'Task Durations'!U$14:U$53)</f>
        <v>29.116666666666667</v>
      </c>
      <c r="U4" s="50">
        <f>+SUMIF('Task Durations'!$B$14:$B$53,"Direct",'Task Durations'!V$14:V$53)</f>
        <v>32.25</v>
      </c>
      <c r="V4" s="50">
        <f>+SUMIF('Task Durations'!$B$14:$B$53,"Direct",'Task Durations'!W$14:W$53)</f>
        <v>42.933333333333337</v>
      </c>
      <c r="W4" s="50">
        <f>+SUMIF('Task Durations'!$B$14:$B$53,"Direct",'Task Durations'!X$14:X$53)</f>
        <v>22.066666666666666</v>
      </c>
      <c r="X4" s="50">
        <f>+SUMIF('Task Durations'!$B$14:$B$53,"Direct",'Task Durations'!Y$14:Y$53)</f>
        <v>37.183333333333337</v>
      </c>
      <c r="Y4" s="50">
        <f>+SUMIF('Task Durations'!$B$14:$B$53,"Direct",'Task Durations'!Z$14:Z$53)</f>
        <v>40.283333333333331</v>
      </c>
      <c r="Z4" s="50">
        <f>+SUMIF('Task Durations'!$B$14:$B$53,"Direct",'Task Durations'!AA$14:AA$53)</f>
        <v>46.666666666666664</v>
      </c>
      <c r="AA4" s="50">
        <f>+SUMIF('Task Durations'!$B$14:$B$53,"Direct",'Task Durations'!AB$14:AB$53)</f>
        <v>21.233333333333334</v>
      </c>
      <c r="AB4" s="50">
        <f>+SUMIF('Task Durations'!$B$14:$B$53,"Direct",'Task Durations'!AC$14:AC$53)</f>
        <v>8.6833333333333336</v>
      </c>
      <c r="AC4" s="50">
        <f>+SUMIF('Task Durations'!$B$14:$B$53,"Direct",'Task Durations'!AD$14:AD$53)</f>
        <v>10.216666666666667</v>
      </c>
      <c r="AD4" s="50">
        <f>+SUMIF('Task Durations'!$B$14:$B$53,"Direct",'Task Durations'!AE$14:AE$53)</f>
        <v>36.13333333333334</v>
      </c>
      <c r="AE4" s="50">
        <f>+SUMIF('Task Durations'!$B$14:$B$53,"Direct",'Task Durations'!AF$14:AF$53)</f>
        <v>21.166666666666671</v>
      </c>
      <c r="AF4" s="50">
        <f>+SUMIF('Task Durations'!$B$14:$B$53,"Direct",'Task Durations'!AG$14:AG$53)</f>
        <v>15.716666666666665</v>
      </c>
      <c r="AG4" s="50">
        <f>+SUMIF('Task Durations'!$B$14:$B$53,"Direct",'Task Durations'!AH$14:AH$53)</f>
        <v>54.4</v>
      </c>
      <c r="AH4" s="50">
        <f>+SUMIF('Task Durations'!$B$14:$B$53,"Direct",'Task Durations'!AI$14:AI$53)</f>
        <v>36.716666666666661</v>
      </c>
      <c r="AI4" s="50">
        <f>+SUMIF('Task Durations'!$B$14:$B$53,"Direct",'Task Durations'!AJ$14:AJ$53)</f>
        <v>12.500000000000002</v>
      </c>
      <c r="AJ4" s="50">
        <f>+SUMIF('Task Durations'!$B$14:$B$53,"Direct",'Task Durations'!AK$14:AK$53)</f>
        <v>35.383333333333333</v>
      </c>
      <c r="AK4" s="50">
        <f>+SUMIF('Task Durations'!$B$14:$B$53,"Direct",'Task Durations'!AL$14:AL$53)</f>
        <v>50.75</v>
      </c>
      <c r="AL4" s="50">
        <f>+SUMIF('Task Durations'!$B$14:$B$53,"Direct",'Task Durations'!AM$14:AM$53)</f>
        <v>61.066666666666663</v>
      </c>
      <c r="AM4" s="50">
        <f>+SUMIF('Task Durations'!$B$14:$B$53,"Direct",'Task Durations'!AN$14:AN$53)</f>
        <v>27.416666666666668</v>
      </c>
      <c r="AN4" s="50">
        <f>+SUMIF('Task Durations'!$B$14:$B$53,"Direct",'Task Durations'!AO$14:AO$53)</f>
        <v>19.75</v>
      </c>
      <c r="AO4" s="50">
        <f>+SUMIF('Task Durations'!$B$14:$B$53,"Direct",'Task Durations'!AP$14:AP$53)</f>
        <v>28.033333333333339</v>
      </c>
      <c r="AP4" s="50">
        <f>+SUMIF('Task Durations'!$B$14:$B$53,"Direct",'Task Durations'!AQ$14:AQ$53)</f>
        <v>154.25</v>
      </c>
      <c r="AQ4" s="50">
        <f>+SUMIF('Task Durations'!$B$14:$B$53,"Direct",'Task Durations'!AR$14:AR$53)</f>
        <v>48.900000000000006</v>
      </c>
      <c r="AR4" s="50">
        <f>+SUMIF('Task Durations'!$B$14:$B$53,"Direct",'Task Durations'!AS$14:AS$53)</f>
        <v>34.849999999999994</v>
      </c>
      <c r="AS4" s="50">
        <f>+SUMIF('Task Durations'!$B$14:$B$53,"Direct",'Task Durations'!AT$14:AT$53)</f>
        <v>29.133333333333333</v>
      </c>
      <c r="AT4" s="50">
        <f>+SUMIF('Task Durations'!$B$14:$B$53,"Direct",'Task Durations'!AU$14:AU$53)</f>
        <v>23.883333333333336</v>
      </c>
      <c r="AU4" s="50">
        <f>+SUMIF('Task Durations'!$B$14:$B$53,"Direct",'Task Durations'!AV$14:AV$53)</f>
        <v>45.25</v>
      </c>
      <c r="AV4" s="50">
        <f>+SUMIF('Task Durations'!$B$14:$B$53,"Direct",'Task Durations'!AW$14:AW$53)</f>
        <v>31.533333333333331</v>
      </c>
      <c r="AW4" s="50">
        <f>+SUMIF('Task Durations'!$B$14:$B$53,"Direct",'Task Durations'!AX$14:AX$53)</f>
        <v>29.883333333333333</v>
      </c>
      <c r="AX4" s="50">
        <f>+SUMIF('Task Durations'!$B$14:$B$53,"Direct",'Task Durations'!AY$14:AY$53)</f>
        <v>45</v>
      </c>
      <c r="AY4" s="50">
        <f>+SUMIF('Task Durations'!$B$14:$B$53,"Direct",'Task Durations'!AZ$14:AZ$53)</f>
        <v>74.333333333333343</v>
      </c>
      <c r="AZ4" s="50">
        <f>+SUMIF('Task Durations'!$B$14:$B$53,"Direct",'Task Durations'!BA$14:BA$53)</f>
        <v>34.233333333333334</v>
      </c>
      <c r="BA4" s="50">
        <f>+SUMIF('Task Durations'!$B$14:$B$53,"Direct",'Task Durations'!BB$14:BB$53)</f>
        <v>12.966666666666665</v>
      </c>
      <c r="BB4" s="50">
        <f>+SUMIF('Task Durations'!$B$14:$B$53,"Direct",'Task Durations'!BC$14:BC$53)</f>
        <v>44.616666666666667</v>
      </c>
      <c r="BC4" s="50">
        <f>+SUMIF('Task Durations'!$B$14:$B$53,"Direct",'Task Durations'!BD$14:BD$53)</f>
        <v>37.049999999999997</v>
      </c>
      <c r="BD4" s="50">
        <f>+SUMIF('Task Durations'!$B$14:$B$53,"Direct",'Task Durations'!BE$14:BE$53)</f>
        <v>13.666666666666668</v>
      </c>
      <c r="BE4" s="50">
        <f>+SUMIF('Task Durations'!$B$14:$B$53,"Direct",'Task Durations'!BF$14:BF$53)</f>
        <v>14.5</v>
      </c>
      <c r="BF4" s="50">
        <f>+SUMIF('Task Durations'!$B$14:$B$53,"Direct",'Task Durations'!BG$14:BG$53)</f>
        <v>24.516666666666669</v>
      </c>
      <c r="BG4" s="50">
        <f>+SUMIF('Task Durations'!$B$14:$B$53,"Direct",'Task Durations'!BH$14:BH$53)</f>
        <v>14.416666666666668</v>
      </c>
      <c r="BH4" s="50">
        <f>+SUMIF('Task Durations'!$B$14:$B$53,"Direct",'Task Durations'!BI$14:BI$53)</f>
        <v>42.3</v>
      </c>
      <c r="BI4" s="50">
        <f>+SUMIF('Task Durations'!$B$14:$B$53,"Direct",'Task Durations'!BJ$14:BJ$53)</f>
        <v>25.583333333333336</v>
      </c>
      <c r="BJ4" s="50">
        <f>+SUMIF('Task Durations'!$B$14:$B$53,"Direct",'Task Durations'!BK$14:BK$53)</f>
        <v>33.166666666666664</v>
      </c>
      <c r="BK4" s="50">
        <f>+SUMIF('Task Durations'!$B$14:$B$53,"Direct",'Task Durations'!BL$14:BL$53)</f>
        <v>41.383333333333333</v>
      </c>
      <c r="BL4" s="50">
        <f>+SUMIF('Task Durations'!$B$14:$B$53,"Direct",'Task Durations'!BM$14:BM$53)</f>
        <v>43.666666666666664</v>
      </c>
      <c r="BM4" s="50">
        <f>+SUMIF('Task Durations'!$B$14:$B$53,"Direct",'Task Durations'!BN$14:BN$53)</f>
        <v>46.31666666666667</v>
      </c>
      <c r="BN4" s="50">
        <f>+SUMIF('Task Durations'!$B$14:$B$53,"Direct",'Task Durations'!BO$14:BO$53)</f>
        <v>50.483333333333334</v>
      </c>
      <c r="BO4" s="50">
        <f>+SUMIF('Task Durations'!$B$14:$B$53,"Direct",'Task Durations'!BP$14:BP$53)</f>
        <v>50.783333333333339</v>
      </c>
      <c r="BP4" s="50">
        <f>+SUMIF('Task Durations'!$B$14:$B$53,"Direct",'Task Durations'!BQ$14:BQ$53)</f>
        <v>57.566666666666656</v>
      </c>
      <c r="BQ4" s="50">
        <f>+SUMIF('Task Durations'!$B$14:$B$53,"Direct",'Task Durations'!BR$14:BR$53)</f>
        <v>63.766666666666666</v>
      </c>
      <c r="BR4" s="50">
        <f>+SUMIF('Task Durations'!$B$14:$B$53,"Direct",'Task Durations'!BS$14:BS$53)</f>
        <v>12.683333333333334</v>
      </c>
      <c r="BS4" s="50">
        <f>+SUMIF('Task Durations'!$B$14:$B$53,"Direct",'Task Durations'!BT$14:BT$53)</f>
        <v>36.81666666666667</v>
      </c>
      <c r="BT4" s="50">
        <f>+SUMIF('Task Durations'!$B$14:$B$53,"Direct",'Task Durations'!BU$14:BU$53)</f>
        <v>77.216666666666669</v>
      </c>
      <c r="BU4" s="50">
        <f>+SUMIF('Task Durations'!$B$14:$B$53,"Direct",'Task Durations'!BV$14:BV$53)</f>
        <v>34.299999999999997</v>
      </c>
      <c r="BV4" s="50">
        <f>+SUMIF('Task Durations'!$B$14:$B$53,"Direct",'Task Durations'!BW$14:BW$53)</f>
        <v>24.216666666666665</v>
      </c>
      <c r="BW4" s="50">
        <f>+SUMIF('Task Durations'!$B$14:$B$53,"Direct",'Task Durations'!BX$14:BX$53)</f>
        <v>16.899999999999999</v>
      </c>
      <c r="BX4" s="50">
        <f>+SUMIF('Task Durations'!$B$14:$B$53,"Direct",'Task Durations'!BY$14:BY$53)</f>
        <v>65.666666666666657</v>
      </c>
      <c r="BY4" s="50">
        <f>+SUMIF('Task Durations'!$B$14:$B$53,"Direct",'Task Durations'!BZ$14:BZ$53)</f>
        <v>15.700000000000001</v>
      </c>
      <c r="BZ4" s="50">
        <f>+SUMIF('Task Durations'!$B$14:$B$53,"Direct",'Task Durations'!CA$14:CA$53)</f>
        <v>25.533333333333335</v>
      </c>
      <c r="CA4" s="50">
        <f>+SUMIF('Task Durations'!$B$14:$B$53,"Direct",'Task Durations'!CB$14:CB$53)</f>
        <v>26.716666666666669</v>
      </c>
      <c r="CB4" s="50">
        <f>+SUMIF('Task Durations'!$B$14:$B$53,"Direct",'Task Durations'!CC$14:CC$53)</f>
        <v>31.483333333333327</v>
      </c>
      <c r="CC4" s="50">
        <f>+SUMIF('Task Durations'!$B$14:$B$53,"Direct",'Task Durations'!CD$14:CD$53)</f>
        <v>24.333333333333332</v>
      </c>
    </row>
    <row r="5" spans="1:81" x14ac:dyDescent="0.25">
      <c r="A5" s="215"/>
      <c r="B5" t="s">
        <v>256</v>
      </c>
      <c r="C5" s="50">
        <f>+C6+C7</f>
        <v>52.2</v>
      </c>
      <c r="D5" s="50">
        <f t="shared" ref="D5:AG5" si="0">+D6+D7</f>
        <v>49.716666666666669</v>
      </c>
      <c r="E5" s="50">
        <f t="shared" si="0"/>
        <v>102.60000000000001</v>
      </c>
      <c r="F5" s="50">
        <f t="shared" si="0"/>
        <v>84.233333333333334</v>
      </c>
      <c r="G5" s="50">
        <f t="shared" si="0"/>
        <v>29.266666666666669</v>
      </c>
      <c r="H5" s="50">
        <f t="shared" si="0"/>
        <v>121.75</v>
      </c>
      <c r="I5" s="50">
        <f t="shared" si="0"/>
        <v>24.616666666666667</v>
      </c>
      <c r="J5" s="50">
        <f t="shared" si="0"/>
        <v>21.200000000000003</v>
      </c>
      <c r="K5" s="50">
        <f t="shared" si="0"/>
        <v>64.166666666666671</v>
      </c>
      <c r="L5" s="50">
        <f t="shared" si="0"/>
        <v>46.15</v>
      </c>
      <c r="M5" s="50">
        <f t="shared" si="0"/>
        <v>58.733333333333341</v>
      </c>
      <c r="N5" s="50">
        <f t="shared" si="0"/>
        <v>49.683333333333337</v>
      </c>
      <c r="O5" s="50">
        <f t="shared" si="0"/>
        <v>51.516666666666666</v>
      </c>
      <c r="P5" s="50">
        <f t="shared" si="0"/>
        <v>30.183333333333334</v>
      </c>
      <c r="Q5" s="50">
        <f t="shared" si="0"/>
        <v>70.516666666666666</v>
      </c>
      <c r="R5" s="50">
        <f t="shared" si="0"/>
        <v>25.916666666666668</v>
      </c>
      <c r="S5" s="50">
        <f t="shared" si="0"/>
        <v>12.6</v>
      </c>
      <c r="T5" s="50">
        <f t="shared" si="0"/>
        <v>14.716666666666667</v>
      </c>
      <c r="U5" s="50">
        <f t="shared" si="0"/>
        <v>18.466666666666669</v>
      </c>
      <c r="V5" s="50">
        <f t="shared" si="0"/>
        <v>27.366666666666664</v>
      </c>
      <c r="W5" s="50">
        <f t="shared" si="0"/>
        <v>25.533333333333335</v>
      </c>
      <c r="X5" s="50">
        <f t="shared" si="0"/>
        <v>50.883333333333333</v>
      </c>
      <c r="Y5" s="50">
        <f t="shared" si="0"/>
        <v>50.199999999999996</v>
      </c>
      <c r="Z5" s="50">
        <f t="shared" si="0"/>
        <v>95.033333333333346</v>
      </c>
      <c r="AA5" s="50">
        <f t="shared" si="0"/>
        <v>58.966666666666669</v>
      </c>
      <c r="AB5" s="50">
        <f t="shared" si="0"/>
        <v>46.183333333333337</v>
      </c>
      <c r="AC5" s="50">
        <f t="shared" si="0"/>
        <v>88.25</v>
      </c>
      <c r="AD5" s="50">
        <f t="shared" si="0"/>
        <v>24.950000000000003</v>
      </c>
      <c r="AE5" s="50">
        <f t="shared" si="0"/>
        <v>13.066666666666666</v>
      </c>
      <c r="AF5" s="50">
        <f t="shared" si="0"/>
        <v>50.516666666666666</v>
      </c>
      <c r="AG5" s="50">
        <f t="shared" si="0"/>
        <v>27.933333333333337</v>
      </c>
      <c r="AH5" s="50">
        <f t="shared" ref="AH5:AY5" si="1">+AH6+AH7</f>
        <v>33.799999999999997</v>
      </c>
      <c r="AI5" s="50">
        <f t="shared" si="1"/>
        <v>83.916666666666671</v>
      </c>
      <c r="AJ5" s="50">
        <f t="shared" si="1"/>
        <v>62.333333333333329</v>
      </c>
      <c r="AK5" s="50">
        <f t="shared" si="1"/>
        <v>93.516666666666666</v>
      </c>
      <c r="AL5" s="50">
        <f t="shared" si="1"/>
        <v>150.6</v>
      </c>
      <c r="AM5" s="50">
        <f t="shared" si="1"/>
        <v>141.46666666666667</v>
      </c>
      <c r="AN5" s="50">
        <f t="shared" si="1"/>
        <v>24.783333333333331</v>
      </c>
      <c r="AO5" s="50">
        <f t="shared" si="1"/>
        <v>18.616666666666664</v>
      </c>
      <c r="AP5" s="50">
        <f t="shared" si="1"/>
        <v>40.316666666666663</v>
      </c>
      <c r="AQ5" s="50">
        <f t="shared" si="1"/>
        <v>32.616666666666667</v>
      </c>
      <c r="AR5" s="50">
        <f t="shared" si="1"/>
        <v>21.599999999999998</v>
      </c>
      <c r="AS5" s="50">
        <f t="shared" si="1"/>
        <v>14.383333333333335</v>
      </c>
      <c r="AT5" s="50">
        <f t="shared" si="1"/>
        <v>21.516666666666666</v>
      </c>
      <c r="AU5" s="50">
        <f t="shared" si="1"/>
        <v>39.333333333333336</v>
      </c>
      <c r="AV5" s="50">
        <f t="shared" si="1"/>
        <v>32.650000000000006</v>
      </c>
      <c r="AW5" s="50">
        <f t="shared" si="1"/>
        <v>35.966666666666669</v>
      </c>
      <c r="AX5" s="50">
        <f t="shared" si="1"/>
        <v>67.25</v>
      </c>
      <c r="AY5" s="50">
        <f t="shared" si="1"/>
        <v>58.416666666666664</v>
      </c>
      <c r="AZ5" s="50">
        <f t="shared" ref="AZ5:BQ5" si="2">+AZ6+AZ7</f>
        <v>47.816666666666663</v>
      </c>
      <c r="BA5" s="50">
        <f t="shared" si="2"/>
        <v>39.016666666666666</v>
      </c>
      <c r="BB5" s="50">
        <f t="shared" si="2"/>
        <v>36.93333333333333</v>
      </c>
      <c r="BC5" s="50">
        <f t="shared" si="2"/>
        <v>28.416666666666668</v>
      </c>
      <c r="BD5" s="50">
        <f t="shared" si="2"/>
        <v>35.133333333333333</v>
      </c>
      <c r="BE5" s="50">
        <f t="shared" si="2"/>
        <v>36.466666666666661</v>
      </c>
      <c r="BF5" s="50">
        <f t="shared" si="2"/>
        <v>35.25</v>
      </c>
      <c r="BG5" s="50">
        <f t="shared" si="2"/>
        <v>36.533333333333331</v>
      </c>
      <c r="BH5" s="50">
        <f t="shared" si="2"/>
        <v>29.5</v>
      </c>
      <c r="BI5" s="50">
        <f t="shared" si="2"/>
        <v>54.2</v>
      </c>
      <c r="BJ5" s="50">
        <f t="shared" si="2"/>
        <v>68.733333333333334</v>
      </c>
      <c r="BK5" s="50">
        <f t="shared" si="2"/>
        <v>18</v>
      </c>
      <c r="BL5" s="50">
        <f t="shared" si="2"/>
        <v>17.516666666666666</v>
      </c>
      <c r="BM5" s="50">
        <f t="shared" si="2"/>
        <v>18.283333333333339</v>
      </c>
      <c r="BN5" s="50">
        <f t="shared" si="2"/>
        <v>92.583333333333329</v>
      </c>
      <c r="BO5" s="50">
        <f t="shared" si="2"/>
        <v>35.733333333333334</v>
      </c>
      <c r="BP5" s="50">
        <f t="shared" si="2"/>
        <v>100.41666666666669</v>
      </c>
      <c r="BQ5" s="50">
        <f t="shared" si="2"/>
        <v>79.416666666666657</v>
      </c>
      <c r="BR5" s="50">
        <f t="shared" ref="BR5:BY5" si="3">+BR6+BR7</f>
        <v>62.033333333333331</v>
      </c>
      <c r="BS5" s="50">
        <f t="shared" si="3"/>
        <v>48.1</v>
      </c>
      <c r="BT5" s="50">
        <f t="shared" si="3"/>
        <v>79.3</v>
      </c>
      <c r="BU5" s="50">
        <f t="shared" si="3"/>
        <v>23.35</v>
      </c>
      <c r="BV5" s="50">
        <f t="shared" si="3"/>
        <v>15.299999999999997</v>
      </c>
      <c r="BW5" s="50">
        <f t="shared" si="3"/>
        <v>13.766666666666666</v>
      </c>
      <c r="BX5" s="50">
        <f t="shared" si="3"/>
        <v>85.833333333333343</v>
      </c>
      <c r="BY5" s="50">
        <f t="shared" si="3"/>
        <v>24.366666666666667</v>
      </c>
      <c r="BZ5" s="50">
        <f>+BZ6+BZ7</f>
        <v>38.36666666666666</v>
      </c>
      <c r="CA5" s="50">
        <f>+CA6+CA7</f>
        <v>27.549999999999997</v>
      </c>
      <c r="CB5" s="50">
        <f>+CB6+CB7</f>
        <v>29.183333333333334</v>
      </c>
      <c r="CC5" s="50">
        <f>+CC6+CC7</f>
        <v>61.349999999999994</v>
      </c>
    </row>
    <row r="6" spans="1:81" x14ac:dyDescent="0.25">
      <c r="A6" s="215"/>
      <c r="B6" s="49" t="s">
        <v>257</v>
      </c>
      <c r="C6" s="50">
        <f>+SUMIF('Task Durations'!$B$14:$B$53,"Indirect 1",'Task Durations'!D$14:D$53)</f>
        <v>16.766666666666666</v>
      </c>
      <c r="D6" s="50">
        <f>+SUMIF('Task Durations'!$B$14:$B$53,"Indirect 1",'Task Durations'!E$14:E$53)</f>
        <v>23.216666666666669</v>
      </c>
      <c r="E6" s="50">
        <f>+SUMIF('Task Durations'!$B$14:$B$53,"Indirect 1",'Task Durations'!F$14:F$53)</f>
        <v>68.600000000000009</v>
      </c>
      <c r="F6" s="50">
        <f>+SUMIF('Task Durations'!$B$14:$B$53,"Indirect 1",'Task Durations'!G$14:G$53)</f>
        <v>69.3</v>
      </c>
      <c r="G6" s="50">
        <f>+SUMIF('Task Durations'!$B$14:$B$53,"Indirect 1",'Task Durations'!H$14:H$53)</f>
        <v>23.333333333333336</v>
      </c>
      <c r="H6" s="50">
        <f>+SUMIF('Task Durations'!$B$14:$B$53,"Indirect 1",'Task Durations'!I$14:I$53)</f>
        <v>33.266666666666666</v>
      </c>
      <c r="I6" s="50">
        <f>+SUMIF('Task Durations'!$B$14:$B$53,"Indirect 1",'Task Durations'!J$14:J$53)</f>
        <v>16.616666666666667</v>
      </c>
      <c r="J6" s="50">
        <f>+SUMIF('Task Durations'!$B$14:$B$53,"Indirect 1",'Task Durations'!K$14:K$53)</f>
        <v>12.666666666666668</v>
      </c>
      <c r="K6" s="50">
        <f>+SUMIF('Task Durations'!$B$14:$B$53,"Indirect 1",'Task Durations'!L$14:L$53)</f>
        <v>38.88333333333334</v>
      </c>
      <c r="L6" s="50">
        <f>+SUMIF('Task Durations'!$B$14:$B$53,"Indirect 1",'Task Durations'!M$14:M$53)</f>
        <v>26.65</v>
      </c>
      <c r="M6" s="50">
        <f>+SUMIF('Task Durations'!$B$14:$B$53,"Indirect 1",'Task Durations'!N$14:N$53)</f>
        <v>23.81666666666667</v>
      </c>
      <c r="N6" s="50">
        <f>+SUMIF('Task Durations'!$B$14:$B$53,"Indirect 1",'Task Durations'!O$14:O$53)</f>
        <v>33.75</v>
      </c>
      <c r="O6" s="50">
        <f>+SUMIF('Task Durations'!$B$14:$B$53,"Indirect 1",'Task Durations'!P$14:P$53)</f>
        <v>36.75</v>
      </c>
      <c r="P6" s="50">
        <f>+SUMIF('Task Durations'!$B$14:$B$53,"Indirect 1",'Task Durations'!Q$14:Q$53)</f>
        <v>17.883333333333333</v>
      </c>
      <c r="Q6" s="50">
        <f>+SUMIF('Task Durations'!$B$14:$B$53,"Indirect 1",'Task Durations'!R$14:R$53)</f>
        <v>47.516666666666666</v>
      </c>
      <c r="R6" s="50">
        <f>+SUMIF('Task Durations'!$B$14:$B$53,"Indirect 1",'Task Durations'!S$14:S$53)</f>
        <v>24.533333333333335</v>
      </c>
      <c r="S6" s="50">
        <f>+SUMIF('Task Durations'!$B$14:$B$53,"Indirect 1",'Task Durations'!T$14:T$53)</f>
        <v>11.983333333333333</v>
      </c>
      <c r="T6" s="50">
        <f>+SUMIF('Task Durations'!$B$14:$B$53,"Indirect 1",'Task Durations'!U$14:U$53)</f>
        <v>11.216666666666667</v>
      </c>
      <c r="U6" s="50">
        <f>+SUMIF('Task Durations'!$B$14:$B$53,"Indirect 1",'Task Durations'!V$14:V$53)</f>
        <v>14.966666666666667</v>
      </c>
      <c r="V6" s="50">
        <f>+SUMIF('Task Durations'!$B$14:$B$53,"Indirect 1",'Task Durations'!W$14:W$53)</f>
        <v>10.033333333333331</v>
      </c>
      <c r="W6" s="50">
        <f>+SUMIF('Task Durations'!$B$14:$B$53,"Indirect 1",'Task Durations'!X$14:X$53)</f>
        <v>23.583333333333336</v>
      </c>
      <c r="X6" s="50">
        <f>+SUMIF('Task Durations'!$B$14:$B$53,"Indirect 1",'Task Durations'!Y$14:Y$53)</f>
        <v>46.133333333333333</v>
      </c>
      <c r="Y6" s="50">
        <f>+SUMIF('Task Durations'!$B$14:$B$53,"Indirect 1",'Task Durations'!Z$14:Z$53)</f>
        <v>20.43333333333333</v>
      </c>
      <c r="Z6" s="50">
        <f>+SUMIF('Task Durations'!$B$14:$B$53,"Indirect 1",'Task Durations'!AA$14:AA$53)</f>
        <v>25.45</v>
      </c>
      <c r="AA6" s="50">
        <f>+SUMIF('Task Durations'!$B$14:$B$53,"Indirect 1",'Task Durations'!AB$14:AB$53)</f>
        <v>24.966666666666665</v>
      </c>
      <c r="AB6" s="50">
        <f>+SUMIF('Task Durations'!$B$14:$B$53,"Indirect 1",'Task Durations'!AC$14:AC$53)</f>
        <v>25.683333333333334</v>
      </c>
      <c r="AC6" s="50">
        <f>+SUMIF('Task Durations'!$B$14:$B$53,"Indirect 1",'Task Durations'!AD$14:AD$53)</f>
        <v>62.183333333333337</v>
      </c>
      <c r="AD6" s="50">
        <f>+SUMIF('Task Durations'!$B$14:$B$53,"Indirect 1",'Task Durations'!AE$14:AE$53)</f>
        <v>14.283333333333335</v>
      </c>
      <c r="AE6" s="50">
        <f>+SUMIF('Task Durations'!$B$14:$B$53,"Indirect 1",'Task Durations'!AF$14:AF$53)</f>
        <v>3.4000000000000004</v>
      </c>
      <c r="AF6" s="50">
        <f>+SUMIF('Task Durations'!$B$14:$B$53,"Indirect 1",'Task Durations'!AG$14:AG$53)</f>
        <v>35.93333333333333</v>
      </c>
      <c r="AG6" s="50">
        <f>+SUMIF('Task Durations'!$B$14:$B$53,"Indirect 1",'Task Durations'!AH$14:AH$53)</f>
        <v>20.800000000000004</v>
      </c>
      <c r="AH6" s="50">
        <f>+SUMIF('Task Durations'!$B$14:$B$53,"Indirect 1",'Task Durations'!AI$14:AI$53)</f>
        <v>23.4</v>
      </c>
      <c r="AI6" s="50">
        <f>+SUMIF('Task Durations'!$B$14:$B$53,"Indirect 1",'Task Durations'!AJ$14:AJ$53)</f>
        <v>15.91666666666667</v>
      </c>
      <c r="AJ6" s="50">
        <f>+SUMIF('Task Durations'!$B$14:$B$53,"Indirect 1",'Task Durations'!AK$14:AK$53)</f>
        <v>35.333333333333329</v>
      </c>
      <c r="AK6" s="50">
        <f>+SUMIF('Task Durations'!$B$14:$B$53,"Indirect 1",'Task Durations'!AL$14:AL$53)</f>
        <v>14.766666666666669</v>
      </c>
      <c r="AL6" s="50">
        <f>+SUMIF('Task Durations'!$B$14:$B$53,"Indirect 1",'Task Durations'!AM$14:AM$53)</f>
        <v>38.36666666666666</v>
      </c>
      <c r="AM6" s="50">
        <f>+SUMIF('Task Durations'!$B$14:$B$53,"Indirect 1",'Task Durations'!AN$14:AN$53)</f>
        <v>39.733333333333334</v>
      </c>
      <c r="AN6" s="50">
        <f>+SUMIF('Task Durations'!$B$14:$B$53,"Indirect 1",'Task Durations'!AO$14:AO$53)</f>
        <v>18.149999999999999</v>
      </c>
      <c r="AO6" s="50">
        <f>+SUMIF('Task Durations'!$B$14:$B$53,"Indirect 1",'Task Durations'!AP$14:AP$53)</f>
        <v>18.616666666666664</v>
      </c>
      <c r="AP6" s="50">
        <f>+SUMIF('Task Durations'!$B$14:$B$53,"Indirect 1",'Task Durations'!AQ$14:AQ$53)</f>
        <v>23.85</v>
      </c>
      <c r="AQ6" s="50">
        <f>+SUMIF('Task Durations'!$B$14:$B$53,"Indirect 1",'Task Durations'!AR$14:AR$53)</f>
        <v>20.45</v>
      </c>
      <c r="AR6" s="50">
        <f>+SUMIF('Task Durations'!$B$14:$B$53,"Indirect 1",'Task Durations'!AS$14:AS$53)</f>
        <v>18.599999999999998</v>
      </c>
      <c r="AS6" s="50">
        <f>+SUMIF('Task Durations'!$B$14:$B$53,"Indirect 1",'Task Durations'!AT$14:AT$53)</f>
        <v>14.383333333333335</v>
      </c>
      <c r="AT6" s="50">
        <f>+SUMIF('Task Durations'!$B$14:$B$53,"Indirect 1",'Task Durations'!AU$14:AU$53)</f>
        <v>15.016666666666667</v>
      </c>
      <c r="AU6" s="50">
        <f>+SUMIF('Task Durations'!$B$14:$B$53,"Indirect 1",'Task Durations'!AV$14:AV$53)</f>
        <v>19.083333333333336</v>
      </c>
      <c r="AV6" s="50">
        <f>+SUMIF('Task Durations'!$B$14:$B$53,"Indirect 1",'Task Durations'!AW$14:AW$53)</f>
        <v>24.1</v>
      </c>
      <c r="AW6" s="50">
        <f>+SUMIF('Task Durations'!$B$14:$B$53,"Indirect 1",'Task Durations'!AX$14:AX$53)</f>
        <v>11.883333333333333</v>
      </c>
      <c r="AX6" s="50">
        <f>+SUMIF('Task Durations'!$B$14:$B$53,"Indirect 1",'Task Durations'!AY$14:AY$53)</f>
        <v>39.25</v>
      </c>
      <c r="AY6" s="50">
        <f>+SUMIF('Task Durations'!$B$14:$B$53,"Indirect 1",'Task Durations'!AZ$14:AZ$53)</f>
        <v>19.166666666666664</v>
      </c>
      <c r="AZ6" s="50">
        <f>+SUMIF('Task Durations'!$B$14:$B$53,"Indirect 1",'Task Durations'!BA$14:BA$53)</f>
        <v>37.25</v>
      </c>
      <c r="BA6" s="50">
        <f>+SUMIF('Task Durations'!$B$14:$B$53,"Indirect 1",'Task Durations'!BB$14:BB$53)</f>
        <v>20.116666666666667</v>
      </c>
      <c r="BB6" s="50">
        <f>+SUMIF('Task Durations'!$B$14:$B$53,"Indirect 1",'Task Durations'!BC$14:BC$53)</f>
        <v>18.666666666666664</v>
      </c>
      <c r="BC6" s="50">
        <f>+SUMIF('Task Durations'!$B$14:$B$53,"Indirect 1",'Task Durations'!BD$14:BD$53)</f>
        <v>16.166666666666668</v>
      </c>
      <c r="BD6" s="50">
        <f>+SUMIF('Task Durations'!$B$14:$B$53,"Indirect 1",'Task Durations'!BE$14:BE$53)</f>
        <v>21.633333333333333</v>
      </c>
      <c r="BE6" s="50">
        <f>+SUMIF('Task Durations'!$B$14:$B$53,"Indirect 1",'Task Durations'!BF$14:BF$53)</f>
        <v>20.966666666666661</v>
      </c>
      <c r="BF6" s="50">
        <f>+SUMIF('Task Durations'!$B$14:$B$53,"Indirect 1",'Task Durations'!BG$14:BG$53)</f>
        <v>20.25</v>
      </c>
      <c r="BG6" s="50">
        <f>+SUMIF('Task Durations'!$B$14:$B$53,"Indirect 1",'Task Durations'!BH$14:BH$53)</f>
        <v>20.033333333333331</v>
      </c>
      <c r="BH6" s="50">
        <f>+SUMIF('Task Durations'!$B$14:$B$53,"Indirect 1",'Task Durations'!BI$14:BI$53)</f>
        <v>16.5</v>
      </c>
      <c r="BI6" s="50">
        <f>+SUMIF('Task Durations'!$B$14:$B$53,"Indirect 1",'Task Durations'!BJ$14:BJ$53)</f>
        <v>25.450000000000006</v>
      </c>
      <c r="BJ6" s="50">
        <f>+SUMIF('Task Durations'!$B$14:$B$53,"Indirect 1",'Task Durations'!BK$14:BK$53)</f>
        <v>23.1</v>
      </c>
      <c r="BK6" s="50">
        <f>+SUMIF('Task Durations'!$B$14:$B$53,"Indirect 1",'Task Durations'!BL$14:BL$53)</f>
        <v>16.3</v>
      </c>
      <c r="BL6" s="50">
        <f>+SUMIF('Task Durations'!$B$14:$B$53,"Indirect 1",'Task Durations'!BM$14:BM$53)</f>
        <v>15.5</v>
      </c>
      <c r="BM6" s="50">
        <f>+SUMIF('Task Durations'!$B$14:$B$53,"Indirect 1",'Task Durations'!BN$14:BN$53)</f>
        <v>16.916666666666671</v>
      </c>
      <c r="BN6" s="50">
        <f>+SUMIF('Task Durations'!$B$14:$B$53,"Indirect 1",'Task Durations'!BO$14:BO$53)</f>
        <v>72.883333333333326</v>
      </c>
      <c r="BO6" s="50">
        <f>+SUMIF('Task Durations'!$B$14:$B$53,"Indirect 1",'Task Durations'!BP$14:BP$53)</f>
        <v>29.233333333333334</v>
      </c>
      <c r="BP6" s="50">
        <f>+SUMIF('Task Durations'!$B$14:$B$53,"Indirect 1",'Task Durations'!BQ$14:BQ$53)</f>
        <v>81.333333333333343</v>
      </c>
      <c r="BQ6" s="50">
        <f>+SUMIF('Task Durations'!$B$14:$B$53,"Indirect 1",'Task Durations'!BR$14:BR$53)</f>
        <v>36.416666666666664</v>
      </c>
      <c r="BR6" s="50">
        <f>+SUMIF('Task Durations'!$B$14:$B$53,"Indirect 1",'Task Durations'!BS$14:BS$53)</f>
        <v>12.55</v>
      </c>
      <c r="BS6" s="50">
        <f>+SUMIF('Task Durations'!$B$14:$B$53,"Indirect 1",'Task Durations'!BT$14:BT$53)</f>
        <v>22.1</v>
      </c>
      <c r="BT6" s="50">
        <f>+SUMIF('Task Durations'!$B$14:$B$53,"Indirect 1",'Task Durations'!BU$14:BU$53)</f>
        <v>52.8</v>
      </c>
      <c r="BU6" s="50">
        <f>+SUMIF('Task Durations'!$B$14:$B$53,"Indirect 1",'Task Durations'!BV$14:BV$53)</f>
        <v>16.283333333333335</v>
      </c>
      <c r="BV6" s="50">
        <f>+SUMIF('Task Durations'!$B$14:$B$53,"Indirect 1",'Task Durations'!BW$14:BW$53)</f>
        <v>14.799999999999997</v>
      </c>
      <c r="BW6" s="50">
        <f>+SUMIF('Task Durations'!$B$14:$B$53,"Indirect 1",'Task Durations'!BX$14:BX$53)</f>
        <v>12.766666666666666</v>
      </c>
      <c r="BX6" s="50">
        <f>+SUMIF('Task Durations'!$B$14:$B$53,"Indirect 1",'Task Durations'!BY$14:BY$53)</f>
        <v>29.833333333333336</v>
      </c>
      <c r="BY6" s="50">
        <f>+SUMIF('Task Durations'!$B$14:$B$53,"Indirect 1",'Task Durations'!BZ$14:BZ$53)</f>
        <v>15.833333333333334</v>
      </c>
      <c r="BZ6" s="50">
        <f>+SUMIF('Task Durations'!$B$14:$B$53,"Indirect 1",'Task Durations'!CA$14:CA$53)</f>
        <v>19.116666666666664</v>
      </c>
      <c r="CA6" s="50">
        <f>+SUMIF('Task Durations'!$B$14:$B$53,"Indirect 1",'Task Durations'!CB$14:CB$53)</f>
        <v>15.549999999999999</v>
      </c>
      <c r="CB6" s="50">
        <f>+SUMIF('Task Durations'!$B$14:$B$53,"Indirect 1",'Task Durations'!CC$14:CC$53)</f>
        <v>14.516666666666666</v>
      </c>
      <c r="CC6" s="50">
        <f>+SUMIF('Task Durations'!$B$14:$B$53,"Indirect 1",'Task Durations'!CD$14:CD$53)</f>
        <v>25.849999999999994</v>
      </c>
    </row>
    <row r="7" spans="1:81" x14ac:dyDescent="0.25">
      <c r="A7" s="215"/>
      <c r="B7" s="49" t="s">
        <v>258</v>
      </c>
      <c r="C7" s="50">
        <f>+SUMIF('Task Durations'!$B$14:$B$53,"Indirect 2",'Task Durations'!D$14:D$53)</f>
        <v>35.433333333333337</v>
      </c>
      <c r="D7" s="50">
        <f>+SUMIF('Task Durations'!$B$14:$B$53,"Indirect 2",'Task Durations'!E$14:E$53)</f>
        <v>26.5</v>
      </c>
      <c r="E7" s="50">
        <f>+SUMIF('Task Durations'!$B$14:$B$53,"Indirect 2",'Task Durations'!F$14:F$53)</f>
        <v>34</v>
      </c>
      <c r="F7" s="50">
        <f>+SUMIF('Task Durations'!$B$14:$B$53,"Indirect 2",'Task Durations'!G$14:G$53)</f>
        <v>14.933333333333334</v>
      </c>
      <c r="G7" s="50">
        <f>+SUMIF('Task Durations'!$B$14:$B$53,"Indirect 2",'Task Durations'!H$14:H$53)</f>
        <v>5.9333333333333336</v>
      </c>
      <c r="H7" s="50">
        <f>+SUMIF('Task Durations'!$B$14:$B$53,"Indirect 2",'Task Durations'!I$14:I$53)</f>
        <v>88.483333333333334</v>
      </c>
      <c r="I7" s="50">
        <f>+SUMIF('Task Durations'!$B$14:$B$53,"Indirect 2",'Task Durations'!J$14:J$53)</f>
        <v>8</v>
      </c>
      <c r="J7" s="50">
        <f>+SUMIF('Task Durations'!$B$14:$B$53,"Indirect 2",'Task Durations'!K$14:K$53)</f>
        <v>8.5333333333333332</v>
      </c>
      <c r="K7" s="50">
        <f>+SUMIF('Task Durations'!$B$14:$B$53,"Indirect 2",'Task Durations'!L$14:L$53)</f>
        <v>25.283333333333331</v>
      </c>
      <c r="L7" s="50">
        <f>+SUMIF('Task Durations'!$B$14:$B$53,"Indirect 2",'Task Durations'!M$14:M$53)</f>
        <v>19.5</v>
      </c>
      <c r="M7" s="50">
        <f>+SUMIF('Task Durations'!$B$14:$B$53,"Indirect 2",'Task Durations'!N$14:N$53)</f>
        <v>34.916666666666671</v>
      </c>
      <c r="N7" s="50">
        <f>+SUMIF('Task Durations'!$B$14:$B$53,"Indirect 2",'Task Durations'!O$14:O$53)</f>
        <v>15.933333333333334</v>
      </c>
      <c r="O7" s="50">
        <f>+SUMIF('Task Durations'!$B$14:$B$53,"Indirect 2",'Task Durations'!P$14:P$53)</f>
        <v>14.766666666666667</v>
      </c>
      <c r="P7" s="50">
        <f>+SUMIF('Task Durations'!$B$14:$B$53,"Indirect 2",'Task Durations'!Q$14:Q$53)</f>
        <v>12.3</v>
      </c>
      <c r="Q7" s="50">
        <f>+SUMIF('Task Durations'!$B$14:$B$53,"Indirect 2",'Task Durations'!R$14:R$53)</f>
        <v>23</v>
      </c>
      <c r="R7" s="50">
        <f>+SUMIF('Task Durations'!$B$14:$B$53,"Indirect 2",'Task Durations'!S$14:S$53)</f>
        <v>1.3833333333333333</v>
      </c>
      <c r="S7" s="50">
        <f>+SUMIF('Task Durations'!$B$14:$B$53,"Indirect 2",'Task Durations'!T$14:T$53)</f>
        <v>0.6166666666666667</v>
      </c>
      <c r="T7" s="50">
        <f>+SUMIF('Task Durations'!$B$14:$B$53,"Indirect 2",'Task Durations'!U$14:U$53)</f>
        <v>3.5</v>
      </c>
      <c r="U7" s="50">
        <f>+SUMIF('Task Durations'!$B$14:$B$53,"Indirect 2",'Task Durations'!V$14:V$53)</f>
        <v>3.5</v>
      </c>
      <c r="V7" s="50">
        <f>+SUMIF('Task Durations'!$B$14:$B$53,"Indirect 2",'Task Durations'!W$14:W$53)</f>
        <v>17.333333333333332</v>
      </c>
      <c r="W7" s="50">
        <f>+SUMIF('Task Durations'!$B$14:$B$53,"Indirect 2",'Task Durations'!X$14:X$53)</f>
        <v>1.95</v>
      </c>
      <c r="X7" s="50">
        <f>+SUMIF('Task Durations'!$B$14:$B$53,"Indirect 2",'Task Durations'!Y$14:Y$53)</f>
        <v>4.75</v>
      </c>
      <c r="Y7" s="50">
        <f>+SUMIF('Task Durations'!$B$14:$B$53,"Indirect 2",'Task Durations'!Z$14:Z$53)</f>
        <v>29.766666666666666</v>
      </c>
      <c r="Z7" s="50">
        <f>+SUMIF('Task Durations'!$B$14:$B$53,"Indirect 2",'Task Durations'!AA$14:AA$53)</f>
        <v>69.583333333333343</v>
      </c>
      <c r="AA7" s="50">
        <f>+SUMIF('Task Durations'!$B$14:$B$53,"Indirect 2",'Task Durations'!AB$14:AB$53)</f>
        <v>34</v>
      </c>
      <c r="AB7" s="50">
        <f>+SUMIF('Task Durations'!$B$14:$B$53,"Indirect 2",'Task Durations'!AC$14:AC$53)</f>
        <v>20.5</v>
      </c>
      <c r="AC7" s="50">
        <f>+SUMIF('Task Durations'!$B$14:$B$53,"Indirect 2",'Task Durations'!AD$14:AD$53)</f>
        <v>26.066666666666666</v>
      </c>
      <c r="AD7" s="50">
        <f>+SUMIF('Task Durations'!$B$14:$B$53,"Indirect 2",'Task Durations'!AE$14:AE$53)</f>
        <v>10.666666666666668</v>
      </c>
      <c r="AE7" s="50">
        <f>+SUMIF('Task Durations'!$B$14:$B$53,"Indirect 2",'Task Durations'!AF$14:AF$53)</f>
        <v>9.6666666666666661</v>
      </c>
      <c r="AF7" s="50">
        <f>+SUMIF('Task Durations'!$B$14:$B$53,"Indirect 2",'Task Durations'!AG$14:AG$53)</f>
        <v>14.583333333333334</v>
      </c>
      <c r="AG7" s="50">
        <f>+SUMIF('Task Durations'!$B$14:$B$53,"Indirect 2",'Task Durations'!AH$14:AH$53)</f>
        <v>7.1333333333333329</v>
      </c>
      <c r="AH7" s="50">
        <f>+SUMIF('Task Durations'!$B$14:$B$53,"Indirect 2",'Task Durations'!AI$14:AI$53)</f>
        <v>10.4</v>
      </c>
      <c r="AI7" s="50">
        <f>+SUMIF('Task Durations'!$B$14:$B$53,"Indirect 2",'Task Durations'!AJ$14:AJ$53)</f>
        <v>68</v>
      </c>
      <c r="AJ7" s="50">
        <f>+SUMIF('Task Durations'!$B$14:$B$53,"Indirect 2",'Task Durations'!AK$14:AK$53)</f>
        <v>27</v>
      </c>
      <c r="AK7" s="50">
        <f>+SUMIF('Task Durations'!$B$14:$B$53,"Indirect 2",'Task Durations'!AL$14:AL$53)</f>
        <v>78.75</v>
      </c>
      <c r="AL7" s="50">
        <f>+SUMIF('Task Durations'!$B$14:$B$53,"Indirect 2",'Task Durations'!AM$14:AM$53)</f>
        <v>112.23333333333333</v>
      </c>
      <c r="AM7" s="50">
        <f>+SUMIF('Task Durations'!$B$14:$B$53,"Indirect 2",'Task Durations'!AN$14:AN$53)</f>
        <v>101.73333333333333</v>
      </c>
      <c r="AN7" s="50">
        <f>+SUMIF('Task Durations'!$B$14:$B$53,"Indirect 2",'Task Durations'!AO$14:AO$53)</f>
        <v>6.6333333333333329</v>
      </c>
      <c r="AO7" s="50">
        <f>+SUMIF('Task Durations'!$B$14:$B$53,"Indirect 2",'Task Durations'!AP$14:AP$53)</f>
        <v>0</v>
      </c>
      <c r="AP7" s="50">
        <f>+SUMIF('Task Durations'!$B$14:$B$53,"Indirect 2",'Task Durations'!AQ$14:AQ$53)</f>
        <v>16.466666666666665</v>
      </c>
      <c r="AQ7" s="50">
        <f>+SUMIF('Task Durations'!$B$14:$B$53,"Indirect 2",'Task Durations'!AR$14:AR$53)</f>
        <v>12.166666666666666</v>
      </c>
      <c r="AR7" s="50">
        <f>+SUMIF('Task Durations'!$B$14:$B$53,"Indirect 2",'Task Durations'!AS$14:AS$53)</f>
        <v>3</v>
      </c>
      <c r="AS7" s="50">
        <f>+SUMIF('Task Durations'!$B$14:$B$53,"Indirect 2",'Task Durations'!AT$14:AT$53)</f>
        <v>0</v>
      </c>
      <c r="AT7" s="50">
        <f>+SUMIF('Task Durations'!$B$14:$B$53,"Indirect 2",'Task Durations'!AU$14:AU$53)</f>
        <v>6.5</v>
      </c>
      <c r="AU7" s="50">
        <f>+SUMIF('Task Durations'!$B$14:$B$53,"Indirect 2",'Task Durations'!AV$14:AV$53)</f>
        <v>20.25</v>
      </c>
      <c r="AV7" s="50">
        <f>+SUMIF('Task Durations'!$B$14:$B$53,"Indirect 2",'Task Durations'!AW$14:AW$53)</f>
        <v>8.5500000000000007</v>
      </c>
      <c r="AW7" s="50">
        <f>+SUMIF('Task Durations'!$B$14:$B$53,"Indirect 2",'Task Durations'!AX$14:AX$53)</f>
        <v>24.083333333333332</v>
      </c>
      <c r="AX7" s="50">
        <f>+SUMIF('Task Durations'!$B$14:$B$53,"Indirect 2",'Task Durations'!AY$14:AY$53)</f>
        <v>28</v>
      </c>
      <c r="AY7" s="50">
        <f>+SUMIF('Task Durations'!$B$14:$B$53,"Indirect 2",'Task Durations'!AZ$14:AZ$53)</f>
        <v>39.25</v>
      </c>
      <c r="AZ7" s="50">
        <f>+SUMIF('Task Durations'!$B$14:$B$53,"Indirect 2",'Task Durations'!BA$14:BA$53)</f>
        <v>10.566666666666666</v>
      </c>
      <c r="BA7" s="50">
        <f>+SUMIF('Task Durations'!$B$14:$B$53,"Indirect 2",'Task Durations'!BB$14:BB$53)</f>
        <v>18.899999999999999</v>
      </c>
      <c r="BB7" s="50">
        <f>+SUMIF('Task Durations'!$B$14:$B$53,"Indirect 2",'Task Durations'!BC$14:BC$53)</f>
        <v>18.266666666666666</v>
      </c>
      <c r="BC7" s="50">
        <f>+SUMIF('Task Durations'!$B$14:$B$53,"Indirect 2",'Task Durations'!BD$14:BD$53)</f>
        <v>12.25</v>
      </c>
      <c r="BD7" s="50">
        <f>+SUMIF('Task Durations'!$B$14:$B$53,"Indirect 2",'Task Durations'!BE$14:BE$53)</f>
        <v>13.5</v>
      </c>
      <c r="BE7" s="50">
        <f>+SUMIF('Task Durations'!$B$14:$B$53,"Indirect 2",'Task Durations'!BF$14:BF$53)</f>
        <v>15.5</v>
      </c>
      <c r="BF7" s="50">
        <f>+SUMIF('Task Durations'!$B$14:$B$53,"Indirect 2",'Task Durations'!BG$14:BG$53)</f>
        <v>15</v>
      </c>
      <c r="BG7" s="50">
        <f>+SUMIF('Task Durations'!$B$14:$B$53,"Indirect 2",'Task Durations'!BH$14:BH$53)</f>
        <v>16.5</v>
      </c>
      <c r="BH7" s="50">
        <f>+SUMIF('Task Durations'!$B$14:$B$53,"Indirect 2",'Task Durations'!BI$14:BI$53)</f>
        <v>13</v>
      </c>
      <c r="BI7" s="50">
        <f>+SUMIF('Task Durations'!$B$14:$B$53,"Indirect 2",'Task Durations'!BJ$14:BJ$53)</f>
        <v>28.75</v>
      </c>
      <c r="BJ7" s="50">
        <f>+SUMIF('Task Durations'!$B$14:$B$53,"Indirect 2",'Task Durations'!BK$14:BK$53)</f>
        <v>45.633333333333333</v>
      </c>
      <c r="BK7" s="50">
        <f>+SUMIF('Task Durations'!$B$14:$B$53,"Indirect 2",'Task Durations'!BL$14:BL$53)</f>
        <v>1.7</v>
      </c>
      <c r="BL7" s="50">
        <f>+SUMIF('Task Durations'!$B$14:$B$53,"Indirect 2",'Task Durations'!BM$14:BM$53)</f>
        <v>2.0166666666666666</v>
      </c>
      <c r="BM7" s="50">
        <f>+SUMIF('Task Durations'!$B$14:$B$53,"Indirect 2",'Task Durations'!BN$14:BN$53)</f>
        <v>1.3666666666666667</v>
      </c>
      <c r="BN7" s="50">
        <f>+SUMIF('Task Durations'!$B$14:$B$53,"Indirect 2",'Task Durations'!BO$14:BO$53)</f>
        <v>19.7</v>
      </c>
      <c r="BO7" s="50">
        <f>+SUMIF('Task Durations'!$B$14:$B$53,"Indirect 2",'Task Durations'!BP$14:BP$53)</f>
        <v>6.5</v>
      </c>
      <c r="BP7" s="50">
        <f>+SUMIF('Task Durations'!$B$14:$B$53,"Indirect 2",'Task Durations'!BQ$14:BQ$53)</f>
        <v>19.083333333333336</v>
      </c>
      <c r="BQ7" s="50">
        <f>+SUMIF('Task Durations'!$B$14:$B$53,"Indirect 2",'Task Durations'!BR$14:BR$53)</f>
        <v>43</v>
      </c>
      <c r="BR7" s="50">
        <f>+SUMIF('Task Durations'!$B$14:$B$53,"Indirect 2",'Task Durations'!BS$14:BS$53)</f>
        <v>49.483333333333334</v>
      </c>
      <c r="BS7" s="50">
        <f>+SUMIF('Task Durations'!$B$14:$B$53,"Indirect 2",'Task Durations'!BT$14:BT$53)</f>
        <v>26</v>
      </c>
      <c r="BT7" s="50">
        <f>+SUMIF('Task Durations'!$B$14:$B$53,"Indirect 2",'Task Durations'!BU$14:BU$53)</f>
        <v>26.5</v>
      </c>
      <c r="BU7" s="50">
        <f>+SUMIF('Task Durations'!$B$14:$B$53,"Indirect 2",'Task Durations'!BV$14:BV$53)</f>
        <v>7.0666666666666664</v>
      </c>
      <c r="BV7" s="50">
        <f>+SUMIF('Task Durations'!$B$14:$B$53,"Indirect 2",'Task Durations'!BW$14:BW$53)</f>
        <v>0.5</v>
      </c>
      <c r="BW7" s="50">
        <f>+SUMIF('Task Durations'!$B$14:$B$53,"Indirect 2",'Task Durations'!BX$14:BX$53)</f>
        <v>1</v>
      </c>
      <c r="BX7" s="50">
        <f>+SUMIF('Task Durations'!$B$14:$B$53,"Indirect 2",'Task Durations'!BY$14:BY$53)</f>
        <v>56</v>
      </c>
      <c r="BY7" s="50">
        <f>+SUMIF('Task Durations'!$B$14:$B$53,"Indirect 2",'Task Durations'!BZ$14:BZ$53)</f>
        <v>8.5333333333333332</v>
      </c>
      <c r="BZ7" s="50">
        <f>+SUMIF('Task Durations'!$B$14:$B$53,"Indirect 2",'Task Durations'!CA$14:CA$53)</f>
        <v>19.25</v>
      </c>
      <c r="CA7" s="50">
        <f>+SUMIF('Task Durations'!$B$14:$B$53,"Indirect 2",'Task Durations'!CB$14:CB$53)</f>
        <v>12</v>
      </c>
      <c r="CB7" s="50">
        <f>+SUMIF('Task Durations'!$B$14:$B$53,"Indirect 2",'Task Durations'!CC$14:CC$53)</f>
        <v>14.666666666666668</v>
      </c>
      <c r="CC7" s="50">
        <f>+SUMIF('Task Durations'!$B$14:$B$53,"Indirect 2",'Task Durations'!CD$14:CD$53)</f>
        <v>35.5</v>
      </c>
    </row>
    <row r="8" spans="1:81" x14ac:dyDescent="0.25">
      <c r="A8" s="215"/>
      <c r="B8" t="s">
        <v>251</v>
      </c>
      <c r="C8" s="50">
        <f ca="1">+SUMIF('Task Durations'!$B$13:$B$53,"Internal Travel",'Task Durations'!D14:D53)</f>
        <v>15.350000000000001</v>
      </c>
      <c r="D8" s="50">
        <f ca="1">+SUMIF('Task Durations'!$B$13:$B$53,"Internal Travel",'Task Durations'!E14:E53)</f>
        <v>12.533333333333335</v>
      </c>
      <c r="E8" s="50">
        <f ca="1">+SUMIF('Task Durations'!$B$13:$B$53,"Internal Travel",'Task Durations'!F14:F53)</f>
        <v>18.483333333333334</v>
      </c>
      <c r="F8" s="50">
        <f ca="1">+SUMIF('Task Durations'!$B$13:$B$53,"Internal Travel",'Task Durations'!G14:G53)</f>
        <v>20.283333333333335</v>
      </c>
      <c r="G8" s="50">
        <f ca="1">+SUMIF('Task Durations'!$B$13:$B$53,"Internal Travel",'Task Durations'!H14:H53)</f>
        <v>11.349999999999998</v>
      </c>
      <c r="H8" s="50">
        <f ca="1">+SUMIF('Task Durations'!$B$13:$B$53,"Internal Travel",'Task Durations'!I14:I53)</f>
        <v>20.466666666666669</v>
      </c>
      <c r="I8" s="50">
        <f ca="1">+SUMIF('Task Durations'!$B$13:$B$53,"Internal Travel",'Task Durations'!J14:J53)</f>
        <v>12.7</v>
      </c>
      <c r="J8" s="50">
        <f ca="1">+SUMIF('Task Durations'!$B$13:$B$53,"Internal Travel",'Task Durations'!K14:K53)</f>
        <v>10.6</v>
      </c>
      <c r="K8" s="50">
        <f ca="1">+SUMIF('Task Durations'!$B$13:$B$53,"Internal Travel",'Task Durations'!L14:L53)</f>
        <v>12.566666666666672</v>
      </c>
      <c r="L8" s="50">
        <f ca="1">+SUMIF('Task Durations'!$B$13:$B$53,"Internal Travel",'Task Durations'!M14:M53)</f>
        <v>19.466666666666665</v>
      </c>
      <c r="M8" s="50">
        <f ca="1">+SUMIF('Task Durations'!$B$13:$B$53,"Internal Travel",'Task Durations'!N14:N53)</f>
        <v>7.1999999999999993</v>
      </c>
      <c r="N8" s="50">
        <f ca="1">+SUMIF('Task Durations'!$B$13:$B$53,"Internal Travel",'Task Durations'!O14:O53)</f>
        <v>9.4666666666666686</v>
      </c>
      <c r="O8" s="50">
        <f ca="1">+SUMIF('Task Durations'!$B$13:$B$53,"Internal Travel",'Task Durations'!P14:P53)</f>
        <v>18.216666666666665</v>
      </c>
      <c r="P8" s="50">
        <f ca="1">+SUMIF('Task Durations'!$B$13:$B$53,"Internal Travel",'Task Durations'!Q14:Q53)</f>
        <v>9.1000000000000014</v>
      </c>
      <c r="Q8" s="50">
        <f ca="1">+SUMIF('Task Durations'!$B$13:$B$53,"Internal Travel",'Task Durations'!R14:R53)</f>
        <v>24.583333333333329</v>
      </c>
      <c r="R8" s="50">
        <f ca="1">+SUMIF('Task Durations'!$B$13:$B$53,"Internal Travel",'Task Durations'!S14:S53)</f>
        <v>29.233333333333334</v>
      </c>
      <c r="S8" s="50">
        <f ca="1">+SUMIF('Task Durations'!$B$13:$B$53,"Internal Travel",'Task Durations'!T14:T53)</f>
        <v>10.316666666666666</v>
      </c>
      <c r="T8" s="50">
        <f ca="1">+SUMIF('Task Durations'!$B$13:$B$53,"Internal Travel",'Task Durations'!U14:U53)</f>
        <v>4.9833333333333334</v>
      </c>
      <c r="U8" s="50">
        <f ca="1">+SUMIF('Task Durations'!$B$13:$B$53,"Internal Travel",'Task Durations'!V14:V53)</f>
        <v>12.183333333333334</v>
      </c>
      <c r="V8" s="50">
        <f ca="1">+SUMIF('Task Durations'!$B$13:$B$53,"Internal Travel",'Task Durations'!W14:W53)</f>
        <v>17.499999999999996</v>
      </c>
      <c r="W8" s="50">
        <f ca="1">+SUMIF('Task Durations'!$B$13:$B$53,"Internal Travel",'Task Durations'!X14:X53)</f>
        <v>19.866666666666667</v>
      </c>
      <c r="X8" s="50">
        <f ca="1">+SUMIF('Task Durations'!$B$13:$B$53,"Internal Travel",'Task Durations'!Y14:Y53)</f>
        <v>38.366666666666667</v>
      </c>
      <c r="Y8" s="50">
        <f ca="1">+SUMIF('Task Durations'!$B$13:$B$53,"Internal Travel",'Task Durations'!Z14:Z53)</f>
        <v>12.483333333333333</v>
      </c>
      <c r="Z8" s="50">
        <f ca="1">+SUMIF('Task Durations'!$B$13:$B$53,"Internal Travel",'Task Durations'!AA14:AA53)</f>
        <v>12.15</v>
      </c>
      <c r="AA8" s="50">
        <f ca="1">+SUMIF('Task Durations'!$B$13:$B$53,"Internal Travel",'Task Durations'!AB14:AB53)</f>
        <v>16.133333333333333</v>
      </c>
      <c r="AB8" s="50">
        <f ca="1">+SUMIF('Task Durations'!$B$13:$B$53,"Internal Travel",'Task Durations'!AC14:AC53)</f>
        <v>10.600000000000001</v>
      </c>
      <c r="AC8" s="50">
        <f ca="1">+SUMIF('Task Durations'!$B$13:$B$53,"Internal Travel",'Task Durations'!AD14:AD53)</f>
        <v>10.416666666666664</v>
      </c>
      <c r="AD8" s="50">
        <f ca="1">+SUMIF('Task Durations'!$B$13:$B$53,"Internal Travel",'Task Durations'!AE14:AE53)</f>
        <v>11.333333333333332</v>
      </c>
      <c r="AE8" s="50">
        <f ca="1">+SUMIF('Task Durations'!$B$13:$B$53,"Internal Travel",'Task Durations'!AF14:AF53)</f>
        <v>0.53333333333333366</v>
      </c>
      <c r="AF8" s="50">
        <f ca="1">+SUMIF('Task Durations'!$B$13:$B$53,"Internal Travel",'Task Durations'!AG14:AG53)</f>
        <v>5.4999999999999991</v>
      </c>
      <c r="AG8" s="50">
        <f ca="1">+SUMIF('Task Durations'!$B$13:$B$53,"Internal Travel",'Task Durations'!AH14:AH53)</f>
        <v>16.633333333333333</v>
      </c>
      <c r="AH8" s="50">
        <f ca="1">+SUMIF('Task Durations'!$B$13:$B$53,"Internal Travel",'Task Durations'!AI14:AI53)</f>
        <v>10.466666666666665</v>
      </c>
      <c r="AI8" s="50">
        <f ca="1">+SUMIF('Task Durations'!$B$13:$B$53,"Internal Travel",'Task Durations'!AJ14:AJ53)</f>
        <v>10.75</v>
      </c>
      <c r="AJ8" s="50">
        <f ca="1">+SUMIF('Task Durations'!$B$13:$B$53,"Internal Travel",'Task Durations'!AK14:AK53)</f>
        <v>24.65</v>
      </c>
      <c r="AK8" s="50">
        <f ca="1">+SUMIF('Task Durations'!$B$13:$B$53,"Internal Travel",'Task Durations'!AL14:AL53)</f>
        <v>12.666666666666668</v>
      </c>
      <c r="AL8" s="50">
        <f ca="1">+SUMIF('Task Durations'!$B$13:$B$53,"Internal Travel",'Task Durations'!AM14:AM53)</f>
        <v>23.366666666666667</v>
      </c>
      <c r="AM8" s="50">
        <f ca="1">+SUMIF('Task Durations'!$B$13:$B$53,"Internal Travel",'Task Durations'!AN14:AN53)</f>
        <v>21.666666666666668</v>
      </c>
      <c r="AN8" s="50">
        <f ca="1">+SUMIF('Task Durations'!$B$13:$B$53,"Internal Travel",'Task Durations'!AO14:AO53)</f>
        <v>13.283333333333333</v>
      </c>
      <c r="AO8" s="50">
        <f ca="1">+SUMIF('Task Durations'!$B$13:$B$53,"Internal Travel",'Task Durations'!AP14:AP53)</f>
        <v>8.4499999999999993</v>
      </c>
      <c r="AP8" s="50">
        <f ca="1">+SUMIF('Task Durations'!$B$13:$B$53,"Internal Travel",'Task Durations'!AQ14:AQ53)</f>
        <v>22.75</v>
      </c>
      <c r="AQ8" s="50">
        <f ca="1">+SUMIF('Task Durations'!$B$13:$B$53,"Internal Travel",'Task Durations'!AR14:AR53)</f>
        <v>12.2</v>
      </c>
      <c r="AR8" s="50">
        <f ca="1">+SUMIF('Task Durations'!$B$13:$B$53,"Internal Travel",'Task Durations'!AS14:AS53)</f>
        <v>13.383333333333333</v>
      </c>
      <c r="AS8" s="50">
        <f ca="1">+SUMIF('Task Durations'!$B$13:$B$53,"Internal Travel",'Task Durations'!AT14:AT53)</f>
        <v>8.1666666666666679</v>
      </c>
      <c r="AT8" s="50">
        <f ca="1">+SUMIF('Task Durations'!$B$13:$B$53,"Internal Travel",'Task Durations'!AU14:AU53)</f>
        <v>9.6666666666666679</v>
      </c>
      <c r="AU8" s="50">
        <f ca="1">+SUMIF('Task Durations'!$B$13:$B$53,"Internal Travel",'Task Durations'!AV14:AV53)</f>
        <v>12.399999999999999</v>
      </c>
      <c r="AV8" s="50">
        <f ca="1">+SUMIF('Task Durations'!$B$13:$B$53,"Internal Travel",'Task Durations'!AW14:AW53)</f>
        <v>11.25</v>
      </c>
      <c r="AW8" s="50">
        <f ca="1">+SUMIF('Task Durations'!$B$13:$B$53,"Internal Travel",'Task Durations'!AX14:AX53)</f>
        <v>9.6666666666666679</v>
      </c>
      <c r="AX8" s="50">
        <f ca="1">+SUMIF('Task Durations'!$B$13:$B$53,"Internal Travel",'Task Durations'!AY14:AY53)</f>
        <v>12.5</v>
      </c>
      <c r="AY8" s="50">
        <f ca="1">+SUMIF('Task Durations'!$B$13:$B$53,"Internal Travel",'Task Durations'!AZ14:AZ53)</f>
        <v>10.666666666666668</v>
      </c>
      <c r="AZ8" s="50">
        <f ca="1">+SUMIF('Task Durations'!$B$13:$B$53,"Internal Travel",'Task Durations'!BA14:BA53)</f>
        <v>11.683333333333334</v>
      </c>
      <c r="BA8" s="50">
        <f ca="1">+SUMIF('Task Durations'!$B$13:$B$53,"Internal Travel",'Task Durations'!BB14:BB53)</f>
        <v>15.183333333333332</v>
      </c>
      <c r="BB8" s="50">
        <f ca="1">+SUMIF('Task Durations'!$B$13:$B$53,"Internal Travel",'Task Durations'!BC14:BC53)</f>
        <v>12.633333333333333</v>
      </c>
      <c r="BC8" s="50">
        <f ca="1">+SUMIF('Task Durations'!$B$13:$B$53,"Internal Travel",'Task Durations'!BD14:BD53)</f>
        <v>10.433333333333334</v>
      </c>
      <c r="BD8" s="50">
        <f ca="1">+SUMIF('Task Durations'!$B$13:$B$53,"Internal Travel",'Task Durations'!BE14:BE53)</f>
        <v>12.283333333333331</v>
      </c>
      <c r="BE8" s="50">
        <f ca="1">+SUMIF('Task Durations'!$B$13:$B$53,"Internal Travel",'Task Durations'!BF14:BF53)</f>
        <v>12.116666666666667</v>
      </c>
      <c r="BF8" s="50">
        <f ca="1">+SUMIF('Task Durations'!$B$13:$B$53,"Internal Travel",'Task Durations'!BG14:BG53)</f>
        <v>14.45</v>
      </c>
      <c r="BG8" s="50">
        <f ca="1">+SUMIF('Task Durations'!$B$13:$B$53,"Internal Travel",'Task Durations'!BH14:BH53)</f>
        <v>11.7</v>
      </c>
      <c r="BH8" s="50">
        <f ca="1">+SUMIF('Task Durations'!$B$13:$B$53,"Internal Travel",'Task Durations'!BI14:BI53)</f>
        <v>9.6666666666666679</v>
      </c>
      <c r="BI8" s="50">
        <f ca="1">+SUMIF('Task Durations'!$B$13:$B$53,"Internal Travel",'Task Durations'!BJ14:BJ53)</f>
        <v>8.9666666666666686</v>
      </c>
      <c r="BJ8" s="50">
        <f ca="1">+SUMIF('Task Durations'!$B$13:$B$53,"Internal Travel",'Task Durations'!BK14:BK53)</f>
        <v>14.366666666666665</v>
      </c>
      <c r="BK8" s="50">
        <f ca="1">+SUMIF('Task Durations'!$B$13:$B$53,"Internal Travel",'Task Durations'!BL14:BL53)</f>
        <v>13</v>
      </c>
      <c r="BL8" s="50">
        <f ca="1">+SUMIF('Task Durations'!$B$13:$B$53,"Internal Travel",'Task Durations'!BM14:BM53)</f>
        <v>12.683333333333334</v>
      </c>
      <c r="BM8" s="50">
        <f ca="1">+SUMIF('Task Durations'!$B$13:$B$53,"Internal Travel",'Task Durations'!BN14:BN53)</f>
        <v>15.05</v>
      </c>
      <c r="BN8" s="50">
        <f ca="1">+SUMIF('Task Durations'!$B$13:$B$53,"Internal Travel",'Task Durations'!BO14:BO53)</f>
        <v>23.533333333333331</v>
      </c>
      <c r="BO8" s="50">
        <f ca="1">+SUMIF('Task Durations'!$B$13:$B$53,"Internal Travel",'Task Durations'!BP14:BP53)</f>
        <v>9.5</v>
      </c>
      <c r="BP8" s="50">
        <f ca="1">+SUMIF('Task Durations'!$B$13:$B$53,"Internal Travel",'Task Durations'!BQ14:BQ53)</f>
        <v>21.583333333333336</v>
      </c>
      <c r="BQ8" s="50">
        <f ca="1">+SUMIF('Task Durations'!$B$13:$B$53,"Internal Travel",'Task Durations'!BR14:BR53)</f>
        <v>18.233333333333331</v>
      </c>
      <c r="BR8" s="50">
        <f ca="1">+SUMIF('Task Durations'!$B$13:$B$53,"Internal Travel",'Task Durations'!BS14:BS53)</f>
        <v>9.7333333333333343</v>
      </c>
      <c r="BS8" s="50">
        <f ca="1">+SUMIF('Task Durations'!$B$13:$B$53,"Internal Travel",'Task Durations'!BT14:BT53)</f>
        <v>16.25</v>
      </c>
      <c r="BT8" s="50">
        <f ca="1">+SUMIF('Task Durations'!$B$13:$B$53,"Internal Travel",'Task Durations'!BU14:BU53)</f>
        <v>34.616666666666667</v>
      </c>
      <c r="BU8" s="50">
        <f ca="1">+SUMIF('Task Durations'!$B$13:$B$53,"Internal Travel",'Task Durations'!BV14:BV53)</f>
        <v>13.566666666666666</v>
      </c>
      <c r="BV8" s="50">
        <f ca="1">+SUMIF('Task Durations'!$B$13:$B$53,"Internal Travel",'Task Durations'!BW14:BW53)</f>
        <v>6.85</v>
      </c>
      <c r="BW8" s="50">
        <f ca="1">+SUMIF('Task Durations'!$B$13:$B$53,"Internal Travel",'Task Durations'!BX14:BX53)</f>
        <v>7.5666666666666664</v>
      </c>
      <c r="BX8" s="50">
        <f ca="1">+SUMIF('Task Durations'!$B$13:$B$53,"Internal Travel",'Task Durations'!BY14:BY53)</f>
        <v>26.200000000000003</v>
      </c>
      <c r="BY8" s="50">
        <f ca="1">+SUMIF('Task Durations'!$B$13:$B$53,"Internal Travel",'Task Durations'!BZ14:BZ53)</f>
        <v>13.916666666666666</v>
      </c>
      <c r="BZ8" s="50">
        <f ca="1">+SUMIF('Task Durations'!$B$13:$B$53,"Internal Travel",'Task Durations'!CA14:CA53)</f>
        <v>11.299999999999999</v>
      </c>
      <c r="CA8" s="50">
        <f ca="1">+SUMIF('Task Durations'!$B$13:$B$53,"Internal Travel",'Task Durations'!CB14:CB53)</f>
        <v>8.7833333333333332</v>
      </c>
      <c r="CB8" s="50">
        <f ca="1">+SUMIF('Task Durations'!$B$13:$B$53,"Internal Travel",'Task Durations'!CC14:CC53)</f>
        <v>7.1499999999999995</v>
      </c>
      <c r="CC8" s="50">
        <f ca="1">+SUMIF('Task Durations'!$B$13:$B$53,"Internal Travel",'Task Durations'!CD14:CD53)</f>
        <v>7.7500000000000018</v>
      </c>
    </row>
    <row r="9" spans="1:81" x14ac:dyDescent="0.25">
      <c r="A9" s="215"/>
      <c r="B9" t="s">
        <v>259</v>
      </c>
      <c r="C9" s="50">
        <f>IF(C$2="Very Small",C$4,NA())</f>
        <v>22.5</v>
      </c>
      <c r="D9" s="50" t="e">
        <f t="shared" ref="D9:BO9" si="4">IF(D$2="Very Small",D$4,NA())</f>
        <v>#N/A</v>
      </c>
      <c r="E9" s="50">
        <f t="shared" si="4"/>
        <v>47.633333333333326</v>
      </c>
      <c r="F9" s="50" t="e">
        <f t="shared" si="4"/>
        <v>#N/A</v>
      </c>
      <c r="G9" s="50" t="e">
        <f t="shared" si="4"/>
        <v>#N/A</v>
      </c>
      <c r="H9" s="50">
        <f t="shared" si="4"/>
        <v>32.316666666666663</v>
      </c>
      <c r="I9" s="50" t="e">
        <f t="shared" si="4"/>
        <v>#N/A</v>
      </c>
      <c r="J9" s="50" t="e">
        <f t="shared" si="4"/>
        <v>#N/A</v>
      </c>
      <c r="K9" s="50">
        <f t="shared" si="4"/>
        <v>23.083333333333332</v>
      </c>
      <c r="L9" s="50">
        <f t="shared" si="4"/>
        <v>31.566666666666666</v>
      </c>
      <c r="M9" s="50" t="e">
        <f t="shared" si="4"/>
        <v>#N/A</v>
      </c>
      <c r="N9" s="50" t="e">
        <f t="shared" si="4"/>
        <v>#N/A</v>
      </c>
      <c r="O9" s="50">
        <f t="shared" si="4"/>
        <v>91.4</v>
      </c>
      <c r="P9" s="50">
        <f t="shared" si="4"/>
        <v>3.15</v>
      </c>
      <c r="Q9" s="50">
        <f t="shared" si="4"/>
        <v>54.65</v>
      </c>
      <c r="R9" s="50" t="e">
        <f t="shared" si="4"/>
        <v>#N/A</v>
      </c>
      <c r="S9" s="50" t="e">
        <f t="shared" si="4"/>
        <v>#N/A</v>
      </c>
      <c r="T9" s="50" t="e">
        <f t="shared" si="4"/>
        <v>#N/A</v>
      </c>
      <c r="U9" s="50" t="e">
        <f t="shared" si="4"/>
        <v>#N/A</v>
      </c>
      <c r="V9" s="50" t="e">
        <f t="shared" si="4"/>
        <v>#N/A</v>
      </c>
      <c r="W9" s="50" t="e">
        <f t="shared" si="4"/>
        <v>#N/A</v>
      </c>
      <c r="X9" s="50" t="e">
        <f t="shared" si="4"/>
        <v>#N/A</v>
      </c>
      <c r="Y9" s="50">
        <f t="shared" si="4"/>
        <v>40.283333333333331</v>
      </c>
      <c r="Z9" s="50" t="e">
        <f t="shared" si="4"/>
        <v>#N/A</v>
      </c>
      <c r="AA9" s="50">
        <f t="shared" si="4"/>
        <v>21.233333333333334</v>
      </c>
      <c r="AB9" s="50">
        <f t="shared" si="4"/>
        <v>8.6833333333333336</v>
      </c>
      <c r="AC9" s="50">
        <f t="shared" si="4"/>
        <v>10.216666666666667</v>
      </c>
      <c r="AD9" s="50" t="e">
        <f t="shared" si="4"/>
        <v>#N/A</v>
      </c>
      <c r="AE9" s="50" t="e">
        <f t="shared" si="4"/>
        <v>#N/A</v>
      </c>
      <c r="AF9" s="50" t="e">
        <f t="shared" si="4"/>
        <v>#N/A</v>
      </c>
      <c r="AG9" s="50" t="e">
        <f t="shared" si="4"/>
        <v>#N/A</v>
      </c>
      <c r="AH9" s="50">
        <f t="shared" si="4"/>
        <v>36.716666666666661</v>
      </c>
      <c r="AI9" s="50">
        <f t="shared" si="4"/>
        <v>12.500000000000002</v>
      </c>
      <c r="AJ9" s="50">
        <f t="shared" si="4"/>
        <v>35.383333333333333</v>
      </c>
      <c r="AK9" s="50" t="e">
        <f t="shared" si="4"/>
        <v>#N/A</v>
      </c>
      <c r="AL9" s="50">
        <f t="shared" si="4"/>
        <v>61.066666666666663</v>
      </c>
      <c r="AM9" s="50" t="e">
        <f t="shared" si="4"/>
        <v>#N/A</v>
      </c>
      <c r="AN9" s="50">
        <f t="shared" si="4"/>
        <v>19.75</v>
      </c>
      <c r="AO9" s="50" t="e">
        <f t="shared" si="4"/>
        <v>#N/A</v>
      </c>
      <c r="AP9" s="50">
        <f t="shared" si="4"/>
        <v>154.25</v>
      </c>
      <c r="AQ9" s="50" t="e">
        <f t="shared" si="4"/>
        <v>#N/A</v>
      </c>
      <c r="AR9" s="50" t="e">
        <f t="shared" si="4"/>
        <v>#N/A</v>
      </c>
      <c r="AS9" s="50" t="e">
        <f t="shared" si="4"/>
        <v>#N/A</v>
      </c>
      <c r="AT9" s="50" t="e">
        <f t="shared" si="4"/>
        <v>#N/A</v>
      </c>
      <c r="AU9" s="50">
        <f t="shared" si="4"/>
        <v>45.25</v>
      </c>
      <c r="AV9" s="50" t="e">
        <f t="shared" si="4"/>
        <v>#N/A</v>
      </c>
      <c r="AW9" s="50">
        <f t="shared" si="4"/>
        <v>29.883333333333333</v>
      </c>
      <c r="AX9" s="50" t="e">
        <f t="shared" si="4"/>
        <v>#N/A</v>
      </c>
      <c r="AY9" s="50">
        <f t="shared" si="4"/>
        <v>74.333333333333343</v>
      </c>
      <c r="AZ9" s="50" t="e">
        <f t="shared" si="4"/>
        <v>#N/A</v>
      </c>
      <c r="BA9" s="50">
        <f t="shared" si="4"/>
        <v>12.966666666666665</v>
      </c>
      <c r="BB9" s="50" t="e">
        <f t="shared" si="4"/>
        <v>#N/A</v>
      </c>
      <c r="BC9" s="50" t="e">
        <f t="shared" si="4"/>
        <v>#N/A</v>
      </c>
      <c r="BD9" s="50" t="e">
        <f t="shared" si="4"/>
        <v>#N/A</v>
      </c>
      <c r="BE9" s="50" t="e">
        <f t="shared" si="4"/>
        <v>#N/A</v>
      </c>
      <c r="BF9" s="50" t="e">
        <f t="shared" si="4"/>
        <v>#N/A</v>
      </c>
      <c r="BG9" s="50" t="e">
        <f t="shared" si="4"/>
        <v>#N/A</v>
      </c>
      <c r="BH9" s="50" t="e">
        <f t="shared" si="4"/>
        <v>#N/A</v>
      </c>
      <c r="BI9" s="50" t="e">
        <f t="shared" si="4"/>
        <v>#N/A</v>
      </c>
      <c r="BJ9" s="50" t="e">
        <f t="shared" si="4"/>
        <v>#N/A</v>
      </c>
      <c r="BK9" s="50" t="e">
        <f t="shared" si="4"/>
        <v>#N/A</v>
      </c>
      <c r="BL9" s="50" t="e">
        <f t="shared" si="4"/>
        <v>#N/A</v>
      </c>
      <c r="BM9" s="50" t="e">
        <f t="shared" si="4"/>
        <v>#N/A</v>
      </c>
      <c r="BN9" s="50" t="e">
        <f t="shared" si="4"/>
        <v>#N/A</v>
      </c>
      <c r="BO9" s="50" t="e">
        <f t="shared" si="4"/>
        <v>#N/A</v>
      </c>
      <c r="BP9" s="50" t="e">
        <f t="shared" ref="BP9:CC9" si="5">IF(BP$2="Very Small",BP$4,NA())</f>
        <v>#N/A</v>
      </c>
      <c r="BQ9" s="50">
        <f t="shared" si="5"/>
        <v>63.766666666666666</v>
      </c>
      <c r="BR9" s="50">
        <f t="shared" si="5"/>
        <v>12.683333333333334</v>
      </c>
      <c r="BS9" s="50">
        <f t="shared" si="5"/>
        <v>36.81666666666667</v>
      </c>
      <c r="BT9" s="50" t="e">
        <f t="shared" si="5"/>
        <v>#N/A</v>
      </c>
      <c r="BU9" s="50" t="e">
        <f t="shared" si="5"/>
        <v>#N/A</v>
      </c>
      <c r="BV9" s="50" t="e">
        <f t="shared" si="5"/>
        <v>#N/A</v>
      </c>
      <c r="BW9" s="50" t="e">
        <f t="shared" si="5"/>
        <v>#N/A</v>
      </c>
      <c r="BX9" s="50" t="e">
        <f t="shared" si="5"/>
        <v>#N/A</v>
      </c>
      <c r="BY9" s="50" t="e">
        <f t="shared" si="5"/>
        <v>#N/A</v>
      </c>
      <c r="BZ9" s="50" t="e">
        <f t="shared" si="5"/>
        <v>#N/A</v>
      </c>
      <c r="CA9" s="50" t="e">
        <f t="shared" si="5"/>
        <v>#N/A</v>
      </c>
      <c r="CB9" s="50" t="e">
        <f t="shared" si="5"/>
        <v>#N/A</v>
      </c>
      <c r="CC9" s="50" t="e">
        <f t="shared" si="5"/>
        <v>#N/A</v>
      </c>
    </row>
    <row r="10" spans="1:81" x14ac:dyDescent="0.25">
      <c r="A10" s="215"/>
      <c r="B10" t="s">
        <v>252</v>
      </c>
      <c r="C10" s="50" t="e">
        <f>IF(C$2="Small",C$4,NA())</f>
        <v>#N/A</v>
      </c>
      <c r="D10" s="50" t="e">
        <f t="shared" ref="D10:BO10" si="6">IF(D$2="Small",D$4,NA())</f>
        <v>#N/A</v>
      </c>
      <c r="E10" s="50" t="e">
        <f t="shared" si="6"/>
        <v>#N/A</v>
      </c>
      <c r="F10" s="50">
        <f t="shared" si="6"/>
        <v>174.98333333333332</v>
      </c>
      <c r="G10" s="50">
        <f t="shared" si="6"/>
        <v>5.8333333333333339</v>
      </c>
      <c r="H10" s="50" t="e">
        <f t="shared" si="6"/>
        <v>#N/A</v>
      </c>
      <c r="I10" s="50">
        <f t="shared" si="6"/>
        <v>16.549999999999997</v>
      </c>
      <c r="J10" s="50">
        <f t="shared" si="6"/>
        <v>14.95</v>
      </c>
      <c r="K10" s="50" t="e">
        <f t="shared" si="6"/>
        <v>#N/A</v>
      </c>
      <c r="L10" s="50" t="e">
        <f t="shared" si="6"/>
        <v>#N/A</v>
      </c>
      <c r="M10" s="50" t="e">
        <f t="shared" si="6"/>
        <v>#N/A</v>
      </c>
      <c r="N10" s="50">
        <f t="shared" si="6"/>
        <v>21.816666666666666</v>
      </c>
      <c r="O10" s="50" t="e">
        <f t="shared" si="6"/>
        <v>#N/A</v>
      </c>
      <c r="P10" s="50" t="e">
        <f t="shared" si="6"/>
        <v>#N/A</v>
      </c>
      <c r="Q10" s="50" t="e">
        <f t="shared" si="6"/>
        <v>#N/A</v>
      </c>
      <c r="R10" s="50" t="e">
        <f t="shared" si="6"/>
        <v>#N/A</v>
      </c>
      <c r="S10" s="50" t="e">
        <f t="shared" si="6"/>
        <v>#N/A</v>
      </c>
      <c r="T10" s="50" t="e">
        <f t="shared" si="6"/>
        <v>#N/A</v>
      </c>
      <c r="U10" s="50" t="e">
        <f t="shared" si="6"/>
        <v>#N/A</v>
      </c>
      <c r="V10" s="50">
        <f t="shared" si="6"/>
        <v>42.933333333333337</v>
      </c>
      <c r="W10" s="50">
        <f t="shared" si="6"/>
        <v>22.066666666666666</v>
      </c>
      <c r="X10" s="50">
        <f t="shared" si="6"/>
        <v>37.183333333333337</v>
      </c>
      <c r="Y10" s="50" t="e">
        <f t="shared" si="6"/>
        <v>#N/A</v>
      </c>
      <c r="Z10" s="50">
        <f t="shared" si="6"/>
        <v>46.666666666666664</v>
      </c>
      <c r="AA10" s="50" t="e">
        <f t="shared" si="6"/>
        <v>#N/A</v>
      </c>
      <c r="AB10" s="50" t="e">
        <f t="shared" si="6"/>
        <v>#N/A</v>
      </c>
      <c r="AC10" s="50" t="e">
        <f t="shared" si="6"/>
        <v>#N/A</v>
      </c>
      <c r="AD10" s="50">
        <f t="shared" si="6"/>
        <v>36.13333333333334</v>
      </c>
      <c r="AE10" s="50">
        <f t="shared" si="6"/>
        <v>21.166666666666671</v>
      </c>
      <c r="AF10" s="50">
        <f t="shared" si="6"/>
        <v>15.716666666666665</v>
      </c>
      <c r="AG10" s="50">
        <f t="shared" si="6"/>
        <v>54.4</v>
      </c>
      <c r="AH10" s="50" t="e">
        <f t="shared" si="6"/>
        <v>#N/A</v>
      </c>
      <c r="AI10" s="50" t="e">
        <f t="shared" si="6"/>
        <v>#N/A</v>
      </c>
      <c r="AJ10" s="50" t="e">
        <f t="shared" si="6"/>
        <v>#N/A</v>
      </c>
      <c r="AK10" s="50">
        <f t="shared" si="6"/>
        <v>50.75</v>
      </c>
      <c r="AL10" s="50" t="e">
        <f t="shared" si="6"/>
        <v>#N/A</v>
      </c>
      <c r="AM10" s="50">
        <f t="shared" si="6"/>
        <v>27.416666666666668</v>
      </c>
      <c r="AN10" s="50" t="e">
        <f t="shared" si="6"/>
        <v>#N/A</v>
      </c>
      <c r="AO10" s="50">
        <f t="shared" si="6"/>
        <v>28.033333333333339</v>
      </c>
      <c r="AP10" s="50" t="e">
        <f t="shared" si="6"/>
        <v>#N/A</v>
      </c>
      <c r="AQ10" s="50">
        <f t="shared" si="6"/>
        <v>48.900000000000006</v>
      </c>
      <c r="AR10" s="50">
        <f t="shared" si="6"/>
        <v>34.849999999999994</v>
      </c>
      <c r="AS10" s="50">
        <f t="shared" si="6"/>
        <v>29.133333333333333</v>
      </c>
      <c r="AT10" s="50" t="e">
        <f t="shared" si="6"/>
        <v>#N/A</v>
      </c>
      <c r="AU10" s="50" t="e">
        <f t="shared" si="6"/>
        <v>#N/A</v>
      </c>
      <c r="AV10" s="50">
        <f t="shared" si="6"/>
        <v>31.533333333333331</v>
      </c>
      <c r="AW10" s="50" t="e">
        <f t="shared" si="6"/>
        <v>#N/A</v>
      </c>
      <c r="AX10" s="50">
        <f t="shared" si="6"/>
        <v>45</v>
      </c>
      <c r="AY10" s="50" t="e">
        <f t="shared" si="6"/>
        <v>#N/A</v>
      </c>
      <c r="AZ10" s="50" t="e">
        <f t="shared" si="6"/>
        <v>#N/A</v>
      </c>
      <c r="BA10" s="50" t="e">
        <f t="shared" si="6"/>
        <v>#N/A</v>
      </c>
      <c r="BB10" s="50" t="e">
        <f t="shared" si="6"/>
        <v>#N/A</v>
      </c>
      <c r="BC10" s="50" t="e">
        <f t="shared" si="6"/>
        <v>#N/A</v>
      </c>
      <c r="BD10" s="50" t="e">
        <f t="shared" si="6"/>
        <v>#N/A</v>
      </c>
      <c r="BE10" s="50" t="e">
        <f t="shared" si="6"/>
        <v>#N/A</v>
      </c>
      <c r="BF10" s="50" t="e">
        <f t="shared" si="6"/>
        <v>#N/A</v>
      </c>
      <c r="BG10" s="50" t="e">
        <f t="shared" si="6"/>
        <v>#N/A</v>
      </c>
      <c r="BH10" s="50" t="e">
        <f t="shared" si="6"/>
        <v>#N/A</v>
      </c>
      <c r="BI10" s="50">
        <f t="shared" si="6"/>
        <v>25.583333333333336</v>
      </c>
      <c r="BJ10" s="50">
        <f t="shared" si="6"/>
        <v>33.166666666666664</v>
      </c>
      <c r="BK10" s="50" t="e">
        <f t="shared" si="6"/>
        <v>#N/A</v>
      </c>
      <c r="BL10" s="50" t="e">
        <f t="shared" si="6"/>
        <v>#N/A</v>
      </c>
      <c r="BM10" s="50" t="e">
        <f t="shared" si="6"/>
        <v>#N/A</v>
      </c>
      <c r="BN10" s="50" t="e">
        <f t="shared" si="6"/>
        <v>#N/A</v>
      </c>
      <c r="BO10" s="50" t="e">
        <f t="shared" si="6"/>
        <v>#N/A</v>
      </c>
      <c r="BP10" s="50" t="e">
        <f t="shared" ref="BP10:CC10" si="7">IF(BP$2="Small",BP$4,NA())</f>
        <v>#N/A</v>
      </c>
      <c r="BQ10" s="50" t="e">
        <f t="shared" si="7"/>
        <v>#N/A</v>
      </c>
      <c r="BR10" s="50" t="e">
        <f t="shared" si="7"/>
        <v>#N/A</v>
      </c>
      <c r="BS10" s="50" t="e">
        <f t="shared" si="7"/>
        <v>#N/A</v>
      </c>
      <c r="BT10" s="50">
        <f t="shared" si="7"/>
        <v>77.216666666666669</v>
      </c>
      <c r="BU10" s="50">
        <f t="shared" si="7"/>
        <v>34.299999999999997</v>
      </c>
      <c r="BV10" s="50" t="e">
        <f t="shared" si="7"/>
        <v>#N/A</v>
      </c>
      <c r="BW10" s="50" t="e">
        <f t="shared" si="7"/>
        <v>#N/A</v>
      </c>
      <c r="BX10" s="50">
        <f t="shared" si="7"/>
        <v>65.666666666666657</v>
      </c>
      <c r="BY10" s="50">
        <f t="shared" si="7"/>
        <v>15.700000000000001</v>
      </c>
      <c r="BZ10" s="50">
        <f t="shared" si="7"/>
        <v>25.533333333333335</v>
      </c>
      <c r="CA10" s="50" t="e">
        <f t="shared" si="7"/>
        <v>#N/A</v>
      </c>
      <c r="CB10" s="50" t="e">
        <f t="shared" si="7"/>
        <v>#N/A</v>
      </c>
      <c r="CC10" s="50" t="e">
        <f t="shared" si="7"/>
        <v>#N/A</v>
      </c>
    </row>
    <row r="11" spans="1:81" x14ac:dyDescent="0.25">
      <c r="A11" s="215"/>
      <c r="B11" t="s">
        <v>253</v>
      </c>
      <c r="C11" s="50" t="e">
        <f>IF(C$2="Large",C$4,NA())</f>
        <v>#N/A</v>
      </c>
      <c r="D11" s="50">
        <f t="shared" ref="D11:BO11" si="8">IF(D$2="Large",D$4,NA())</f>
        <v>30.35</v>
      </c>
      <c r="E11" s="50" t="e">
        <f t="shared" si="8"/>
        <v>#N/A</v>
      </c>
      <c r="F11" s="50" t="e">
        <f t="shared" si="8"/>
        <v>#N/A</v>
      </c>
      <c r="G11" s="50" t="e">
        <f t="shared" si="8"/>
        <v>#N/A</v>
      </c>
      <c r="H11" s="50" t="e">
        <f t="shared" si="8"/>
        <v>#N/A</v>
      </c>
      <c r="I11" s="50" t="e">
        <f t="shared" si="8"/>
        <v>#N/A</v>
      </c>
      <c r="J11" s="50" t="e">
        <f t="shared" si="8"/>
        <v>#N/A</v>
      </c>
      <c r="K11" s="50" t="e">
        <f t="shared" si="8"/>
        <v>#N/A</v>
      </c>
      <c r="L11" s="50" t="e">
        <f t="shared" si="8"/>
        <v>#N/A</v>
      </c>
      <c r="M11" s="50">
        <f t="shared" si="8"/>
        <v>53.516666666666673</v>
      </c>
      <c r="N11" s="50" t="e">
        <f t="shared" si="8"/>
        <v>#N/A</v>
      </c>
      <c r="O11" s="50" t="e">
        <f t="shared" si="8"/>
        <v>#N/A</v>
      </c>
      <c r="P11" s="50" t="e">
        <f t="shared" si="8"/>
        <v>#N/A</v>
      </c>
      <c r="Q11" s="50" t="e">
        <f t="shared" si="8"/>
        <v>#N/A</v>
      </c>
      <c r="R11" s="50">
        <f t="shared" si="8"/>
        <v>37.300000000000004</v>
      </c>
      <c r="S11" s="50">
        <f t="shared" si="8"/>
        <v>39.799999999999997</v>
      </c>
      <c r="T11" s="50">
        <f t="shared" si="8"/>
        <v>29.116666666666667</v>
      </c>
      <c r="U11" s="50">
        <f t="shared" si="8"/>
        <v>32.25</v>
      </c>
      <c r="V11" s="50" t="e">
        <f t="shared" si="8"/>
        <v>#N/A</v>
      </c>
      <c r="W11" s="50" t="e">
        <f t="shared" si="8"/>
        <v>#N/A</v>
      </c>
      <c r="X11" s="50" t="e">
        <f t="shared" si="8"/>
        <v>#N/A</v>
      </c>
      <c r="Y11" s="50" t="e">
        <f t="shared" si="8"/>
        <v>#N/A</v>
      </c>
      <c r="Z11" s="50" t="e">
        <f t="shared" si="8"/>
        <v>#N/A</v>
      </c>
      <c r="AA11" s="50" t="e">
        <f t="shared" si="8"/>
        <v>#N/A</v>
      </c>
      <c r="AB11" s="50" t="e">
        <f t="shared" si="8"/>
        <v>#N/A</v>
      </c>
      <c r="AC11" s="50" t="e">
        <f t="shared" si="8"/>
        <v>#N/A</v>
      </c>
      <c r="AD11" s="50" t="e">
        <f t="shared" si="8"/>
        <v>#N/A</v>
      </c>
      <c r="AE11" s="50" t="e">
        <f t="shared" si="8"/>
        <v>#N/A</v>
      </c>
      <c r="AF11" s="50" t="e">
        <f t="shared" si="8"/>
        <v>#N/A</v>
      </c>
      <c r="AG11" s="50" t="e">
        <f t="shared" si="8"/>
        <v>#N/A</v>
      </c>
      <c r="AH11" s="50" t="e">
        <f t="shared" si="8"/>
        <v>#N/A</v>
      </c>
      <c r="AI11" s="50" t="e">
        <f t="shared" si="8"/>
        <v>#N/A</v>
      </c>
      <c r="AJ11" s="50" t="e">
        <f t="shared" si="8"/>
        <v>#N/A</v>
      </c>
      <c r="AK11" s="50" t="e">
        <f t="shared" si="8"/>
        <v>#N/A</v>
      </c>
      <c r="AL11" s="50" t="e">
        <f t="shared" si="8"/>
        <v>#N/A</v>
      </c>
      <c r="AM11" s="50" t="e">
        <f t="shared" si="8"/>
        <v>#N/A</v>
      </c>
      <c r="AN11" s="50" t="e">
        <f t="shared" si="8"/>
        <v>#N/A</v>
      </c>
      <c r="AO11" s="50" t="e">
        <f t="shared" si="8"/>
        <v>#N/A</v>
      </c>
      <c r="AP11" s="50" t="e">
        <f t="shared" si="8"/>
        <v>#N/A</v>
      </c>
      <c r="AQ11" s="50" t="e">
        <f t="shared" si="8"/>
        <v>#N/A</v>
      </c>
      <c r="AR11" s="50" t="e">
        <f t="shared" si="8"/>
        <v>#N/A</v>
      </c>
      <c r="AS11" s="50" t="e">
        <f t="shared" si="8"/>
        <v>#N/A</v>
      </c>
      <c r="AT11" s="50">
        <f t="shared" si="8"/>
        <v>23.883333333333336</v>
      </c>
      <c r="AU11" s="50" t="e">
        <f t="shared" si="8"/>
        <v>#N/A</v>
      </c>
      <c r="AV11" s="50" t="e">
        <f t="shared" si="8"/>
        <v>#N/A</v>
      </c>
      <c r="AW11" s="50" t="e">
        <f t="shared" si="8"/>
        <v>#N/A</v>
      </c>
      <c r="AX11" s="50" t="e">
        <f t="shared" si="8"/>
        <v>#N/A</v>
      </c>
      <c r="AY11" s="50" t="e">
        <f t="shared" si="8"/>
        <v>#N/A</v>
      </c>
      <c r="AZ11" s="50">
        <f t="shared" si="8"/>
        <v>34.233333333333334</v>
      </c>
      <c r="BA11" s="50" t="e">
        <f t="shared" si="8"/>
        <v>#N/A</v>
      </c>
      <c r="BB11" s="50">
        <f t="shared" si="8"/>
        <v>44.616666666666667</v>
      </c>
      <c r="BC11" s="50">
        <f t="shared" si="8"/>
        <v>37.049999999999997</v>
      </c>
      <c r="BD11" s="50">
        <f t="shared" si="8"/>
        <v>13.666666666666668</v>
      </c>
      <c r="BE11" s="50">
        <f t="shared" si="8"/>
        <v>14.5</v>
      </c>
      <c r="BF11" s="50">
        <f t="shared" si="8"/>
        <v>24.516666666666669</v>
      </c>
      <c r="BG11" s="50">
        <f t="shared" si="8"/>
        <v>14.416666666666668</v>
      </c>
      <c r="BH11" s="50">
        <f t="shared" si="8"/>
        <v>42.3</v>
      </c>
      <c r="BI11" s="50" t="e">
        <f t="shared" si="8"/>
        <v>#N/A</v>
      </c>
      <c r="BJ11" s="50" t="e">
        <f t="shared" si="8"/>
        <v>#N/A</v>
      </c>
      <c r="BK11" s="50">
        <f t="shared" si="8"/>
        <v>41.383333333333333</v>
      </c>
      <c r="BL11" s="50">
        <f t="shared" si="8"/>
        <v>43.666666666666664</v>
      </c>
      <c r="BM11" s="50">
        <f t="shared" si="8"/>
        <v>46.31666666666667</v>
      </c>
      <c r="BN11" s="50">
        <f t="shared" si="8"/>
        <v>50.483333333333334</v>
      </c>
      <c r="BO11" s="50">
        <f t="shared" si="8"/>
        <v>50.783333333333339</v>
      </c>
      <c r="BP11" s="50">
        <f t="shared" ref="BP11:CC11" si="9">IF(BP$2="Large",BP$4,NA())</f>
        <v>57.566666666666656</v>
      </c>
      <c r="BQ11" s="50" t="e">
        <f t="shared" si="9"/>
        <v>#N/A</v>
      </c>
      <c r="BR11" s="50" t="e">
        <f t="shared" si="9"/>
        <v>#N/A</v>
      </c>
      <c r="BS11" s="50" t="e">
        <f t="shared" si="9"/>
        <v>#N/A</v>
      </c>
      <c r="BT11" s="50" t="e">
        <f t="shared" si="9"/>
        <v>#N/A</v>
      </c>
      <c r="BU11" s="50" t="e">
        <f t="shared" si="9"/>
        <v>#N/A</v>
      </c>
      <c r="BV11" s="50">
        <f t="shared" si="9"/>
        <v>24.216666666666665</v>
      </c>
      <c r="BW11" s="50">
        <f t="shared" si="9"/>
        <v>16.899999999999999</v>
      </c>
      <c r="BX11" s="50" t="e">
        <f t="shared" si="9"/>
        <v>#N/A</v>
      </c>
      <c r="BY11" s="50" t="e">
        <f t="shared" si="9"/>
        <v>#N/A</v>
      </c>
      <c r="BZ11" s="50" t="e">
        <f t="shared" si="9"/>
        <v>#N/A</v>
      </c>
      <c r="CA11" s="50">
        <f t="shared" si="9"/>
        <v>26.716666666666669</v>
      </c>
      <c r="CB11" s="50">
        <f t="shared" si="9"/>
        <v>31.483333333333327</v>
      </c>
      <c r="CC11" s="50">
        <f t="shared" si="9"/>
        <v>24.333333333333332</v>
      </c>
    </row>
    <row r="12" spans="1:81" x14ac:dyDescent="0.25">
      <c r="A12" s="215"/>
      <c r="B12" t="s">
        <v>260</v>
      </c>
      <c r="C12" s="50">
        <f>+C13+C14</f>
        <v>52.2</v>
      </c>
      <c r="D12" s="50" t="e">
        <f t="shared" ref="D12:AG12" si="10">+D13+D14</f>
        <v>#N/A</v>
      </c>
      <c r="E12" s="50">
        <f t="shared" si="10"/>
        <v>102.60000000000001</v>
      </c>
      <c r="F12" s="50" t="e">
        <f t="shared" si="10"/>
        <v>#N/A</v>
      </c>
      <c r="G12" s="50" t="e">
        <f t="shared" si="10"/>
        <v>#N/A</v>
      </c>
      <c r="H12" s="50">
        <f t="shared" si="10"/>
        <v>121.75</v>
      </c>
      <c r="I12" s="50" t="e">
        <f t="shared" si="10"/>
        <v>#N/A</v>
      </c>
      <c r="J12" s="50" t="e">
        <f t="shared" si="10"/>
        <v>#N/A</v>
      </c>
      <c r="K12" s="50">
        <f t="shared" si="10"/>
        <v>64.166666666666671</v>
      </c>
      <c r="L12" s="50">
        <f t="shared" si="10"/>
        <v>46.15</v>
      </c>
      <c r="M12" s="50" t="e">
        <f t="shared" si="10"/>
        <v>#N/A</v>
      </c>
      <c r="N12" s="50" t="e">
        <f t="shared" si="10"/>
        <v>#N/A</v>
      </c>
      <c r="O12" s="50">
        <f t="shared" si="10"/>
        <v>51.516666666666666</v>
      </c>
      <c r="P12" s="50">
        <f t="shared" si="10"/>
        <v>30.183333333333334</v>
      </c>
      <c r="Q12" s="50">
        <f t="shared" si="10"/>
        <v>70.516666666666666</v>
      </c>
      <c r="R12" s="50" t="e">
        <f t="shared" si="10"/>
        <v>#N/A</v>
      </c>
      <c r="S12" s="50" t="e">
        <f t="shared" si="10"/>
        <v>#N/A</v>
      </c>
      <c r="T12" s="50" t="e">
        <f t="shared" si="10"/>
        <v>#N/A</v>
      </c>
      <c r="U12" s="50" t="e">
        <f t="shared" si="10"/>
        <v>#N/A</v>
      </c>
      <c r="V12" s="50" t="e">
        <f t="shared" si="10"/>
        <v>#N/A</v>
      </c>
      <c r="W12" s="50" t="e">
        <f t="shared" si="10"/>
        <v>#N/A</v>
      </c>
      <c r="X12" s="50" t="e">
        <f t="shared" si="10"/>
        <v>#N/A</v>
      </c>
      <c r="Y12" s="50">
        <f t="shared" si="10"/>
        <v>50.199999999999996</v>
      </c>
      <c r="Z12" s="50" t="e">
        <f t="shared" si="10"/>
        <v>#N/A</v>
      </c>
      <c r="AA12" s="50">
        <f t="shared" si="10"/>
        <v>58.966666666666669</v>
      </c>
      <c r="AB12" s="50">
        <f t="shared" si="10"/>
        <v>46.183333333333337</v>
      </c>
      <c r="AC12" s="50">
        <f t="shared" si="10"/>
        <v>88.25</v>
      </c>
      <c r="AD12" s="50" t="e">
        <f t="shared" si="10"/>
        <v>#N/A</v>
      </c>
      <c r="AE12" s="50" t="e">
        <f t="shared" si="10"/>
        <v>#N/A</v>
      </c>
      <c r="AF12" s="50" t="e">
        <f t="shared" si="10"/>
        <v>#N/A</v>
      </c>
      <c r="AG12" s="50" t="e">
        <f t="shared" si="10"/>
        <v>#N/A</v>
      </c>
      <c r="AH12" s="50">
        <f t="shared" ref="AH12:AY12" si="11">+AH13+AH14</f>
        <v>33.799999999999997</v>
      </c>
      <c r="AI12" s="50">
        <f t="shared" si="11"/>
        <v>83.916666666666671</v>
      </c>
      <c r="AJ12" s="50">
        <f t="shared" si="11"/>
        <v>62.333333333333329</v>
      </c>
      <c r="AK12" s="50" t="e">
        <f t="shared" si="11"/>
        <v>#N/A</v>
      </c>
      <c r="AL12" s="50">
        <f t="shared" si="11"/>
        <v>150.6</v>
      </c>
      <c r="AM12" s="50" t="e">
        <f t="shared" si="11"/>
        <v>#N/A</v>
      </c>
      <c r="AN12" s="50">
        <f t="shared" si="11"/>
        <v>24.783333333333331</v>
      </c>
      <c r="AO12" s="50" t="e">
        <f t="shared" si="11"/>
        <v>#N/A</v>
      </c>
      <c r="AP12" s="50">
        <f t="shared" si="11"/>
        <v>40.316666666666663</v>
      </c>
      <c r="AQ12" s="50" t="e">
        <f t="shared" si="11"/>
        <v>#N/A</v>
      </c>
      <c r="AR12" s="50" t="e">
        <f t="shared" si="11"/>
        <v>#N/A</v>
      </c>
      <c r="AS12" s="50" t="e">
        <f t="shared" si="11"/>
        <v>#N/A</v>
      </c>
      <c r="AT12" s="50" t="e">
        <f t="shared" si="11"/>
        <v>#N/A</v>
      </c>
      <c r="AU12" s="50">
        <f t="shared" si="11"/>
        <v>39.333333333333336</v>
      </c>
      <c r="AV12" s="50" t="e">
        <f t="shared" si="11"/>
        <v>#N/A</v>
      </c>
      <c r="AW12" s="50">
        <f t="shared" si="11"/>
        <v>35.966666666666669</v>
      </c>
      <c r="AX12" s="50" t="e">
        <f t="shared" si="11"/>
        <v>#N/A</v>
      </c>
      <c r="AY12" s="50">
        <f t="shared" si="11"/>
        <v>58.416666666666664</v>
      </c>
      <c r="AZ12" s="50" t="e">
        <f t="shared" ref="AZ12:BQ12" si="12">+AZ13+AZ14</f>
        <v>#N/A</v>
      </c>
      <c r="BA12" s="50">
        <f t="shared" si="12"/>
        <v>39.016666666666666</v>
      </c>
      <c r="BB12" s="50" t="e">
        <f t="shared" si="12"/>
        <v>#N/A</v>
      </c>
      <c r="BC12" s="50" t="e">
        <f t="shared" si="12"/>
        <v>#N/A</v>
      </c>
      <c r="BD12" s="50" t="e">
        <f t="shared" si="12"/>
        <v>#N/A</v>
      </c>
      <c r="BE12" s="50" t="e">
        <f t="shared" si="12"/>
        <v>#N/A</v>
      </c>
      <c r="BF12" s="50" t="e">
        <f t="shared" si="12"/>
        <v>#N/A</v>
      </c>
      <c r="BG12" s="50" t="e">
        <f t="shared" si="12"/>
        <v>#N/A</v>
      </c>
      <c r="BH12" s="50" t="e">
        <f t="shared" si="12"/>
        <v>#N/A</v>
      </c>
      <c r="BI12" s="50" t="e">
        <f t="shared" si="12"/>
        <v>#N/A</v>
      </c>
      <c r="BJ12" s="50" t="e">
        <f t="shared" si="12"/>
        <v>#N/A</v>
      </c>
      <c r="BK12" s="50" t="e">
        <f t="shared" si="12"/>
        <v>#N/A</v>
      </c>
      <c r="BL12" s="50" t="e">
        <f t="shared" si="12"/>
        <v>#N/A</v>
      </c>
      <c r="BM12" s="50" t="e">
        <f t="shared" si="12"/>
        <v>#N/A</v>
      </c>
      <c r="BN12" s="50" t="e">
        <f t="shared" si="12"/>
        <v>#N/A</v>
      </c>
      <c r="BO12" s="50" t="e">
        <f t="shared" si="12"/>
        <v>#N/A</v>
      </c>
      <c r="BP12" s="50" t="e">
        <f t="shared" si="12"/>
        <v>#N/A</v>
      </c>
      <c r="BQ12" s="50">
        <f t="shared" si="12"/>
        <v>79.416666666666657</v>
      </c>
      <c r="BR12" s="50">
        <f t="shared" ref="BR12:BY12" si="13">+BR13+BR14</f>
        <v>62.033333333333331</v>
      </c>
      <c r="BS12" s="50">
        <f t="shared" si="13"/>
        <v>48.1</v>
      </c>
      <c r="BT12" s="50" t="e">
        <f t="shared" si="13"/>
        <v>#N/A</v>
      </c>
      <c r="BU12" s="50" t="e">
        <f t="shared" si="13"/>
        <v>#N/A</v>
      </c>
      <c r="BV12" s="50" t="e">
        <f t="shared" si="13"/>
        <v>#N/A</v>
      </c>
      <c r="BW12" s="50" t="e">
        <f t="shared" si="13"/>
        <v>#N/A</v>
      </c>
      <c r="BX12" s="50" t="e">
        <f t="shared" si="13"/>
        <v>#N/A</v>
      </c>
      <c r="BY12" s="50" t="e">
        <f t="shared" si="13"/>
        <v>#N/A</v>
      </c>
      <c r="BZ12" s="50" t="e">
        <f>+BZ13+BZ14</f>
        <v>#N/A</v>
      </c>
      <c r="CA12" s="50" t="e">
        <f>+CA13+CA14</f>
        <v>#N/A</v>
      </c>
      <c r="CB12" s="50" t="e">
        <f>+CB13+CB14</f>
        <v>#N/A</v>
      </c>
      <c r="CC12" s="50" t="e">
        <f>+CC13+CC14</f>
        <v>#N/A</v>
      </c>
    </row>
    <row r="13" spans="1:81" x14ac:dyDescent="0.25">
      <c r="A13" s="215"/>
      <c r="B13" s="51" t="s">
        <v>261</v>
      </c>
      <c r="C13" s="50">
        <f>IF(C$2="Very Small",C$6,NA())</f>
        <v>16.766666666666666</v>
      </c>
      <c r="D13" s="50" t="e">
        <f t="shared" ref="D13:BO13" si="14">IF(D$2="Very Small",D$6,NA())</f>
        <v>#N/A</v>
      </c>
      <c r="E13" s="50">
        <f t="shared" si="14"/>
        <v>68.600000000000009</v>
      </c>
      <c r="F13" s="50" t="e">
        <f t="shared" si="14"/>
        <v>#N/A</v>
      </c>
      <c r="G13" s="50" t="e">
        <f t="shared" si="14"/>
        <v>#N/A</v>
      </c>
      <c r="H13" s="50">
        <f t="shared" si="14"/>
        <v>33.266666666666666</v>
      </c>
      <c r="I13" s="50" t="e">
        <f t="shared" si="14"/>
        <v>#N/A</v>
      </c>
      <c r="J13" s="50" t="e">
        <f t="shared" si="14"/>
        <v>#N/A</v>
      </c>
      <c r="K13" s="50">
        <f t="shared" si="14"/>
        <v>38.88333333333334</v>
      </c>
      <c r="L13" s="50">
        <f t="shared" si="14"/>
        <v>26.65</v>
      </c>
      <c r="M13" s="50" t="e">
        <f t="shared" si="14"/>
        <v>#N/A</v>
      </c>
      <c r="N13" s="50" t="e">
        <f t="shared" si="14"/>
        <v>#N/A</v>
      </c>
      <c r="O13" s="50">
        <f t="shared" si="14"/>
        <v>36.75</v>
      </c>
      <c r="P13" s="50">
        <f t="shared" si="14"/>
        <v>17.883333333333333</v>
      </c>
      <c r="Q13" s="50">
        <f t="shared" si="14"/>
        <v>47.516666666666666</v>
      </c>
      <c r="R13" s="50" t="e">
        <f t="shared" si="14"/>
        <v>#N/A</v>
      </c>
      <c r="S13" s="50" t="e">
        <f t="shared" si="14"/>
        <v>#N/A</v>
      </c>
      <c r="T13" s="50" t="e">
        <f t="shared" si="14"/>
        <v>#N/A</v>
      </c>
      <c r="U13" s="50" t="e">
        <f t="shared" si="14"/>
        <v>#N/A</v>
      </c>
      <c r="V13" s="50" t="e">
        <f t="shared" si="14"/>
        <v>#N/A</v>
      </c>
      <c r="W13" s="50" t="e">
        <f t="shared" si="14"/>
        <v>#N/A</v>
      </c>
      <c r="X13" s="50" t="e">
        <f t="shared" si="14"/>
        <v>#N/A</v>
      </c>
      <c r="Y13" s="50">
        <f t="shared" si="14"/>
        <v>20.43333333333333</v>
      </c>
      <c r="Z13" s="50" t="e">
        <f t="shared" si="14"/>
        <v>#N/A</v>
      </c>
      <c r="AA13" s="50">
        <f t="shared" si="14"/>
        <v>24.966666666666665</v>
      </c>
      <c r="AB13" s="50">
        <f t="shared" si="14"/>
        <v>25.683333333333334</v>
      </c>
      <c r="AC13" s="50">
        <f t="shared" si="14"/>
        <v>62.183333333333337</v>
      </c>
      <c r="AD13" s="50" t="e">
        <f t="shared" si="14"/>
        <v>#N/A</v>
      </c>
      <c r="AE13" s="50" t="e">
        <f t="shared" si="14"/>
        <v>#N/A</v>
      </c>
      <c r="AF13" s="50" t="e">
        <f t="shared" si="14"/>
        <v>#N/A</v>
      </c>
      <c r="AG13" s="50" t="e">
        <f t="shared" si="14"/>
        <v>#N/A</v>
      </c>
      <c r="AH13" s="50">
        <f t="shared" si="14"/>
        <v>23.4</v>
      </c>
      <c r="AI13" s="50">
        <f t="shared" si="14"/>
        <v>15.91666666666667</v>
      </c>
      <c r="AJ13" s="50">
        <f t="shared" si="14"/>
        <v>35.333333333333329</v>
      </c>
      <c r="AK13" s="50" t="e">
        <f t="shared" si="14"/>
        <v>#N/A</v>
      </c>
      <c r="AL13" s="50">
        <f t="shared" si="14"/>
        <v>38.36666666666666</v>
      </c>
      <c r="AM13" s="50" t="e">
        <f t="shared" si="14"/>
        <v>#N/A</v>
      </c>
      <c r="AN13" s="50">
        <f t="shared" si="14"/>
        <v>18.149999999999999</v>
      </c>
      <c r="AO13" s="50" t="e">
        <f t="shared" si="14"/>
        <v>#N/A</v>
      </c>
      <c r="AP13" s="50">
        <f t="shared" si="14"/>
        <v>23.85</v>
      </c>
      <c r="AQ13" s="50" t="e">
        <f t="shared" si="14"/>
        <v>#N/A</v>
      </c>
      <c r="AR13" s="50" t="e">
        <f t="shared" si="14"/>
        <v>#N/A</v>
      </c>
      <c r="AS13" s="50" t="e">
        <f t="shared" si="14"/>
        <v>#N/A</v>
      </c>
      <c r="AT13" s="50" t="e">
        <f t="shared" si="14"/>
        <v>#N/A</v>
      </c>
      <c r="AU13" s="50">
        <f t="shared" si="14"/>
        <v>19.083333333333336</v>
      </c>
      <c r="AV13" s="50" t="e">
        <f t="shared" si="14"/>
        <v>#N/A</v>
      </c>
      <c r="AW13" s="50">
        <f t="shared" si="14"/>
        <v>11.883333333333333</v>
      </c>
      <c r="AX13" s="50" t="e">
        <f t="shared" si="14"/>
        <v>#N/A</v>
      </c>
      <c r="AY13" s="50">
        <f t="shared" si="14"/>
        <v>19.166666666666664</v>
      </c>
      <c r="AZ13" s="50" t="e">
        <f t="shared" si="14"/>
        <v>#N/A</v>
      </c>
      <c r="BA13" s="50">
        <f t="shared" si="14"/>
        <v>20.116666666666667</v>
      </c>
      <c r="BB13" s="50" t="e">
        <f t="shared" si="14"/>
        <v>#N/A</v>
      </c>
      <c r="BC13" s="50" t="e">
        <f t="shared" si="14"/>
        <v>#N/A</v>
      </c>
      <c r="BD13" s="50" t="e">
        <f t="shared" si="14"/>
        <v>#N/A</v>
      </c>
      <c r="BE13" s="50" t="e">
        <f t="shared" si="14"/>
        <v>#N/A</v>
      </c>
      <c r="BF13" s="50" t="e">
        <f t="shared" si="14"/>
        <v>#N/A</v>
      </c>
      <c r="BG13" s="50" t="e">
        <f t="shared" si="14"/>
        <v>#N/A</v>
      </c>
      <c r="BH13" s="50" t="e">
        <f t="shared" si="14"/>
        <v>#N/A</v>
      </c>
      <c r="BI13" s="50" t="e">
        <f t="shared" si="14"/>
        <v>#N/A</v>
      </c>
      <c r="BJ13" s="50" t="e">
        <f t="shared" si="14"/>
        <v>#N/A</v>
      </c>
      <c r="BK13" s="50" t="e">
        <f t="shared" si="14"/>
        <v>#N/A</v>
      </c>
      <c r="BL13" s="50" t="e">
        <f t="shared" si="14"/>
        <v>#N/A</v>
      </c>
      <c r="BM13" s="50" t="e">
        <f t="shared" si="14"/>
        <v>#N/A</v>
      </c>
      <c r="BN13" s="50" t="e">
        <f t="shared" si="14"/>
        <v>#N/A</v>
      </c>
      <c r="BO13" s="50" t="e">
        <f t="shared" si="14"/>
        <v>#N/A</v>
      </c>
      <c r="BP13" s="50" t="e">
        <f t="shared" ref="BP13:CC13" si="15">IF(BP$2="Very Small",BP$6,NA())</f>
        <v>#N/A</v>
      </c>
      <c r="BQ13" s="50">
        <f t="shared" si="15"/>
        <v>36.416666666666664</v>
      </c>
      <c r="BR13" s="50">
        <f t="shared" si="15"/>
        <v>12.55</v>
      </c>
      <c r="BS13" s="50">
        <f t="shared" si="15"/>
        <v>22.1</v>
      </c>
      <c r="BT13" s="50" t="e">
        <f t="shared" si="15"/>
        <v>#N/A</v>
      </c>
      <c r="BU13" s="50" t="e">
        <f t="shared" si="15"/>
        <v>#N/A</v>
      </c>
      <c r="BV13" s="50" t="e">
        <f t="shared" si="15"/>
        <v>#N/A</v>
      </c>
      <c r="BW13" s="50" t="e">
        <f t="shared" si="15"/>
        <v>#N/A</v>
      </c>
      <c r="BX13" s="50" t="e">
        <f t="shared" si="15"/>
        <v>#N/A</v>
      </c>
      <c r="BY13" s="50" t="e">
        <f t="shared" si="15"/>
        <v>#N/A</v>
      </c>
      <c r="BZ13" s="50" t="e">
        <f t="shared" si="15"/>
        <v>#N/A</v>
      </c>
      <c r="CA13" s="50" t="e">
        <f t="shared" si="15"/>
        <v>#N/A</v>
      </c>
      <c r="CB13" s="50" t="e">
        <f t="shared" si="15"/>
        <v>#N/A</v>
      </c>
      <c r="CC13" s="50" t="e">
        <f t="shared" si="15"/>
        <v>#N/A</v>
      </c>
    </row>
    <row r="14" spans="1:81" x14ac:dyDescent="0.25">
      <c r="A14" s="215"/>
      <c r="B14" s="51" t="s">
        <v>262</v>
      </c>
      <c r="C14" s="50">
        <f>IF(C$2="Very Small",C$7,NA())</f>
        <v>35.433333333333337</v>
      </c>
      <c r="D14" s="50" t="e">
        <f t="shared" ref="D14:BO14" si="16">IF(D$2="Very Small",D$7,NA())</f>
        <v>#N/A</v>
      </c>
      <c r="E14" s="50">
        <f t="shared" si="16"/>
        <v>34</v>
      </c>
      <c r="F14" s="50" t="e">
        <f t="shared" si="16"/>
        <v>#N/A</v>
      </c>
      <c r="G14" s="50" t="e">
        <f t="shared" si="16"/>
        <v>#N/A</v>
      </c>
      <c r="H14" s="50">
        <f t="shared" si="16"/>
        <v>88.483333333333334</v>
      </c>
      <c r="I14" s="50" t="e">
        <f t="shared" si="16"/>
        <v>#N/A</v>
      </c>
      <c r="J14" s="50" t="e">
        <f t="shared" si="16"/>
        <v>#N/A</v>
      </c>
      <c r="K14" s="50">
        <f t="shared" si="16"/>
        <v>25.283333333333331</v>
      </c>
      <c r="L14" s="50">
        <f t="shared" si="16"/>
        <v>19.5</v>
      </c>
      <c r="M14" s="50" t="e">
        <f t="shared" si="16"/>
        <v>#N/A</v>
      </c>
      <c r="N14" s="50" t="e">
        <f t="shared" si="16"/>
        <v>#N/A</v>
      </c>
      <c r="O14" s="50">
        <f t="shared" si="16"/>
        <v>14.766666666666667</v>
      </c>
      <c r="P14" s="50">
        <f t="shared" si="16"/>
        <v>12.3</v>
      </c>
      <c r="Q14" s="50">
        <f t="shared" si="16"/>
        <v>23</v>
      </c>
      <c r="R14" s="50" t="e">
        <f t="shared" si="16"/>
        <v>#N/A</v>
      </c>
      <c r="S14" s="50" t="e">
        <f t="shared" si="16"/>
        <v>#N/A</v>
      </c>
      <c r="T14" s="50" t="e">
        <f t="shared" si="16"/>
        <v>#N/A</v>
      </c>
      <c r="U14" s="50" t="e">
        <f t="shared" si="16"/>
        <v>#N/A</v>
      </c>
      <c r="V14" s="50" t="e">
        <f t="shared" si="16"/>
        <v>#N/A</v>
      </c>
      <c r="W14" s="50" t="e">
        <f t="shared" si="16"/>
        <v>#N/A</v>
      </c>
      <c r="X14" s="50" t="e">
        <f t="shared" si="16"/>
        <v>#N/A</v>
      </c>
      <c r="Y14" s="50">
        <f t="shared" si="16"/>
        <v>29.766666666666666</v>
      </c>
      <c r="Z14" s="50" t="e">
        <f t="shared" si="16"/>
        <v>#N/A</v>
      </c>
      <c r="AA14" s="50">
        <f t="shared" si="16"/>
        <v>34</v>
      </c>
      <c r="AB14" s="50">
        <f t="shared" si="16"/>
        <v>20.5</v>
      </c>
      <c r="AC14" s="50">
        <f t="shared" si="16"/>
        <v>26.066666666666666</v>
      </c>
      <c r="AD14" s="50" t="e">
        <f t="shared" si="16"/>
        <v>#N/A</v>
      </c>
      <c r="AE14" s="50" t="e">
        <f t="shared" si="16"/>
        <v>#N/A</v>
      </c>
      <c r="AF14" s="50" t="e">
        <f t="shared" si="16"/>
        <v>#N/A</v>
      </c>
      <c r="AG14" s="50" t="e">
        <f t="shared" si="16"/>
        <v>#N/A</v>
      </c>
      <c r="AH14" s="50">
        <f t="shared" si="16"/>
        <v>10.4</v>
      </c>
      <c r="AI14" s="50">
        <f t="shared" si="16"/>
        <v>68</v>
      </c>
      <c r="AJ14" s="50">
        <f t="shared" si="16"/>
        <v>27</v>
      </c>
      <c r="AK14" s="50" t="e">
        <f t="shared" si="16"/>
        <v>#N/A</v>
      </c>
      <c r="AL14" s="50">
        <f t="shared" si="16"/>
        <v>112.23333333333333</v>
      </c>
      <c r="AM14" s="50" t="e">
        <f t="shared" si="16"/>
        <v>#N/A</v>
      </c>
      <c r="AN14" s="50">
        <f t="shared" si="16"/>
        <v>6.6333333333333329</v>
      </c>
      <c r="AO14" s="50" t="e">
        <f t="shared" si="16"/>
        <v>#N/A</v>
      </c>
      <c r="AP14" s="50">
        <f t="shared" si="16"/>
        <v>16.466666666666665</v>
      </c>
      <c r="AQ14" s="50" t="e">
        <f t="shared" si="16"/>
        <v>#N/A</v>
      </c>
      <c r="AR14" s="50" t="e">
        <f t="shared" si="16"/>
        <v>#N/A</v>
      </c>
      <c r="AS14" s="50" t="e">
        <f t="shared" si="16"/>
        <v>#N/A</v>
      </c>
      <c r="AT14" s="50" t="e">
        <f t="shared" si="16"/>
        <v>#N/A</v>
      </c>
      <c r="AU14" s="50">
        <f t="shared" si="16"/>
        <v>20.25</v>
      </c>
      <c r="AV14" s="50" t="e">
        <f t="shared" si="16"/>
        <v>#N/A</v>
      </c>
      <c r="AW14" s="50">
        <f t="shared" si="16"/>
        <v>24.083333333333332</v>
      </c>
      <c r="AX14" s="50" t="e">
        <f t="shared" si="16"/>
        <v>#N/A</v>
      </c>
      <c r="AY14" s="50">
        <f t="shared" si="16"/>
        <v>39.25</v>
      </c>
      <c r="AZ14" s="50" t="e">
        <f t="shared" si="16"/>
        <v>#N/A</v>
      </c>
      <c r="BA14" s="50">
        <f t="shared" si="16"/>
        <v>18.899999999999999</v>
      </c>
      <c r="BB14" s="50" t="e">
        <f t="shared" si="16"/>
        <v>#N/A</v>
      </c>
      <c r="BC14" s="50" t="e">
        <f t="shared" si="16"/>
        <v>#N/A</v>
      </c>
      <c r="BD14" s="50" t="e">
        <f t="shared" si="16"/>
        <v>#N/A</v>
      </c>
      <c r="BE14" s="50" t="e">
        <f t="shared" si="16"/>
        <v>#N/A</v>
      </c>
      <c r="BF14" s="50" t="e">
        <f t="shared" si="16"/>
        <v>#N/A</v>
      </c>
      <c r="BG14" s="50" t="e">
        <f t="shared" si="16"/>
        <v>#N/A</v>
      </c>
      <c r="BH14" s="50" t="e">
        <f t="shared" si="16"/>
        <v>#N/A</v>
      </c>
      <c r="BI14" s="50" t="e">
        <f t="shared" si="16"/>
        <v>#N/A</v>
      </c>
      <c r="BJ14" s="50" t="e">
        <f t="shared" si="16"/>
        <v>#N/A</v>
      </c>
      <c r="BK14" s="50" t="e">
        <f t="shared" si="16"/>
        <v>#N/A</v>
      </c>
      <c r="BL14" s="50" t="e">
        <f t="shared" si="16"/>
        <v>#N/A</v>
      </c>
      <c r="BM14" s="50" t="e">
        <f t="shared" si="16"/>
        <v>#N/A</v>
      </c>
      <c r="BN14" s="50" t="e">
        <f t="shared" si="16"/>
        <v>#N/A</v>
      </c>
      <c r="BO14" s="50" t="e">
        <f t="shared" si="16"/>
        <v>#N/A</v>
      </c>
      <c r="BP14" s="50" t="e">
        <f t="shared" ref="BP14:CC14" si="17">IF(BP$2="Very Small",BP$7,NA())</f>
        <v>#N/A</v>
      </c>
      <c r="BQ14" s="50">
        <f t="shared" si="17"/>
        <v>43</v>
      </c>
      <c r="BR14" s="50">
        <f t="shared" si="17"/>
        <v>49.483333333333334</v>
      </c>
      <c r="BS14" s="50">
        <f t="shared" si="17"/>
        <v>26</v>
      </c>
      <c r="BT14" s="50" t="e">
        <f t="shared" si="17"/>
        <v>#N/A</v>
      </c>
      <c r="BU14" s="50" t="e">
        <f t="shared" si="17"/>
        <v>#N/A</v>
      </c>
      <c r="BV14" s="50" t="e">
        <f t="shared" si="17"/>
        <v>#N/A</v>
      </c>
      <c r="BW14" s="50" t="e">
        <f t="shared" si="17"/>
        <v>#N/A</v>
      </c>
      <c r="BX14" s="50" t="e">
        <f t="shared" si="17"/>
        <v>#N/A</v>
      </c>
      <c r="BY14" s="50" t="e">
        <f t="shared" si="17"/>
        <v>#N/A</v>
      </c>
      <c r="BZ14" s="50" t="e">
        <f t="shared" si="17"/>
        <v>#N/A</v>
      </c>
      <c r="CA14" s="50" t="e">
        <f t="shared" si="17"/>
        <v>#N/A</v>
      </c>
      <c r="CB14" s="50" t="e">
        <f t="shared" si="17"/>
        <v>#N/A</v>
      </c>
      <c r="CC14" s="50" t="e">
        <f t="shared" si="17"/>
        <v>#N/A</v>
      </c>
    </row>
    <row r="15" spans="1:81" x14ac:dyDescent="0.25">
      <c r="A15" s="215"/>
      <c r="B15" t="s">
        <v>254</v>
      </c>
      <c r="C15" s="50" t="e">
        <f>+C16+C17</f>
        <v>#N/A</v>
      </c>
      <c r="D15" s="50" t="e">
        <f t="shared" ref="D15:AG15" si="18">+D16+D17</f>
        <v>#N/A</v>
      </c>
      <c r="E15" s="50" t="e">
        <f t="shared" si="18"/>
        <v>#N/A</v>
      </c>
      <c r="F15" s="50">
        <f t="shared" si="18"/>
        <v>84.233333333333334</v>
      </c>
      <c r="G15" s="50">
        <f t="shared" si="18"/>
        <v>29.266666666666669</v>
      </c>
      <c r="H15" s="50" t="e">
        <f t="shared" si="18"/>
        <v>#N/A</v>
      </c>
      <c r="I15" s="50">
        <f t="shared" si="18"/>
        <v>24.616666666666667</v>
      </c>
      <c r="J15" s="50">
        <f t="shared" si="18"/>
        <v>21.200000000000003</v>
      </c>
      <c r="K15" s="50" t="e">
        <f t="shared" si="18"/>
        <v>#N/A</v>
      </c>
      <c r="L15" s="50" t="e">
        <f t="shared" si="18"/>
        <v>#N/A</v>
      </c>
      <c r="M15" s="50" t="e">
        <f t="shared" si="18"/>
        <v>#N/A</v>
      </c>
      <c r="N15" s="50">
        <f t="shared" si="18"/>
        <v>49.683333333333337</v>
      </c>
      <c r="O15" s="50" t="e">
        <f t="shared" si="18"/>
        <v>#N/A</v>
      </c>
      <c r="P15" s="50" t="e">
        <f t="shared" si="18"/>
        <v>#N/A</v>
      </c>
      <c r="Q15" s="50" t="e">
        <f t="shared" si="18"/>
        <v>#N/A</v>
      </c>
      <c r="R15" s="50" t="e">
        <f t="shared" si="18"/>
        <v>#N/A</v>
      </c>
      <c r="S15" s="50" t="e">
        <f t="shared" si="18"/>
        <v>#N/A</v>
      </c>
      <c r="T15" s="50" t="e">
        <f t="shared" si="18"/>
        <v>#N/A</v>
      </c>
      <c r="U15" s="50" t="e">
        <f t="shared" si="18"/>
        <v>#N/A</v>
      </c>
      <c r="V15" s="50">
        <f t="shared" si="18"/>
        <v>27.366666666666664</v>
      </c>
      <c r="W15" s="50">
        <f t="shared" si="18"/>
        <v>25.533333333333335</v>
      </c>
      <c r="X15" s="50">
        <f t="shared" si="18"/>
        <v>50.883333333333333</v>
      </c>
      <c r="Y15" s="50" t="e">
        <f t="shared" si="18"/>
        <v>#N/A</v>
      </c>
      <c r="Z15" s="50">
        <f t="shared" si="18"/>
        <v>95.033333333333346</v>
      </c>
      <c r="AA15" s="50" t="e">
        <f t="shared" si="18"/>
        <v>#N/A</v>
      </c>
      <c r="AB15" s="50" t="e">
        <f t="shared" si="18"/>
        <v>#N/A</v>
      </c>
      <c r="AC15" s="50" t="e">
        <f t="shared" si="18"/>
        <v>#N/A</v>
      </c>
      <c r="AD15" s="50">
        <f t="shared" si="18"/>
        <v>24.950000000000003</v>
      </c>
      <c r="AE15" s="50">
        <f t="shared" si="18"/>
        <v>13.066666666666666</v>
      </c>
      <c r="AF15" s="50">
        <f t="shared" si="18"/>
        <v>50.516666666666666</v>
      </c>
      <c r="AG15" s="50">
        <f t="shared" si="18"/>
        <v>27.933333333333337</v>
      </c>
      <c r="AH15" s="50" t="e">
        <f t="shared" ref="AH15:AY15" si="19">+AH16+AH17</f>
        <v>#N/A</v>
      </c>
      <c r="AI15" s="50" t="e">
        <f t="shared" si="19"/>
        <v>#N/A</v>
      </c>
      <c r="AJ15" s="50" t="e">
        <f t="shared" si="19"/>
        <v>#N/A</v>
      </c>
      <c r="AK15" s="50">
        <f t="shared" si="19"/>
        <v>93.516666666666666</v>
      </c>
      <c r="AL15" s="50" t="e">
        <f t="shared" si="19"/>
        <v>#N/A</v>
      </c>
      <c r="AM15" s="50">
        <f t="shared" si="19"/>
        <v>141.46666666666667</v>
      </c>
      <c r="AN15" s="50" t="e">
        <f t="shared" si="19"/>
        <v>#N/A</v>
      </c>
      <c r="AO15" s="50">
        <f t="shared" si="19"/>
        <v>18.616666666666664</v>
      </c>
      <c r="AP15" s="50" t="e">
        <f t="shared" si="19"/>
        <v>#N/A</v>
      </c>
      <c r="AQ15" s="50">
        <f t="shared" si="19"/>
        <v>32.616666666666667</v>
      </c>
      <c r="AR15" s="50">
        <f t="shared" si="19"/>
        <v>21.599999999999998</v>
      </c>
      <c r="AS15" s="50">
        <f t="shared" si="19"/>
        <v>14.383333333333335</v>
      </c>
      <c r="AT15" s="50" t="e">
        <f t="shared" si="19"/>
        <v>#N/A</v>
      </c>
      <c r="AU15" s="50" t="e">
        <f t="shared" si="19"/>
        <v>#N/A</v>
      </c>
      <c r="AV15" s="50">
        <f t="shared" si="19"/>
        <v>32.650000000000006</v>
      </c>
      <c r="AW15" s="50" t="e">
        <f t="shared" si="19"/>
        <v>#N/A</v>
      </c>
      <c r="AX15" s="50">
        <f t="shared" si="19"/>
        <v>67.25</v>
      </c>
      <c r="AY15" s="50" t="e">
        <f t="shared" si="19"/>
        <v>#N/A</v>
      </c>
      <c r="AZ15" s="50" t="e">
        <f t="shared" ref="AZ15:BQ15" si="20">+AZ16+AZ17</f>
        <v>#N/A</v>
      </c>
      <c r="BA15" s="50" t="e">
        <f t="shared" si="20"/>
        <v>#N/A</v>
      </c>
      <c r="BB15" s="50" t="e">
        <f t="shared" si="20"/>
        <v>#N/A</v>
      </c>
      <c r="BC15" s="50" t="e">
        <f t="shared" si="20"/>
        <v>#N/A</v>
      </c>
      <c r="BD15" s="50" t="e">
        <f t="shared" si="20"/>
        <v>#N/A</v>
      </c>
      <c r="BE15" s="50" t="e">
        <f t="shared" si="20"/>
        <v>#N/A</v>
      </c>
      <c r="BF15" s="50" t="e">
        <f t="shared" si="20"/>
        <v>#N/A</v>
      </c>
      <c r="BG15" s="50" t="e">
        <f t="shared" si="20"/>
        <v>#N/A</v>
      </c>
      <c r="BH15" s="50" t="e">
        <f t="shared" si="20"/>
        <v>#N/A</v>
      </c>
      <c r="BI15" s="50">
        <f t="shared" si="20"/>
        <v>54.2</v>
      </c>
      <c r="BJ15" s="50">
        <f t="shared" si="20"/>
        <v>68.733333333333334</v>
      </c>
      <c r="BK15" s="50" t="e">
        <f t="shared" si="20"/>
        <v>#N/A</v>
      </c>
      <c r="BL15" s="50" t="e">
        <f t="shared" si="20"/>
        <v>#N/A</v>
      </c>
      <c r="BM15" s="50" t="e">
        <f t="shared" si="20"/>
        <v>#N/A</v>
      </c>
      <c r="BN15" s="50" t="e">
        <f t="shared" si="20"/>
        <v>#N/A</v>
      </c>
      <c r="BO15" s="50" t="e">
        <f t="shared" si="20"/>
        <v>#N/A</v>
      </c>
      <c r="BP15" s="50" t="e">
        <f t="shared" si="20"/>
        <v>#N/A</v>
      </c>
      <c r="BQ15" s="50" t="e">
        <f t="shared" si="20"/>
        <v>#N/A</v>
      </c>
      <c r="BR15" s="50" t="e">
        <f t="shared" ref="BR15:BY15" si="21">+BR16+BR17</f>
        <v>#N/A</v>
      </c>
      <c r="BS15" s="50" t="e">
        <f t="shared" si="21"/>
        <v>#N/A</v>
      </c>
      <c r="BT15" s="50">
        <f t="shared" si="21"/>
        <v>79.3</v>
      </c>
      <c r="BU15" s="50">
        <f t="shared" si="21"/>
        <v>23.35</v>
      </c>
      <c r="BV15" s="50" t="e">
        <f t="shared" si="21"/>
        <v>#N/A</v>
      </c>
      <c r="BW15" s="50" t="e">
        <f t="shared" si="21"/>
        <v>#N/A</v>
      </c>
      <c r="BX15" s="50">
        <f t="shared" si="21"/>
        <v>85.833333333333343</v>
      </c>
      <c r="BY15" s="50">
        <f t="shared" si="21"/>
        <v>24.366666666666667</v>
      </c>
      <c r="BZ15" s="50">
        <f>+BZ16+BZ17</f>
        <v>38.36666666666666</v>
      </c>
      <c r="CA15" s="50" t="e">
        <f>+CA16+CA17</f>
        <v>#N/A</v>
      </c>
      <c r="CB15" s="50" t="e">
        <f>+CB16+CB17</f>
        <v>#N/A</v>
      </c>
      <c r="CC15" s="50" t="e">
        <f>+CC16+CC17</f>
        <v>#N/A</v>
      </c>
    </row>
    <row r="16" spans="1:81" x14ac:dyDescent="0.25">
      <c r="A16" s="215"/>
      <c r="B16" s="51" t="s">
        <v>263</v>
      </c>
      <c r="C16" s="50" t="e">
        <f>IF(C$2="Small",C$6,NA())</f>
        <v>#N/A</v>
      </c>
      <c r="D16" s="50" t="e">
        <f t="shared" ref="D16:BO16" si="22">IF(D$2="Small",D$6,NA())</f>
        <v>#N/A</v>
      </c>
      <c r="E16" s="50" t="e">
        <f t="shared" si="22"/>
        <v>#N/A</v>
      </c>
      <c r="F16" s="50">
        <f t="shared" si="22"/>
        <v>69.3</v>
      </c>
      <c r="G16" s="50">
        <f t="shared" si="22"/>
        <v>23.333333333333336</v>
      </c>
      <c r="H16" s="50" t="e">
        <f t="shared" si="22"/>
        <v>#N/A</v>
      </c>
      <c r="I16" s="50">
        <f t="shared" si="22"/>
        <v>16.616666666666667</v>
      </c>
      <c r="J16" s="50">
        <f t="shared" si="22"/>
        <v>12.666666666666668</v>
      </c>
      <c r="K16" s="50" t="e">
        <f t="shared" si="22"/>
        <v>#N/A</v>
      </c>
      <c r="L16" s="50" t="e">
        <f t="shared" si="22"/>
        <v>#N/A</v>
      </c>
      <c r="M16" s="50" t="e">
        <f t="shared" si="22"/>
        <v>#N/A</v>
      </c>
      <c r="N16" s="50">
        <f t="shared" si="22"/>
        <v>33.75</v>
      </c>
      <c r="O16" s="50" t="e">
        <f t="shared" si="22"/>
        <v>#N/A</v>
      </c>
      <c r="P16" s="50" t="e">
        <f t="shared" si="22"/>
        <v>#N/A</v>
      </c>
      <c r="Q16" s="50" t="e">
        <f t="shared" si="22"/>
        <v>#N/A</v>
      </c>
      <c r="R16" s="50" t="e">
        <f t="shared" si="22"/>
        <v>#N/A</v>
      </c>
      <c r="S16" s="50" t="e">
        <f t="shared" si="22"/>
        <v>#N/A</v>
      </c>
      <c r="T16" s="50" t="e">
        <f t="shared" si="22"/>
        <v>#N/A</v>
      </c>
      <c r="U16" s="50" t="e">
        <f t="shared" si="22"/>
        <v>#N/A</v>
      </c>
      <c r="V16" s="50">
        <f t="shared" si="22"/>
        <v>10.033333333333331</v>
      </c>
      <c r="W16" s="50">
        <f t="shared" si="22"/>
        <v>23.583333333333336</v>
      </c>
      <c r="X16" s="50">
        <f t="shared" si="22"/>
        <v>46.133333333333333</v>
      </c>
      <c r="Y16" s="50" t="e">
        <f t="shared" si="22"/>
        <v>#N/A</v>
      </c>
      <c r="Z16" s="50">
        <f t="shared" si="22"/>
        <v>25.45</v>
      </c>
      <c r="AA16" s="50" t="e">
        <f t="shared" si="22"/>
        <v>#N/A</v>
      </c>
      <c r="AB16" s="50" t="e">
        <f t="shared" si="22"/>
        <v>#N/A</v>
      </c>
      <c r="AC16" s="50" t="e">
        <f t="shared" si="22"/>
        <v>#N/A</v>
      </c>
      <c r="AD16" s="50">
        <f t="shared" si="22"/>
        <v>14.283333333333335</v>
      </c>
      <c r="AE16" s="50">
        <f t="shared" si="22"/>
        <v>3.4000000000000004</v>
      </c>
      <c r="AF16" s="50">
        <f t="shared" si="22"/>
        <v>35.93333333333333</v>
      </c>
      <c r="AG16" s="50">
        <f t="shared" si="22"/>
        <v>20.800000000000004</v>
      </c>
      <c r="AH16" s="50" t="e">
        <f t="shared" si="22"/>
        <v>#N/A</v>
      </c>
      <c r="AI16" s="50" t="e">
        <f t="shared" si="22"/>
        <v>#N/A</v>
      </c>
      <c r="AJ16" s="50" t="e">
        <f t="shared" si="22"/>
        <v>#N/A</v>
      </c>
      <c r="AK16" s="50">
        <f t="shared" si="22"/>
        <v>14.766666666666669</v>
      </c>
      <c r="AL16" s="50" t="e">
        <f t="shared" si="22"/>
        <v>#N/A</v>
      </c>
      <c r="AM16" s="50">
        <f t="shared" si="22"/>
        <v>39.733333333333334</v>
      </c>
      <c r="AN16" s="50" t="e">
        <f t="shared" si="22"/>
        <v>#N/A</v>
      </c>
      <c r="AO16" s="50">
        <f t="shared" si="22"/>
        <v>18.616666666666664</v>
      </c>
      <c r="AP16" s="50" t="e">
        <f t="shared" si="22"/>
        <v>#N/A</v>
      </c>
      <c r="AQ16" s="50">
        <f t="shared" si="22"/>
        <v>20.45</v>
      </c>
      <c r="AR16" s="50">
        <f t="shared" si="22"/>
        <v>18.599999999999998</v>
      </c>
      <c r="AS16" s="50">
        <f t="shared" si="22"/>
        <v>14.383333333333335</v>
      </c>
      <c r="AT16" s="50" t="e">
        <f t="shared" si="22"/>
        <v>#N/A</v>
      </c>
      <c r="AU16" s="50" t="e">
        <f t="shared" si="22"/>
        <v>#N/A</v>
      </c>
      <c r="AV16" s="50">
        <f t="shared" si="22"/>
        <v>24.1</v>
      </c>
      <c r="AW16" s="50" t="e">
        <f t="shared" si="22"/>
        <v>#N/A</v>
      </c>
      <c r="AX16" s="50">
        <f t="shared" si="22"/>
        <v>39.25</v>
      </c>
      <c r="AY16" s="50" t="e">
        <f t="shared" si="22"/>
        <v>#N/A</v>
      </c>
      <c r="AZ16" s="50" t="e">
        <f t="shared" si="22"/>
        <v>#N/A</v>
      </c>
      <c r="BA16" s="50" t="e">
        <f t="shared" si="22"/>
        <v>#N/A</v>
      </c>
      <c r="BB16" s="50" t="e">
        <f t="shared" si="22"/>
        <v>#N/A</v>
      </c>
      <c r="BC16" s="50" t="e">
        <f t="shared" si="22"/>
        <v>#N/A</v>
      </c>
      <c r="BD16" s="50" t="e">
        <f t="shared" si="22"/>
        <v>#N/A</v>
      </c>
      <c r="BE16" s="50" t="e">
        <f t="shared" si="22"/>
        <v>#N/A</v>
      </c>
      <c r="BF16" s="50" t="e">
        <f t="shared" si="22"/>
        <v>#N/A</v>
      </c>
      <c r="BG16" s="50" t="e">
        <f t="shared" si="22"/>
        <v>#N/A</v>
      </c>
      <c r="BH16" s="50" t="e">
        <f t="shared" si="22"/>
        <v>#N/A</v>
      </c>
      <c r="BI16" s="50">
        <f t="shared" si="22"/>
        <v>25.450000000000006</v>
      </c>
      <c r="BJ16" s="50">
        <f t="shared" si="22"/>
        <v>23.1</v>
      </c>
      <c r="BK16" s="50" t="e">
        <f t="shared" si="22"/>
        <v>#N/A</v>
      </c>
      <c r="BL16" s="50" t="e">
        <f t="shared" si="22"/>
        <v>#N/A</v>
      </c>
      <c r="BM16" s="50" t="e">
        <f t="shared" si="22"/>
        <v>#N/A</v>
      </c>
      <c r="BN16" s="50" t="e">
        <f t="shared" si="22"/>
        <v>#N/A</v>
      </c>
      <c r="BO16" s="50" t="e">
        <f t="shared" si="22"/>
        <v>#N/A</v>
      </c>
      <c r="BP16" s="50" t="e">
        <f t="shared" ref="BP16:CC16" si="23">IF(BP$2="Small",BP$6,NA())</f>
        <v>#N/A</v>
      </c>
      <c r="BQ16" s="50" t="e">
        <f t="shared" si="23"/>
        <v>#N/A</v>
      </c>
      <c r="BR16" s="50" t="e">
        <f t="shared" si="23"/>
        <v>#N/A</v>
      </c>
      <c r="BS16" s="50" t="e">
        <f t="shared" si="23"/>
        <v>#N/A</v>
      </c>
      <c r="BT16" s="50">
        <f t="shared" si="23"/>
        <v>52.8</v>
      </c>
      <c r="BU16" s="50">
        <f t="shared" si="23"/>
        <v>16.283333333333335</v>
      </c>
      <c r="BV16" s="50" t="e">
        <f t="shared" si="23"/>
        <v>#N/A</v>
      </c>
      <c r="BW16" s="50" t="e">
        <f t="shared" si="23"/>
        <v>#N/A</v>
      </c>
      <c r="BX16" s="50">
        <f t="shared" si="23"/>
        <v>29.833333333333336</v>
      </c>
      <c r="BY16" s="50">
        <f t="shared" si="23"/>
        <v>15.833333333333334</v>
      </c>
      <c r="BZ16" s="50">
        <f t="shared" si="23"/>
        <v>19.116666666666664</v>
      </c>
      <c r="CA16" s="50" t="e">
        <f t="shared" si="23"/>
        <v>#N/A</v>
      </c>
      <c r="CB16" s="50" t="e">
        <f t="shared" si="23"/>
        <v>#N/A</v>
      </c>
      <c r="CC16" s="50" t="e">
        <f t="shared" si="23"/>
        <v>#N/A</v>
      </c>
    </row>
    <row r="17" spans="1:81" x14ac:dyDescent="0.25">
      <c r="A17" s="215"/>
      <c r="B17" s="51" t="s">
        <v>264</v>
      </c>
      <c r="C17" s="50" t="e">
        <f>IF(C$2="Small",C$7,NA())</f>
        <v>#N/A</v>
      </c>
      <c r="D17" s="50" t="e">
        <f t="shared" ref="D17:BO17" si="24">IF(D$2="Small",D$7,NA())</f>
        <v>#N/A</v>
      </c>
      <c r="E17" s="50" t="e">
        <f t="shared" si="24"/>
        <v>#N/A</v>
      </c>
      <c r="F17" s="50">
        <f t="shared" si="24"/>
        <v>14.933333333333334</v>
      </c>
      <c r="G17" s="50">
        <f t="shared" si="24"/>
        <v>5.9333333333333336</v>
      </c>
      <c r="H17" s="50" t="e">
        <f t="shared" si="24"/>
        <v>#N/A</v>
      </c>
      <c r="I17" s="50">
        <f t="shared" si="24"/>
        <v>8</v>
      </c>
      <c r="J17" s="50">
        <f t="shared" si="24"/>
        <v>8.5333333333333332</v>
      </c>
      <c r="K17" s="50" t="e">
        <f t="shared" si="24"/>
        <v>#N/A</v>
      </c>
      <c r="L17" s="50" t="e">
        <f t="shared" si="24"/>
        <v>#N/A</v>
      </c>
      <c r="M17" s="50" t="e">
        <f t="shared" si="24"/>
        <v>#N/A</v>
      </c>
      <c r="N17" s="50">
        <f t="shared" si="24"/>
        <v>15.933333333333334</v>
      </c>
      <c r="O17" s="50" t="e">
        <f t="shared" si="24"/>
        <v>#N/A</v>
      </c>
      <c r="P17" s="50" t="e">
        <f t="shared" si="24"/>
        <v>#N/A</v>
      </c>
      <c r="Q17" s="50" t="e">
        <f t="shared" si="24"/>
        <v>#N/A</v>
      </c>
      <c r="R17" s="50" t="e">
        <f t="shared" si="24"/>
        <v>#N/A</v>
      </c>
      <c r="S17" s="50" t="e">
        <f t="shared" si="24"/>
        <v>#N/A</v>
      </c>
      <c r="T17" s="50" t="e">
        <f t="shared" si="24"/>
        <v>#N/A</v>
      </c>
      <c r="U17" s="50" t="e">
        <f t="shared" si="24"/>
        <v>#N/A</v>
      </c>
      <c r="V17" s="50">
        <f t="shared" si="24"/>
        <v>17.333333333333332</v>
      </c>
      <c r="W17" s="50">
        <f t="shared" si="24"/>
        <v>1.95</v>
      </c>
      <c r="X17" s="50">
        <f t="shared" si="24"/>
        <v>4.75</v>
      </c>
      <c r="Y17" s="50" t="e">
        <f t="shared" si="24"/>
        <v>#N/A</v>
      </c>
      <c r="Z17" s="50">
        <f t="shared" si="24"/>
        <v>69.583333333333343</v>
      </c>
      <c r="AA17" s="50" t="e">
        <f t="shared" si="24"/>
        <v>#N/A</v>
      </c>
      <c r="AB17" s="50" t="e">
        <f t="shared" si="24"/>
        <v>#N/A</v>
      </c>
      <c r="AC17" s="50" t="e">
        <f t="shared" si="24"/>
        <v>#N/A</v>
      </c>
      <c r="AD17" s="50">
        <f t="shared" si="24"/>
        <v>10.666666666666668</v>
      </c>
      <c r="AE17" s="50">
        <f t="shared" si="24"/>
        <v>9.6666666666666661</v>
      </c>
      <c r="AF17" s="50">
        <f t="shared" si="24"/>
        <v>14.583333333333334</v>
      </c>
      <c r="AG17" s="50">
        <f t="shared" si="24"/>
        <v>7.1333333333333329</v>
      </c>
      <c r="AH17" s="50" t="e">
        <f t="shared" si="24"/>
        <v>#N/A</v>
      </c>
      <c r="AI17" s="50" t="e">
        <f t="shared" si="24"/>
        <v>#N/A</v>
      </c>
      <c r="AJ17" s="50" t="e">
        <f t="shared" si="24"/>
        <v>#N/A</v>
      </c>
      <c r="AK17" s="50">
        <f t="shared" si="24"/>
        <v>78.75</v>
      </c>
      <c r="AL17" s="50" t="e">
        <f t="shared" si="24"/>
        <v>#N/A</v>
      </c>
      <c r="AM17" s="50">
        <f t="shared" si="24"/>
        <v>101.73333333333333</v>
      </c>
      <c r="AN17" s="50" t="e">
        <f t="shared" si="24"/>
        <v>#N/A</v>
      </c>
      <c r="AO17" s="50">
        <f t="shared" si="24"/>
        <v>0</v>
      </c>
      <c r="AP17" s="50" t="e">
        <f t="shared" si="24"/>
        <v>#N/A</v>
      </c>
      <c r="AQ17" s="50">
        <f t="shared" si="24"/>
        <v>12.166666666666666</v>
      </c>
      <c r="AR17" s="50">
        <f t="shared" si="24"/>
        <v>3</v>
      </c>
      <c r="AS17" s="50">
        <f t="shared" si="24"/>
        <v>0</v>
      </c>
      <c r="AT17" s="50" t="e">
        <f t="shared" si="24"/>
        <v>#N/A</v>
      </c>
      <c r="AU17" s="50" t="e">
        <f t="shared" si="24"/>
        <v>#N/A</v>
      </c>
      <c r="AV17" s="50">
        <f t="shared" si="24"/>
        <v>8.5500000000000007</v>
      </c>
      <c r="AW17" s="50" t="e">
        <f t="shared" si="24"/>
        <v>#N/A</v>
      </c>
      <c r="AX17" s="50">
        <f t="shared" si="24"/>
        <v>28</v>
      </c>
      <c r="AY17" s="50" t="e">
        <f t="shared" si="24"/>
        <v>#N/A</v>
      </c>
      <c r="AZ17" s="50" t="e">
        <f t="shared" si="24"/>
        <v>#N/A</v>
      </c>
      <c r="BA17" s="50" t="e">
        <f t="shared" si="24"/>
        <v>#N/A</v>
      </c>
      <c r="BB17" s="50" t="e">
        <f t="shared" si="24"/>
        <v>#N/A</v>
      </c>
      <c r="BC17" s="50" t="e">
        <f t="shared" si="24"/>
        <v>#N/A</v>
      </c>
      <c r="BD17" s="50" t="e">
        <f t="shared" si="24"/>
        <v>#N/A</v>
      </c>
      <c r="BE17" s="50" t="e">
        <f t="shared" si="24"/>
        <v>#N/A</v>
      </c>
      <c r="BF17" s="50" t="e">
        <f t="shared" si="24"/>
        <v>#N/A</v>
      </c>
      <c r="BG17" s="50" t="e">
        <f t="shared" si="24"/>
        <v>#N/A</v>
      </c>
      <c r="BH17" s="50" t="e">
        <f t="shared" si="24"/>
        <v>#N/A</v>
      </c>
      <c r="BI17" s="50">
        <f t="shared" si="24"/>
        <v>28.75</v>
      </c>
      <c r="BJ17" s="50">
        <f t="shared" si="24"/>
        <v>45.633333333333333</v>
      </c>
      <c r="BK17" s="50" t="e">
        <f t="shared" si="24"/>
        <v>#N/A</v>
      </c>
      <c r="BL17" s="50" t="e">
        <f t="shared" si="24"/>
        <v>#N/A</v>
      </c>
      <c r="BM17" s="50" t="e">
        <f t="shared" si="24"/>
        <v>#N/A</v>
      </c>
      <c r="BN17" s="50" t="e">
        <f t="shared" si="24"/>
        <v>#N/A</v>
      </c>
      <c r="BO17" s="50" t="e">
        <f t="shared" si="24"/>
        <v>#N/A</v>
      </c>
      <c r="BP17" s="50" t="e">
        <f t="shared" ref="BP17:CC17" si="25">IF(BP$2="Small",BP$7,NA())</f>
        <v>#N/A</v>
      </c>
      <c r="BQ17" s="50" t="e">
        <f t="shared" si="25"/>
        <v>#N/A</v>
      </c>
      <c r="BR17" s="50" t="e">
        <f t="shared" si="25"/>
        <v>#N/A</v>
      </c>
      <c r="BS17" s="50" t="e">
        <f t="shared" si="25"/>
        <v>#N/A</v>
      </c>
      <c r="BT17" s="50">
        <f t="shared" si="25"/>
        <v>26.5</v>
      </c>
      <c r="BU17" s="50">
        <f t="shared" si="25"/>
        <v>7.0666666666666664</v>
      </c>
      <c r="BV17" s="50" t="e">
        <f t="shared" si="25"/>
        <v>#N/A</v>
      </c>
      <c r="BW17" s="50" t="e">
        <f t="shared" si="25"/>
        <v>#N/A</v>
      </c>
      <c r="BX17" s="50">
        <f t="shared" si="25"/>
        <v>56</v>
      </c>
      <c r="BY17" s="50">
        <f t="shared" si="25"/>
        <v>8.5333333333333332</v>
      </c>
      <c r="BZ17" s="50">
        <f t="shared" si="25"/>
        <v>19.25</v>
      </c>
      <c r="CA17" s="50" t="e">
        <f t="shared" si="25"/>
        <v>#N/A</v>
      </c>
      <c r="CB17" s="50" t="e">
        <f t="shared" si="25"/>
        <v>#N/A</v>
      </c>
      <c r="CC17" s="50" t="e">
        <f t="shared" si="25"/>
        <v>#N/A</v>
      </c>
    </row>
    <row r="18" spans="1:81" x14ac:dyDescent="0.25">
      <c r="A18" s="215"/>
      <c r="B18" t="s">
        <v>255</v>
      </c>
      <c r="C18" s="50" t="e">
        <f>+C19+C20</f>
        <v>#N/A</v>
      </c>
      <c r="D18" s="50">
        <f t="shared" ref="D18:AG18" si="26">+D19+D20</f>
        <v>49.716666666666669</v>
      </c>
      <c r="E18" s="50" t="e">
        <f t="shared" si="26"/>
        <v>#N/A</v>
      </c>
      <c r="F18" s="50" t="e">
        <f t="shared" si="26"/>
        <v>#N/A</v>
      </c>
      <c r="G18" s="50" t="e">
        <f t="shared" si="26"/>
        <v>#N/A</v>
      </c>
      <c r="H18" s="50" t="e">
        <f t="shared" si="26"/>
        <v>#N/A</v>
      </c>
      <c r="I18" s="50" t="e">
        <f t="shared" si="26"/>
        <v>#N/A</v>
      </c>
      <c r="J18" s="50" t="e">
        <f t="shared" si="26"/>
        <v>#N/A</v>
      </c>
      <c r="K18" s="50" t="e">
        <f t="shared" si="26"/>
        <v>#N/A</v>
      </c>
      <c r="L18" s="50" t="e">
        <f t="shared" si="26"/>
        <v>#N/A</v>
      </c>
      <c r="M18" s="50">
        <f t="shared" si="26"/>
        <v>58.733333333333341</v>
      </c>
      <c r="N18" s="50" t="e">
        <f t="shared" si="26"/>
        <v>#N/A</v>
      </c>
      <c r="O18" s="50" t="e">
        <f t="shared" si="26"/>
        <v>#N/A</v>
      </c>
      <c r="P18" s="50" t="e">
        <f t="shared" si="26"/>
        <v>#N/A</v>
      </c>
      <c r="Q18" s="50" t="e">
        <f t="shared" si="26"/>
        <v>#N/A</v>
      </c>
      <c r="R18" s="50">
        <f t="shared" si="26"/>
        <v>25.916666666666668</v>
      </c>
      <c r="S18" s="50">
        <f t="shared" si="26"/>
        <v>12.6</v>
      </c>
      <c r="T18" s="50">
        <f t="shared" si="26"/>
        <v>14.716666666666667</v>
      </c>
      <c r="U18" s="50">
        <f t="shared" si="26"/>
        <v>18.466666666666669</v>
      </c>
      <c r="V18" s="50" t="e">
        <f t="shared" si="26"/>
        <v>#N/A</v>
      </c>
      <c r="W18" s="50" t="e">
        <f t="shared" si="26"/>
        <v>#N/A</v>
      </c>
      <c r="X18" s="50" t="e">
        <f t="shared" si="26"/>
        <v>#N/A</v>
      </c>
      <c r="Y18" s="50" t="e">
        <f t="shared" si="26"/>
        <v>#N/A</v>
      </c>
      <c r="Z18" s="50" t="e">
        <f t="shared" si="26"/>
        <v>#N/A</v>
      </c>
      <c r="AA18" s="50" t="e">
        <f t="shared" si="26"/>
        <v>#N/A</v>
      </c>
      <c r="AB18" s="50" t="e">
        <f t="shared" si="26"/>
        <v>#N/A</v>
      </c>
      <c r="AC18" s="50" t="e">
        <f t="shared" si="26"/>
        <v>#N/A</v>
      </c>
      <c r="AD18" s="50" t="e">
        <f t="shared" si="26"/>
        <v>#N/A</v>
      </c>
      <c r="AE18" s="50" t="e">
        <f t="shared" si="26"/>
        <v>#N/A</v>
      </c>
      <c r="AF18" s="50" t="e">
        <f t="shared" si="26"/>
        <v>#N/A</v>
      </c>
      <c r="AG18" s="50" t="e">
        <f t="shared" si="26"/>
        <v>#N/A</v>
      </c>
      <c r="AH18" s="50" t="e">
        <f t="shared" ref="AH18:AY18" si="27">+AH19+AH20</f>
        <v>#N/A</v>
      </c>
      <c r="AI18" s="50" t="e">
        <f t="shared" si="27"/>
        <v>#N/A</v>
      </c>
      <c r="AJ18" s="50" t="e">
        <f t="shared" si="27"/>
        <v>#N/A</v>
      </c>
      <c r="AK18" s="50" t="e">
        <f t="shared" si="27"/>
        <v>#N/A</v>
      </c>
      <c r="AL18" s="50" t="e">
        <f t="shared" si="27"/>
        <v>#N/A</v>
      </c>
      <c r="AM18" s="50" t="e">
        <f t="shared" si="27"/>
        <v>#N/A</v>
      </c>
      <c r="AN18" s="50" t="e">
        <f t="shared" si="27"/>
        <v>#N/A</v>
      </c>
      <c r="AO18" s="50" t="e">
        <f t="shared" si="27"/>
        <v>#N/A</v>
      </c>
      <c r="AP18" s="50" t="e">
        <f t="shared" si="27"/>
        <v>#N/A</v>
      </c>
      <c r="AQ18" s="50" t="e">
        <f t="shared" si="27"/>
        <v>#N/A</v>
      </c>
      <c r="AR18" s="50" t="e">
        <f t="shared" si="27"/>
        <v>#N/A</v>
      </c>
      <c r="AS18" s="50" t="e">
        <f t="shared" si="27"/>
        <v>#N/A</v>
      </c>
      <c r="AT18" s="50">
        <f t="shared" si="27"/>
        <v>21.516666666666666</v>
      </c>
      <c r="AU18" s="50" t="e">
        <f t="shared" si="27"/>
        <v>#N/A</v>
      </c>
      <c r="AV18" s="50" t="e">
        <f t="shared" si="27"/>
        <v>#N/A</v>
      </c>
      <c r="AW18" s="50" t="e">
        <f t="shared" si="27"/>
        <v>#N/A</v>
      </c>
      <c r="AX18" s="50" t="e">
        <f t="shared" si="27"/>
        <v>#N/A</v>
      </c>
      <c r="AY18" s="50" t="e">
        <f t="shared" si="27"/>
        <v>#N/A</v>
      </c>
      <c r="AZ18" s="50">
        <f t="shared" ref="AZ18:BQ18" si="28">+AZ19+AZ20</f>
        <v>47.816666666666663</v>
      </c>
      <c r="BA18" s="50" t="e">
        <f t="shared" si="28"/>
        <v>#N/A</v>
      </c>
      <c r="BB18" s="50">
        <f t="shared" si="28"/>
        <v>36.93333333333333</v>
      </c>
      <c r="BC18" s="50">
        <f t="shared" si="28"/>
        <v>28.416666666666668</v>
      </c>
      <c r="BD18" s="50">
        <f t="shared" si="28"/>
        <v>35.133333333333333</v>
      </c>
      <c r="BE18" s="50">
        <f t="shared" si="28"/>
        <v>36.466666666666661</v>
      </c>
      <c r="BF18" s="50">
        <f t="shared" si="28"/>
        <v>35.25</v>
      </c>
      <c r="BG18" s="50">
        <f t="shared" si="28"/>
        <v>36.533333333333331</v>
      </c>
      <c r="BH18" s="50">
        <f t="shared" si="28"/>
        <v>29.5</v>
      </c>
      <c r="BI18" s="50" t="e">
        <f t="shared" si="28"/>
        <v>#N/A</v>
      </c>
      <c r="BJ18" s="50" t="e">
        <f t="shared" si="28"/>
        <v>#N/A</v>
      </c>
      <c r="BK18" s="50">
        <f t="shared" si="28"/>
        <v>18</v>
      </c>
      <c r="BL18" s="50">
        <f t="shared" si="28"/>
        <v>17.516666666666666</v>
      </c>
      <c r="BM18" s="50">
        <f t="shared" si="28"/>
        <v>18.283333333333339</v>
      </c>
      <c r="BN18" s="50">
        <f t="shared" si="28"/>
        <v>92.583333333333329</v>
      </c>
      <c r="BO18" s="50">
        <f t="shared" si="28"/>
        <v>35.733333333333334</v>
      </c>
      <c r="BP18" s="50">
        <f t="shared" si="28"/>
        <v>100.41666666666669</v>
      </c>
      <c r="BQ18" s="50" t="e">
        <f t="shared" si="28"/>
        <v>#N/A</v>
      </c>
      <c r="BR18" s="50" t="e">
        <f t="shared" ref="BR18:BY18" si="29">+BR19+BR20</f>
        <v>#N/A</v>
      </c>
      <c r="BS18" s="50" t="e">
        <f t="shared" si="29"/>
        <v>#N/A</v>
      </c>
      <c r="BT18" s="50" t="e">
        <f t="shared" si="29"/>
        <v>#N/A</v>
      </c>
      <c r="BU18" s="50" t="e">
        <f t="shared" si="29"/>
        <v>#N/A</v>
      </c>
      <c r="BV18" s="50">
        <f t="shared" si="29"/>
        <v>15.299999999999997</v>
      </c>
      <c r="BW18" s="50">
        <f t="shared" si="29"/>
        <v>13.766666666666666</v>
      </c>
      <c r="BX18" s="50" t="e">
        <f t="shared" si="29"/>
        <v>#N/A</v>
      </c>
      <c r="BY18" s="50" t="e">
        <f t="shared" si="29"/>
        <v>#N/A</v>
      </c>
      <c r="BZ18" s="50" t="e">
        <f>+BZ19+BZ20</f>
        <v>#N/A</v>
      </c>
      <c r="CA18" s="50">
        <f>+CA19+CA20</f>
        <v>27.549999999999997</v>
      </c>
      <c r="CB18" s="50">
        <f>+CB19+CB20</f>
        <v>29.183333333333334</v>
      </c>
      <c r="CC18" s="50">
        <f>+CC19+CC20</f>
        <v>61.349999999999994</v>
      </c>
    </row>
    <row r="19" spans="1:81" x14ac:dyDescent="0.25">
      <c r="A19" s="215"/>
      <c r="B19" s="51" t="s">
        <v>265</v>
      </c>
      <c r="C19" s="50" t="e">
        <f>IF(C$2="Large",C$6,NA())</f>
        <v>#N/A</v>
      </c>
      <c r="D19" s="50">
        <f t="shared" ref="D19:BO19" si="30">IF(D$2="Large",D$6,NA())</f>
        <v>23.216666666666669</v>
      </c>
      <c r="E19" s="50" t="e">
        <f t="shared" si="30"/>
        <v>#N/A</v>
      </c>
      <c r="F19" s="50" t="e">
        <f t="shared" si="30"/>
        <v>#N/A</v>
      </c>
      <c r="G19" s="50" t="e">
        <f t="shared" si="30"/>
        <v>#N/A</v>
      </c>
      <c r="H19" s="50" t="e">
        <f t="shared" si="30"/>
        <v>#N/A</v>
      </c>
      <c r="I19" s="50" t="e">
        <f t="shared" si="30"/>
        <v>#N/A</v>
      </c>
      <c r="J19" s="50" t="e">
        <f t="shared" si="30"/>
        <v>#N/A</v>
      </c>
      <c r="K19" s="50" t="e">
        <f t="shared" si="30"/>
        <v>#N/A</v>
      </c>
      <c r="L19" s="50" t="e">
        <f t="shared" si="30"/>
        <v>#N/A</v>
      </c>
      <c r="M19" s="50">
        <f t="shared" si="30"/>
        <v>23.81666666666667</v>
      </c>
      <c r="N19" s="50" t="e">
        <f t="shared" si="30"/>
        <v>#N/A</v>
      </c>
      <c r="O19" s="50" t="e">
        <f t="shared" si="30"/>
        <v>#N/A</v>
      </c>
      <c r="P19" s="50" t="e">
        <f t="shared" si="30"/>
        <v>#N/A</v>
      </c>
      <c r="Q19" s="50" t="e">
        <f t="shared" si="30"/>
        <v>#N/A</v>
      </c>
      <c r="R19" s="50">
        <f t="shared" si="30"/>
        <v>24.533333333333335</v>
      </c>
      <c r="S19" s="50">
        <f t="shared" si="30"/>
        <v>11.983333333333333</v>
      </c>
      <c r="T19" s="50">
        <f t="shared" si="30"/>
        <v>11.216666666666667</v>
      </c>
      <c r="U19" s="50">
        <f t="shared" si="30"/>
        <v>14.966666666666667</v>
      </c>
      <c r="V19" s="50" t="e">
        <f t="shared" si="30"/>
        <v>#N/A</v>
      </c>
      <c r="W19" s="50" t="e">
        <f t="shared" si="30"/>
        <v>#N/A</v>
      </c>
      <c r="X19" s="50" t="e">
        <f t="shared" si="30"/>
        <v>#N/A</v>
      </c>
      <c r="Y19" s="50" t="e">
        <f t="shared" si="30"/>
        <v>#N/A</v>
      </c>
      <c r="Z19" s="50" t="e">
        <f t="shared" si="30"/>
        <v>#N/A</v>
      </c>
      <c r="AA19" s="50" t="e">
        <f t="shared" si="30"/>
        <v>#N/A</v>
      </c>
      <c r="AB19" s="50" t="e">
        <f t="shared" si="30"/>
        <v>#N/A</v>
      </c>
      <c r="AC19" s="50" t="e">
        <f t="shared" si="30"/>
        <v>#N/A</v>
      </c>
      <c r="AD19" s="50" t="e">
        <f t="shared" si="30"/>
        <v>#N/A</v>
      </c>
      <c r="AE19" s="50" t="e">
        <f t="shared" si="30"/>
        <v>#N/A</v>
      </c>
      <c r="AF19" s="50" t="e">
        <f t="shared" si="30"/>
        <v>#N/A</v>
      </c>
      <c r="AG19" s="50" t="e">
        <f t="shared" si="30"/>
        <v>#N/A</v>
      </c>
      <c r="AH19" s="50" t="e">
        <f t="shared" si="30"/>
        <v>#N/A</v>
      </c>
      <c r="AI19" s="50" t="e">
        <f t="shared" si="30"/>
        <v>#N/A</v>
      </c>
      <c r="AJ19" s="50" t="e">
        <f t="shared" si="30"/>
        <v>#N/A</v>
      </c>
      <c r="AK19" s="50" t="e">
        <f t="shared" si="30"/>
        <v>#N/A</v>
      </c>
      <c r="AL19" s="50" t="e">
        <f t="shared" si="30"/>
        <v>#N/A</v>
      </c>
      <c r="AM19" s="50" t="e">
        <f t="shared" si="30"/>
        <v>#N/A</v>
      </c>
      <c r="AN19" s="50" t="e">
        <f t="shared" si="30"/>
        <v>#N/A</v>
      </c>
      <c r="AO19" s="50" t="e">
        <f t="shared" si="30"/>
        <v>#N/A</v>
      </c>
      <c r="AP19" s="50" t="e">
        <f t="shared" si="30"/>
        <v>#N/A</v>
      </c>
      <c r="AQ19" s="50" t="e">
        <f t="shared" si="30"/>
        <v>#N/A</v>
      </c>
      <c r="AR19" s="50" t="e">
        <f t="shared" si="30"/>
        <v>#N/A</v>
      </c>
      <c r="AS19" s="50" t="e">
        <f t="shared" si="30"/>
        <v>#N/A</v>
      </c>
      <c r="AT19" s="50">
        <f t="shared" si="30"/>
        <v>15.016666666666667</v>
      </c>
      <c r="AU19" s="50" t="e">
        <f t="shared" si="30"/>
        <v>#N/A</v>
      </c>
      <c r="AV19" s="50" t="e">
        <f t="shared" si="30"/>
        <v>#N/A</v>
      </c>
      <c r="AW19" s="50" t="e">
        <f t="shared" si="30"/>
        <v>#N/A</v>
      </c>
      <c r="AX19" s="50" t="e">
        <f t="shared" si="30"/>
        <v>#N/A</v>
      </c>
      <c r="AY19" s="50" t="e">
        <f t="shared" si="30"/>
        <v>#N/A</v>
      </c>
      <c r="AZ19" s="50">
        <f t="shared" si="30"/>
        <v>37.25</v>
      </c>
      <c r="BA19" s="50" t="e">
        <f t="shared" si="30"/>
        <v>#N/A</v>
      </c>
      <c r="BB19" s="50">
        <f t="shared" si="30"/>
        <v>18.666666666666664</v>
      </c>
      <c r="BC19" s="50">
        <f t="shared" si="30"/>
        <v>16.166666666666668</v>
      </c>
      <c r="BD19" s="50">
        <f t="shared" si="30"/>
        <v>21.633333333333333</v>
      </c>
      <c r="BE19" s="50">
        <f t="shared" si="30"/>
        <v>20.966666666666661</v>
      </c>
      <c r="BF19" s="50">
        <f t="shared" si="30"/>
        <v>20.25</v>
      </c>
      <c r="BG19" s="50">
        <f t="shared" si="30"/>
        <v>20.033333333333331</v>
      </c>
      <c r="BH19" s="50">
        <f t="shared" si="30"/>
        <v>16.5</v>
      </c>
      <c r="BI19" s="50" t="e">
        <f t="shared" si="30"/>
        <v>#N/A</v>
      </c>
      <c r="BJ19" s="50" t="e">
        <f t="shared" si="30"/>
        <v>#N/A</v>
      </c>
      <c r="BK19" s="50">
        <f t="shared" si="30"/>
        <v>16.3</v>
      </c>
      <c r="BL19" s="50">
        <f t="shared" si="30"/>
        <v>15.5</v>
      </c>
      <c r="BM19" s="50">
        <f t="shared" si="30"/>
        <v>16.916666666666671</v>
      </c>
      <c r="BN19" s="50">
        <f t="shared" si="30"/>
        <v>72.883333333333326</v>
      </c>
      <c r="BO19" s="50">
        <f t="shared" si="30"/>
        <v>29.233333333333334</v>
      </c>
      <c r="BP19" s="50">
        <f t="shared" ref="BP19:CC19" si="31">IF(BP$2="Large",BP$6,NA())</f>
        <v>81.333333333333343</v>
      </c>
      <c r="BQ19" s="50" t="e">
        <f t="shared" si="31"/>
        <v>#N/A</v>
      </c>
      <c r="BR19" s="50" t="e">
        <f t="shared" si="31"/>
        <v>#N/A</v>
      </c>
      <c r="BS19" s="50" t="e">
        <f t="shared" si="31"/>
        <v>#N/A</v>
      </c>
      <c r="BT19" s="50" t="e">
        <f t="shared" si="31"/>
        <v>#N/A</v>
      </c>
      <c r="BU19" s="50" t="e">
        <f t="shared" si="31"/>
        <v>#N/A</v>
      </c>
      <c r="BV19" s="50">
        <f t="shared" si="31"/>
        <v>14.799999999999997</v>
      </c>
      <c r="BW19" s="50">
        <f t="shared" si="31"/>
        <v>12.766666666666666</v>
      </c>
      <c r="BX19" s="50" t="e">
        <f t="shared" si="31"/>
        <v>#N/A</v>
      </c>
      <c r="BY19" s="50" t="e">
        <f t="shared" si="31"/>
        <v>#N/A</v>
      </c>
      <c r="BZ19" s="50" t="e">
        <f t="shared" si="31"/>
        <v>#N/A</v>
      </c>
      <c r="CA19" s="50">
        <f t="shared" si="31"/>
        <v>15.549999999999999</v>
      </c>
      <c r="CB19" s="50">
        <f t="shared" si="31"/>
        <v>14.516666666666666</v>
      </c>
      <c r="CC19" s="50">
        <f t="shared" si="31"/>
        <v>25.849999999999994</v>
      </c>
    </row>
    <row r="20" spans="1:81" x14ac:dyDescent="0.25">
      <c r="A20" s="215"/>
      <c r="B20" s="51" t="s">
        <v>266</v>
      </c>
      <c r="C20" s="50" t="e">
        <f>IF(C$2="Large",C$7,NA())</f>
        <v>#N/A</v>
      </c>
      <c r="D20" s="50">
        <f t="shared" ref="D20:BO20" si="32">IF(D$2="Large",D$7,NA())</f>
        <v>26.5</v>
      </c>
      <c r="E20" s="50" t="e">
        <f t="shared" si="32"/>
        <v>#N/A</v>
      </c>
      <c r="F20" s="50" t="e">
        <f t="shared" si="32"/>
        <v>#N/A</v>
      </c>
      <c r="G20" s="50" t="e">
        <f t="shared" si="32"/>
        <v>#N/A</v>
      </c>
      <c r="H20" s="50" t="e">
        <f t="shared" si="32"/>
        <v>#N/A</v>
      </c>
      <c r="I20" s="50" t="e">
        <f t="shared" si="32"/>
        <v>#N/A</v>
      </c>
      <c r="J20" s="50" t="e">
        <f t="shared" si="32"/>
        <v>#N/A</v>
      </c>
      <c r="K20" s="50" t="e">
        <f t="shared" si="32"/>
        <v>#N/A</v>
      </c>
      <c r="L20" s="50" t="e">
        <f t="shared" si="32"/>
        <v>#N/A</v>
      </c>
      <c r="M20" s="50">
        <f t="shared" si="32"/>
        <v>34.916666666666671</v>
      </c>
      <c r="N20" s="50" t="e">
        <f t="shared" si="32"/>
        <v>#N/A</v>
      </c>
      <c r="O20" s="50" t="e">
        <f t="shared" si="32"/>
        <v>#N/A</v>
      </c>
      <c r="P20" s="50" t="e">
        <f t="shared" si="32"/>
        <v>#N/A</v>
      </c>
      <c r="Q20" s="50" t="e">
        <f t="shared" si="32"/>
        <v>#N/A</v>
      </c>
      <c r="R20" s="50">
        <f t="shared" si="32"/>
        <v>1.3833333333333333</v>
      </c>
      <c r="S20" s="50">
        <f t="shared" si="32"/>
        <v>0.6166666666666667</v>
      </c>
      <c r="T20" s="50">
        <f t="shared" si="32"/>
        <v>3.5</v>
      </c>
      <c r="U20" s="50">
        <f t="shared" si="32"/>
        <v>3.5</v>
      </c>
      <c r="V20" s="50" t="e">
        <f t="shared" si="32"/>
        <v>#N/A</v>
      </c>
      <c r="W20" s="50" t="e">
        <f t="shared" si="32"/>
        <v>#N/A</v>
      </c>
      <c r="X20" s="50" t="e">
        <f t="shared" si="32"/>
        <v>#N/A</v>
      </c>
      <c r="Y20" s="50" t="e">
        <f t="shared" si="32"/>
        <v>#N/A</v>
      </c>
      <c r="Z20" s="50" t="e">
        <f t="shared" si="32"/>
        <v>#N/A</v>
      </c>
      <c r="AA20" s="50" t="e">
        <f t="shared" si="32"/>
        <v>#N/A</v>
      </c>
      <c r="AB20" s="50" t="e">
        <f t="shared" si="32"/>
        <v>#N/A</v>
      </c>
      <c r="AC20" s="50" t="e">
        <f t="shared" si="32"/>
        <v>#N/A</v>
      </c>
      <c r="AD20" s="50" t="e">
        <f t="shared" si="32"/>
        <v>#N/A</v>
      </c>
      <c r="AE20" s="50" t="e">
        <f t="shared" si="32"/>
        <v>#N/A</v>
      </c>
      <c r="AF20" s="50" t="e">
        <f t="shared" si="32"/>
        <v>#N/A</v>
      </c>
      <c r="AG20" s="50" t="e">
        <f t="shared" si="32"/>
        <v>#N/A</v>
      </c>
      <c r="AH20" s="50" t="e">
        <f t="shared" si="32"/>
        <v>#N/A</v>
      </c>
      <c r="AI20" s="50" t="e">
        <f t="shared" si="32"/>
        <v>#N/A</v>
      </c>
      <c r="AJ20" s="50" t="e">
        <f t="shared" si="32"/>
        <v>#N/A</v>
      </c>
      <c r="AK20" s="50" t="e">
        <f t="shared" si="32"/>
        <v>#N/A</v>
      </c>
      <c r="AL20" s="50" t="e">
        <f t="shared" si="32"/>
        <v>#N/A</v>
      </c>
      <c r="AM20" s="50" t="e">
        <f t="shared" si="32"/>
        <v>#N/A</v>
      </c>
      <c r="AN20" s="50" t="e">
        <f t="shared" si="32"/>
        <v>#N/A</v>
      </c>
      <c r="AO20" s="50" t="e">
        <f t="shared" si="32"/>
        <v>#N/A</v>
      </c>
      <c r="AP20" s="50" t="e">
        <f t="shared" si="32"/>
        <v>#N/A</v>
      </c>
      <c r="AQ20" s="50" t="e">
        <f t="shared" si="32"/>
        <v>#N/A</v>
      </c>
      <c r="AR20" s="50" t="e">
        <f t="shared" si="32"/>
        <v>#N/A</v>
      </c>
      <c r="AS20" s="50" t="e">
        <f t="shared" si="32"/>
        <v>#N/A</v>
      </c>
      <c r="AT20" s="50">
        <f t="shared" si="32"/>
        <v>6.5</v>
      </c>
      <c r="AU20" s="50" t="e">
        <f t="shared" si="32"/>
        <v>#N/A</v>
      </c>
      <c r="AV20" s="50" t="e">
        <f t="shared" si="32"/>
        <v>#N/A</v>
      </c>
      <c r="AW20" s="50" t="e">
        <f t="shared" si="32"/>
        <v>#N/A</v>
      </c>
      <c r="AX20" s="50" t="e">
        <f t="shared" si="32"/>
        <v>#N/A</v>
      </c>
      <c r="AY20" s="50" t="e">
        <f t="shared" si="32"/>
        <v>#N/A</v>
      </c>
      <c r="AZ20" s="50">
        <f t="shared" si="32"/>
        <v>10.566666666666666</v>
      </c>
      <c r="BA20" s="50" t="e">
        <f t="shared" si="32"/>
        <v>#N/A</v>
      </c>
      <c r="BB20" s="50">
        <f t="shared" si="32"/>
        <v>18.266666666666666</v>
      </c>
      <c r="BC20" s="50">
        <f t="shared" si="32"/>
        <v>12.25</v>
      </c>
      <c r="BD20" s="50">
        <f t="shared" si="32"/>
        <v>13.5</v>
      </c>
      <c r="BE20" s="50">
        <f t="shared" si="32"/>
        <v>15.5</v>
      </c>
      <c r="BF20" s="50">
        <f t="shared" si="32"/>
        <v>15</v>
      </c>
      <c r="BG20" s="50">
        <f t="shared" si="32"/>
        <v>16.5</v>
      </c>
      <c r="BH20" s="50">
        <f t="shared" si="32"/>
        <v>13</v>
      </c>
      <c r="BI20" s="50" t="e">
        <f t="shared" si="32"/>
        <v>#N/A</v>
      </c>
      <c r="BJ20" s="50" t="e">
        <f t="shared" si="32"/>
        <v>#N/A</v>
      </c>
      <c r="BK20" s="50">
        <f t="shared" si="32"/>
        <v>1.7</v>
      </c>
      <c r="BL20" s="50">
        <f t="shared" si="32"/>
        <v>2.0166666666666666</v>
      </c>
      <c r="BM20" s="50">
        <f t="shared" si="32"/>
        <v>1.3666666666666667</v>
      </c>
      <c r="BN20" s="50">
        <f t="shared" si="32"/>
        <v>19.7</v>
      </c>
      <c r="BO20" s="50">
        <f t="shared" si="32"/>
        <v>6.5</v>
      </c>
      <c r="BP20" s="50">
        <f t="shared" ref="BP20:CC20" si="33">IF(BP$2="Large",BP$7,NA())</f>
        <v>19.083333333333336</v>
      </c>
      <c r="BQ20" s="50" t="e">
        <f t="shared" si="33"/>
        <v>#N/A</v>
      </c>
      <c r="BR20" s="50" t="e">
        <f t="shared" si="33"/>
        <v>#N/A</v>
      </c>
      <c r="BS20" s="50" t="e">
        <f t="shared" si="33"/>
        <v>#N/A</v>
      </c>
      <c r="BT20" s="50" t="e">
        <f t="shared" si="33"/>
        <v>#N/A</v>
      </c>
      <c r="BU20" s="50" t="e">
        <f t="shared" si="33"/>
        <v>#N/A</v>
      </c>
      <c r="BV20" s="50">
        <f t="shared" si="33"/>
        <v>0.5</v>
      </c>
      <c r="BW20" s="50">
        <f t="shared" si="33"/>
        <v>1</v>
      </c>
      <c r="BX20" s="50" t="e">
        <f t="shared" si="33"/>
        <v>#N/A</v>
      </c>
      <c r="BY20" s="50" t="e">
        <f t="shared" si="33"/>
        <v>#N/A</v>
      </c>
      <c r="BZ20" s="50" t="e">
        <f t="shared" si="33"/>
        <v>#N/A</v>
      </c>
      <c r="CA20" s="50">
        <f t="shared" si="33"/>
        <v>12</v>
      </c>
      <c r="CB20" s="50">
        <f t="shared" si="33"/>
        <v>14.666666666666668</v>
      </c>
      <c r="CC20" s="50">
        <f t="shared" si="33"/>
        <v>35.5</v>
      </c>
    </row>
    <row r="21" spans="1:81" x14ac:dyDescent="0.25">
      <c r="A21" s="215"/>
      <c r="B21" t="s">
        <v>370</v>
      </c>
      <c r="C21" s="50">
        <f ca="1">IF(C$2="Very Small",C$8,NA())</f>
        <v>15.350000000000001</v>
      </c>
      <c r="D21" s="50" t="e">
        <f t="shared" ref="D21:BO21" si="34">IF(D$2="Very Small",D$8,NA())</f>
        <v>#N/A</v>
      </c>
      <c r="E21" s="50">
        <f t="shared" ca="1" si="34"/>
        <v>18.483333333333334</v>
      </c>
      <c r="F21" s="50" t="e">
        <f t="shared" si="34"/>
        <v>#N/A</v>
      </c>
      <c r="G21" s="50" t="e">
        <f t="shared" si="34"/>
        <v>#N/A</v>
      </c>
      <c r="H21" s="50">
        <f t="shared" ca="1" si="34"/>
        <v>20.466666666666669</v>
      </c>
      <c r="I21" s="50" t="e">
        <f t="shared" si="34"/>
        <v>#N/A</v>
      </c>
      <c r="J21" s="50" t="e">
        <f t="shared" si="34"/>
        <v>#N/A</v>
      </c>
      <c r="K21" s="50">
        <f t="shared" ca="1" si="34"/>
        <v>12.566666666666672</v>
      </c>
      <c r="L21" s="50">
        <f t="shared" ca="1" si="34"/>
        <v>19.466666666666665</v>
      </c>
      <c r="M21" s="50" t="e">
        <f t="shared" si="34"/>
        <v>#N/A</v>
      </c>
      <c r="N21" s="50" t="e">
        <f t="shared" si="34"/>
        <v>#N/A</v>
      </c>
      <c r="O21" s="50">
        <f t="shared" ca="1" si="34"/>
        <v>18.216666666666665</v>
      </c>
      <c r="P21" s="50">
        <f t="shared" ca="1" si="34"/>
        <v>9.1000000000000014</v>
      </c>
      <c r="Q21" s="50">
        <f t="shared" ca="1" si="34"/>
        <v>24.583333333333329</v>
      </c>
      <c r="R21" s="50" t="e">
        <f t="shared" si="34"/>
        <v>#N/A</v>
      </c>
      <c r="S21" s="50" t="e">
        <f t="shared" si="34"/>
        <v>#N/A</v>
      </c>
      <c r="T21" s="50" t="e">
        <f t="shared" si="34"/>
        <v>#N/A</v>
      </c>
      <c r="U21" s="50" t="e">
        <f t="shared" si="34"/>
        <v>#N/A</v>
      </c>
      <c r="V21" s="50" t="e">
        <f t="shared" si="34"/>
        <v>#N/A</v>
      </c>
      <c r="W21" s="50" t="e">
        <f t="shared" si="34"/>
        <v>#N/A</v>
      </c>
      <c r="X21" s="50" t="e">
        <f t="shared" si="34"/>
        <v>#N/A</v>
      </c>
      <c r="Y21" s="50">
        <f t="shared" ca="1" si="34"/>
        <v>12.483333333333333</v>
      </c>
      <c r="Z21" s="50" t="e">
        <f t="shared" si="34"/>
        <v>#N/A</v>
      </c>
      <c r="AA21" s="50">
        <f t="shared" ca="1" si="34"/>
        <v>16.133333333333333</v>
      </c>
      <c r="AB21" s="50">
        <f t="shared" ca="1" si="34"/>
        <v>10.600000000000001</v>
      </c>
      <c r="AC21" s="50">
        <f t="shared" ca="1" si="34"/>
        <v>10.416666666666664</v>
      </c>
      <c r="AD21" s="50" t="e">
        <f t="shared" si="34"/>
        <v>#N/A</v>
      </c>
      <c r="AE21" s="50" t="e">
        <f t="shared" si="34"/>
        <v>#N/A</v>
      </c>
      <c r="AF21" s="50" t="e">
        <f t="shared" si="34"/>
        <v>#N/A</v>
      </c>
      <c r="AG21" s="50" t="e">
        <f t="shared" si="34"/>
        <v>#N/A</v>
      </c>
      <c r="AH21" s="50">
        <f t="shared" ca="1" si="34"/>
        <v>10.466666666666665</v>
      </c>
      <c r="AI21" s="50">
        <f t="shared" ca="1" si="34"/>
        <v>10.75</v>
      </c>
      <c r="AJ21" s="50">
        <f t="shared" ca="1" si="34"/>
        <v>24.65</v>
      </c>
      <c r="AK21" s="50" t="e">
        <f t="shared" si="34"/>
        <v>#N/A</v>
      </c>
      <c r="AL21" s="50">
        <f t="shared" ca="1" si="34"/>
        <v>23.366666666666667</v>
      </c>
      <c r="AM21" s="50" t="e">
        <f t="shared" si="34"/>
        <v>#N/A</v>
      </c>
      <c r="AN21" s="50">
        <f t="shared" ca="1" si="34"/>
        <v>13.283333333333333</v>
      </c>
      <c r="AO21" s="50" t="e">
        <f t="shared" si="34"/>
        <v>#N/A</v>
      </c>
      <c r="AP21" s="50">
        <f t="shared" ca="1" si="34"/>
        <v>22.75</v>
      </c>
      <c r="AQ21" s="50" t="e">
        <f t="shared" si="34"/>
        <v>#N/A</v>
      </c>
      <c r="AR21" s="50" t="e">
        <f t="shared" si="34"/>
        <v>#N/A</v>
      </c>
      <c r="AS21" s="50" t="e">
        <f t="shared" si="34"/>
        <v>#N/A</v>
      </c>
      <c r="AT21" s="50" t="e">
        <f t="shared" si="34"/>
        <v>#N/A</v>
      </c>
      <c r="AU21" s="50">
        <f t="shared" ca="1" si="34"/>
        <v>12.399999999999999</v>
      </c>
      <c r="AV21" s="50" t="e">
        <f t="shared" si="34"/>
        <v>#N/A</v>
      </c>
      <c r="AW21" s="50">
        <f t="shared" ca="1" si="34"/>
        <v>9.6666666666666679</v>
      </c>
      <c r="AX21" s="50" t="e">
        <f t="shared" si="34"/>
        <v>#N/A</v>
      </c>
      <c r="AY21" s="50">
        <f t="shared" ca="1" si="34"/>
        <v>10.666666666666668</v>
      </c>
      <c r="AZ21" s="50" t="e">
        <f t="shared" si="34"/>
        <v>#N/A</v>
      </c>
      <c r="BA21" s="50">
        <f t="shared" ca="1" si="34"/>
        <v>15.183333333333332</v>
      </c>
      <c r="BB21" s="50" t="e">
        <f t="shared" si="34"/>
        <v>#N/A</v>
      </c>
      <c r="BC21" s="50" t="e">
        <f t="shared" si="34"/>
        <v>#N/A</v>
      </c>
      <c r="BD21" s="50" t="e">
        <f t="shared" si="34"/>
        <v>#N/A</v>
      </c>
      <c r="BE21" s="50" t="e">
        <f t="shared" si="34"/>
        <v>#N/A</v>
      </c>
      <c r="BF21" s="50" t="e">
        <f t="shared" si="34"/>
        <v>#N/A</v>
      </c>
      <c r="BG21" s="50" t="e">
        <f t="shared" si="34"/>
        <v>#N/A</v>
      </c>
      <c r="BH21" s="50" t="e">
        <f t="shared" si="34"/>
        <v>#N/A</v>
      </c>
      <c r="BI21" s="50" t="e">
        <f t="shared" si="34"/>
        <v>#N/A</v>
      </c>
      <c r="BJ21" s="50" t="e">
        <f t="shared" si="34"/>
        <v>#N/A</v>
      </c>
      <c r="BK21" s="50" t="e">
        <f t="shared" si="34"/>
        <v>#N/A</v>
      </c>
      <c r="BL21" s="50" t="e">
        <f t="shared" si="34"/>
        <v>#N/A</v>
      </c>
      <c r="BM21" s="50" t="e">
        <f t="shared" si="34"/>
        <v>#N/A</v>
      </c>
      <c r="BN21" s="50" t="e">
        <f t="shared" si="34"/>
        <v>#N/A</v>
      </c>
      <c r="BO21" s="50" t="e">
        <f t="shared" si="34"/>
        <v>#N/A</v>
      </c>
      <c r="BP21" s="50" t="e">
        <f t="shared" ref="BP21:CC21" si="35">IF(BP$2="Very Small",BP$8,NA())</f>
        <v>#N/A</v>
      </c>
      <c r="BQ21" s="50">
        <f t="shared" ca="1" si="35"/>
        <v>18.233333333333331</v>
      </c>
      <c r="BR21" s="50">
        <f t="shared" ca="1" si="35"/>
        <v>9.7333333333333343</v>
      </c>
      <c r="BS21" s="50">
        <f t="shared" ca="1" si="35"/>
        <v>16.25</v>
      </c>
      <c r="BT21" s="50" t="e">
        <f t="shared" si="35"/>
        <v>#N/A</v>
      </c>
      <c r="BU21" s="50" t="e">
        <f t="shared" si="35"/>
        <v>#N/A</v>
      </c>
      <c r="BV21" s="50" t="e">
        <f t="shared" si="35"/>
        <v>#N/A</v>
      </c>
      <c r="BW21" s="50" t="e">
        <f t="shared" si="35"/>
        <v>#N/A</v>
      </c>
      <c r="BX21" s="50" t="e">
        <f t="shared" si="35"/>
        <v>#N/A</v>
      </c>
      <c r="BY21" s="50" t="e">
        <f t="shared" si="35"/>
        <v>#N/A</v>
      </c>
      <c r="BZ21" s="50" t="e">
        <f t="shared" si="35"/>
        <v>#N/A</v>
      </c>
      <c r="CA21" s="50" t="e">
        <f t="shared" si="35"/>
        <v>#N/A</v>
      </c>
      <c r="CB21" s="50" t="e">
        <f t="shared" si="35"/>
        <v>#N/A</v>
      </c>
      <c r="CC21" s="50" t="e">
        <f t="shared" si="35"/>
        <v>#N/A</v>
      </c>
    </row>
    <row r="22" spans="1:81" x14ac:dyDescent="0.25">
      <c r="A22" s="215"/>
      <c r="B22" t="s">
        <v>371</v>
      </c>
      <c r="C22" s="50" t="e">
        <f>IF(C$2="Small",C$8,NA())</f>
        <v>#N/A</v>
      </c>
      <c r="D22" s="50" t="e">
        <f t="shared" ref="D22:BO22" si="36">IF(D$2="Small",D$8,NA())</f>
        <v>#N/A</v>
      </c>
      <c r="E22" s="50" t="e">
        <f t="shared" si="36"/>
        <v>#N/A</v>
      </c>
      <c r="F22" s="50">
        <f t="shared" ca="1" si="36"/>
        <v>20.283333333333335</v>
      </c>
      <c r="G22" s="50">
        <f t="shared" ca="1" si="36"/>
        <v>11.349999999999998</v>
      </c>
      <c r="H22" s="50" t="e">
        <f t="shared" si="36"/>
        <v>#N/A</v>
      </c>
      <c r="I22" s="50">
        <f t="shared" ca="1" si="36"/>
        <v>12.7</v>
      </c>
      <c r="J22" s="50">
        <f t="shared" ca="1" si="36"/>
        <v>10.6</v>
      </c>
      <c r="K22" s="50" t="e">
        <f t="shared" si="36"/>
        <v>#N/A</v>
      </c>
      <c r="L22" s="50" t="e">
        <f t="shared" si="36"/>
        <v>#N/A</v>
      </c>
      <c r="M22" s="50" t="e">
        <f t="shared" si="36"/>
        <v>#N/A</v>
      </c>
      <c r="N22" s="50">
        <f t="shared" ca="1" si="36"/>
        <v>9.4666666666666686</v>
      </c>
      <c r="O22" s="50" t="e">
        <f t="shared" si="36"/>
        <v>#N/A</v>
      </c>
      <c r="P22" s="50" t="e">
        <f t="shared" si="36"/>
        <v>#N/A</v>
      </c>
      <c r="Q22" s="50" t="e">
        <f t="shared" si="36"/>
        <v>#N/A</v>
      </c>
      <c r="R22" s="50" t="e">
        <f t="shared" si="36"/>
        <v>#N/A</v>
      </c>
      <c r="S22" s="50" t="e">
        <f t="shared" si="36"/>
        <v>#N/A</v>
      </c>
      <c r="T22" s="50" t="e">
        <f t="shared" si="36"/>
        <v>#N/A</v>
      </c>
      <c r="U22" s="50" t="e">
        <f t="shared" si="36"/>
        <v>#N/A</v>
      </c>
      <c r="V22" s="50">
        <f t="shared" ca="1" si="36"/>
        <v>17.499999999999996</v>
      </c>
      <c r="W22" s="50">
        <f t="shared" ca="1" si="36"/>
        <v>19.866666666666667</v>
      </c>
      <c r="X22" s="50">
        <f t="shared" ca="1" si="36"/>
        <v>38.366666666666667</v>
      </c>
      <c r="Y22" s="50" t="e">
        <f t="shared" si="36"/>
        <v>#N/A</v>
      </c>
      <c r="Z22" s="50">
        <f t="shared" ca="1" si="36"/>
        <v>12.15</v>
      </c>
      <c r="AA22" s="50" t="e">
        <f t="shared" si="36"/>
        <v>#N/A</v>
      </c>
      <c r="AB22" s="50" t="e">
        <f t="shared" si="36"/>
        <v>#N/A</v>
      </c>
      <c r="AC22" s="50" t="e">
        <f t="shared" si="36"/>
        <v>#N/A</v>
      </c>
      <c r="AD22" s="50">
        <f t="shared" ca="1" si="36"/>
        <v>11.333333333333332</v>
      </c>
      <c r="AE22" s="50">
        <f t="shared" ca="1" si="36"/>
        <v>0.53333333333333366</v>
      </c>
      <c r="AF22" s="50">
        <f t="shared" ca="1" si="36"/>
        <v>5.4999999999999991</v>
      </c>
      <c r="AG22" s="50">
        <f t="shared" ca="1" si="36"/>
        <v>16.633333333333333</v>
      </c>
      <c r="AH22" s="50" t="e">
        <f t="shared" si="36"/>
        <v>#N/A</v>
      </c>
      <c r="AI22" s="50" t="e">
        <f t="shared" si="36"/>
        <v>#N/A</v>
      </c>
      <c r="AJ22" s="50" t="e">
        <f t="shared" si="36"/>
        <v>#N/A</v>
      </c>
      <c r="AK22" s="50">
        <f t="shared" ca="1" si="36"/>
        <v>12.666666666666668</v>
      </c>
      <c r="AL22" s="50" t="e">
        <f t="shared" si="36"/>
        <v>#N/A</v>
      </c>
      <c r="AM22" s="50">
        <f t="shared" ca="1" si="36"/>
        <v>21.666666666666668</v>
      </c>
      <c r="AN22" s="50" t="e">
        <f t="shared" si="36"/>
        <v>#N/A</v>
      </c>
      <c r="AO22" s="50">
        <f t="shared" ca="1" si="36"/>
        <v>8.4499999999999993</v>
      </c>
      <c r="AP22" s="50" t="e">
        <f t="shared" si="36"/>
        <v>#N/A</v>
      </c>
      <c r="AQ22" s="50">
        <f t="shared" ca="1" si="36"/>
        <v>12.2</v>
      </c>
      <c r="AR22" s="50">
        <f t="shared" ca="1" si="36"/>
        <v>13.383333333333333</v>
      </c>
      <c r="AS22" s="50">
        <f t="shared" ca="1" si="36"/>
        <v>8.1666666666666679</v>
      </c>
      <c r="AT22" s="50" t="e">
        <f t="shared" si="36"/>
        <v>#N/A</v>
      </c>
      <c r="AU22" s="50" t="e">
        <f t="shared" si="36"/>
        <v>#N/A</v>
      </c>
      <c r="AV22" s="50">
        <f t="shared" ca="1" si="36"/>
        <v>11.25</v>
      </c>
      <c r="AW22" s="50" t="e">
        <f t="shared" si="36"/>
        <v>#N/A</v>
      </c>
      <c r="AX22" s="50">
        <f t="shared" ca="1" si="36"/>
        <v>12.5</v>
      </c>
      <c r="AY22" s="50" t="e">
        <f t="shared" si="36"/>
        <v>#N/A</v>
      </c>
      <c r="AZ22" s="50" t="e">
        <f t="shared" si="36"/>
        <v>#N/A</v>
      </c>
      <c r="BA22" s="50" t="e">
        <f t="shared" si="36"/>
        <v>#N/A</v>
      </c>
      <c r="BB22" s="50" t="e">
        <f t="shared" si="36"/>
        <v>#N/A</v>
      </c>
      <c r="BC22" s="50" t="e">
        <f t="shared" si="36"/>
        <v>#N/A</v>
      </c>
      <c r="BD22" s="50" t="e">
        <f t="shared" si="36"/>
        <v>#N/A</v>
      </c>
      <c r="BE22" s="50" t="e">
        <f t="shared" si="36"/>
        <v>#N/A</v>
      </c>
      <c r="BF22" s="50" t="e">
        <f t="shared" si="36"/>
        <v>#N/A</v>
      </c>
      <c r="BG22" s="50" t="e">
        <f t="shared" si="36"/>
        <v>#N/A</v>
      </c>
      <c r="BH22" s="50" t="e">
        <f t="shared" si="36"/>
        <v>#N/A</v>
      </c>
      <c r="BI22" s="50">
        <f t="shared" ca="1" si="36"/>
        <v>8.9666666666666686</v>
      </c>
      <c r="BJ22" s="50">
        <f t="shared" ca="1" si="36"/>
        <v>14.366666666666665</v>
      </c>
      <c r="BK22" s="50" t="e">
        <f t="shared" si="36"/>
        <v>#N/A</v>
      </c>
      <c r="BL22" s="50" t="e">
        <f t="shared" si="36"/>
        <v>#N/A</v>
      </c>
      <c r="BM22" s="50" t="e">
        <f t="shared" si="36"/>
        <v>#N/A</v>
      </c>
      <c r="BN22" s="50" t="e">
        <f t="shared" si="36"/>
        <v>#N/A</v>
      </c>
      <c r="BO22" s="50" t="e">
        <f t="shared" si="36"/>
        <v>#N/A</v>
      </c>
      <c r="BP22" s="50" t="e">
        <f t="shared" ref="BP22:CC22" si="37">IF(BP$2="Small",BP$8,NA())</f>
        <v>#N/A</v>
      </c>
      <c r="BQ22" s="50" t="e">
        <f t="shared" si="37"/>
        <v>#N/A</v>
      </c>
      <c r="BR22" s="50" t="e">
        <f t="shared" si="37"/>
        <v>#N/A</v>
      </c>
      <c r="BS22" s="50" t="e">
        <f t="shared" si="37"/>
        <v>#N/A</v>
      </c>
      <c r="BT22" s="50">
        <f t="shared" ca="1" si="37"/>
        <v>34.616666666666667</v>
      </c>
      <c r="BU22" s="50">
        <f t="shared" ca="1" si="37"/>
        <v>13.566666666666666</v>
      </c>
      <c r="BV22" s="50" t="e">
        <f t="shared" si="37"/>
        <v>#N/A</v>
      </c>
      <c r="BW22" s="50" t="e">
        <f t="shared" si="37"/>
        <v>#N/A</v>
      </c>
      <c r="BX22" s="50">
        <f t="shared" ca="1" si="37"/>
        <v>26.200000000000003</v>
      </c>
      <c r="BY22" s="50">
        <f t="shared" ca="1" si="37"/>
        <v>13.916666666666666</v>
      </c>
      <c r="BZ22" s="50">
        <f t="shared" ca="1" si="37"/>
        <v>11.299999999999999</v>
      </c>
      <c r="CA22" s="50" t="e">
        <f t="shared" si="37"/>
        <v>#N/A</v>
      </c>
      <c r="CB22" s="50" t="e">
        <f t="shared" si="37"/>
        <v>#N/A</v>
      </c>
      <c r="CC22" s="50" t="e">
        <f t="shared" si="37"/>
        <v>#N/A</v>
      </c>
    </row>
    <row r="23" spans="1:81" x14ac:dyDescent="0.25">
      <c r="A23" s="215"/>
      <c r="B23" t="s">
        <v>372</v>
      </c>
      <c r="C23" s="50" t="e">
        <f>IF(C$2="Large",C$8,NA())</f>
        <v>#N/A</v>
      </c>
      <c r="D23" s="50">
        <f t="shared" ref="D23:BO23" ca="1" si="38">IF(D$2="Large",D$8,NA())</f>
        <v>12.533333333333335</v>
      </c>
      <c r="E23" s="50" t="e">
        <f t="shared" si="38"/>
        <v>#N/A</v>
      </c>
      <c r="F23" s="50" t="e">
        <f t="shared" si="38"/>
        <v>#N/A</v>
      </c>
      <c r="G23" s="50" t="e">
        <f t="shared" si="38"/>
        <v>#N/A</v>
      </c>
      <c r="H23" s="50" t="e">
        <f t="shared" si="38"/>
        <v>#N/A</v>
      </c>
      <c r="I23" s="50" t="e">
        <f t="shared" si="38"/>
        <v>#N/A</v>
      </c>
      <c r="J23" s="50" t="e">
        <f t="shared" si="38"/>
        <v>#N/A</v>
      </c>
      <c r="K23" s="50" t="e">
        <f t="shared" si="38"/>
        <v>#N/A</v>
      </c>
      <c r="L23" s="50" t="e">
        <f t="shared" si="38"/>
        <v>#N/A</v>
      </c>
      <c r="M23" s="50">
        <f t="shared" ca="1" si="38"/>
        <v>7.1999999999999993</v>
      </c>
      <c r="N23" s="50" t="e">
        <f t="shared" si="38"/>
        <v>#N/A</v>
      </c>
      <c r="O23" s="50" t="e">
        <f t="shared" si="38"/>
        <v>#N/A</v>
      </c>
      <c r="P23" s="50" t="e">
        <f t="shared" si="38"/>
        <v>#N/A</v>
      </c>
      <c r="Q23" s="50" t="e">
        <f t="shared" si="38"/>
        <v>#N/A</v>
      </c>
      <c r="R23" s="50">
        <f t="shared" ca="1" si="38"/>
        <v>29.233333333333334</v>
      </c>
      <c r="S23" s="50">
        <f t="shared" ca="1" si="38"/>
        <v>10.316666666666666</v>
      </c>
      <c r="T23" s="50">
        <f t="shared" ca="1" si="38"/>
        <v>4.9833333333333334</v>
      </c>
      <c r="U23" s="50">
        <f t="shared" ca="1" si="38"/>
        <v>12.183333333333334</v>
      </c>
      <c r="V23" s="50" t="e">
        <f t="shared" si="38"/>
        <v>#N/A</v>
      </c>
      <c r="W23" s="50" t="e">
        <f t="shared" si="38"/>
        <v>#N/A</v>
      </c>
      <c r="X23" s="50" t="e">
        <f t="shared" si="38"/>
        <v>#N/A</v>
      </c>
      <c r="Y23" s="50" t="e">
        <f t="shared" si="38"/>
        <v>#N/A</v>
      </c>
      <c r="Z23" s="50" t="e">
        <f t="shared" si="38"/>
        <v>#N/A</v>
      </c>
      <c r="AA23" s="50" t="e">
        <f t="shared" si="38"/>
        <v>#N/A</v>
      </c>
      <c r="AB23" s="50" t="e">
        <f t="shared" si="38"/>
        <v>#N/A</v>
      </c>
      <c r="AC23" s="50" t="e">
        <f t="shared" si="38"/>
        <v>#N/A</v>
      </c>
      <c r="AD23" s="50" t="e">
        <f t="shared" si="38"/>
        <v>#N/A</v>
      </c>
      <c r="AE23" s="50" t="e">
        <f t="shared" si="38"/>
        <v>#N/A</v>
      </c>
      <c r="AF23" s="50" t="e">
        <f t="shared" si="38"/>
        <v>#N/A</v>
      </c>
      <c r="AG23" s="50" t="e">
        <f t="shared" si="38"/>
        <v>#N/A</v>
      </c>
      <c r="AH23" s="50" t="e">
        <f t="shared" si="38"/>
        <v>#N/A</v>
      </c>
      <c r="AI23" s="50" t="e">
        <f t="shared" si="38"/>
        <v>#N/A</v>
      </c>
      <c r="AJ23" s="50" t="e">
        <f t="shared" si="38"/>
        <v>#N/A</v>
      </c>
      <c r="AK23" s="50" t="e">
        <f t="shared" si="38"/>
        <v>#N/A</v>
      </c>
      <c r="AL23" s="50" t="e">
        <f t="shared" si="38"/>
        <v>#N/A</v>
      </c>
      <c r="AM23" s="50" t="e">
        <f t="shared" si="38"/>
        <v>#N/A</v>
      </c>
      <c r="AN23" s="50" t="e">
        <f t="shared" si="38"/>
        <v>#N/A</v>
      </c>
      <c r="AO23" s="50" t="e">
        <f t="shared" si="38"/>
        <v>#N/A</v>
      </c>
      <c r="AP23" s="50" t="e">
        <f t="shared" si="38"/>
        <v>#N/A</v>
      </c>
      <c r="AQ23" s="50" t="e">
        <f t="shared" si="38"/>
        <v>#N/A</v>
      </c>
      <c r="AR23" s="50" t="e">
        <f t="shared" si="38"/>
        <v>#N/A</v>
      </c>
      <c r="AS23" s="50" t="e">
        <f t="shared" si="38"/>
        <v>#N/A</v>
      </c>
      <c r="AT23" s="50">
        <f t="shared" ca="1" si="38"/>
        <v>9.6666666666666679</v>
      </c>
      <c r="AU23" s="50" t="e">
        <f t="shared" si="38"/>
        <v>#N/A</v>
      </c>
      <c r="AV23" s="50" t="e">
        <f t="shared" si="38"/>
        <v>#N/A</v>
      </c>
      <c r="AW23" s="50" t="e">
        <f t="shared" si="38"/>
        <v>#N/A</v>
      </c>
      <c r="AX23" s="50" t="e">
        <f t="shared" si="38"/>
        <v>#N/A</v>
      </c>
      <c r="AY23" s="50" t="e">
        <f t="shared" si="38"/>
        <v>#N/A</v>
      </c>
      <c r="AZ23" s="50">
        <f t="shared" ca="1" si="38"/>
        <v>11.683333333333334</v>
      </c>
      <c r="BA23" s="50" t="e">
        <f t="shared" si="38"/>
        <v>#N/A</v>
      </c>
      <c r="BB23" s="50">
        <f t="shared" ca="1" si="38"/>
        <v>12.633333333333333</v>
      </c>
      <c r="BC23" s="50">
        <f t="shared" ca="1" si="38"/>
        <v>10.433333333333334</v>
      </c>
      <c r="BD23" s="50">
        <f t="shared" ca="1" si="38"/>
        <v>12.283333333333331</v>
      </c>
      <c r="BE23" s="50">
        <f t="shared" ca="1" si="38"/>
        <v>12.116666666666667</v>
      </c>
      <c r="BF23" s="50">
        <f t="shared" ca="1" si="38"/>
        <v>14.45</v>
      </c>
      <c r="BG23" s="50">
        <f t="shared" ca="1" si="38"/>
        <v>11.7</v>
      </c>
      <c r="BH23" s="50">
        <f t="shared" ca="1" si="38"/>
        <v>9.6666666666666679</v>
      </c>
      <c r="BI23" s="50" t="e">
        <f t="shared" si="38"/>
        <v>#N/A</v>
      </c>
      <c r="BJ23" s="50" t="e">
        <f t="shared" si="38"/>
        <v>#N/A</v>
      </c>
      <c r="BK23" s="50">
        <f t="shared" ca="1" si="38"/>
        <v>13</v>
      </c>
      <c r="BL23" s="50">
        <f t="shared" ca="1" si="38"/>
        <v>12.683333333333334</v>
      </c>
      <c r="BM23" s="50">
        <f t="shared" ca="1" si="38"/>
        <v>15.05</v>
      </c>
      <c r="BN23" s="50">
        <f t="shared" ca="1" si="38"/>
        <v>23.533333333333331</v>
      </c>
      <c r="BO23" s="50">
        <f t="shared" ca="1" si="38"/>
        <v>9.5</v>
      </c>
      <c r="BP23" s="50">
        <f t="shared" ref="BP23:CC23" ca="1" si="39">IF(BP$2="Large",BP$8,NA())</f>
        <v>21.583333333333336</v>
      </c>
      <c r="BQ23" s="50" t="e">
        <f t="shared" si="39"/>
        <v>#N/A</v>
      </c>
      <c r="BR23" s="50" t="e">
        <f t="shared" si="39"/>
        <v>#N/A</v>
      </c>
      <c r="BS23" s="50" t="e">
        <f t="shared" si="39"/>
        <v>#N/A</v>
      </c>
      <c r="BT23" s="50" t="e">
        <f t="shared" si="39"/>
        <v>#N/A</v>
      </c>
      <c r="BU23" s="50" t="e">
        <f t="shared" si="39"/>
        <v>#N/A</v>
      </c>
      <c r="BV23" s="50">
        <f t="shared" ca="1" si="39"/>
        <v>6.85</v>
      </c>
      <c r="BW23" s="50">
        <f t="shared" ca="1" si="39"/>
        <v>7.5666666666666664</v>
      </c>
      <c r="BX23" s="50" t="e">
        <f t="shared" si="39"/>
        <v>#N/A</v>
      </c>
      <c r="BY23" s="50" t="e">
        <f t="shared" si="39"/>
        <v>#N/A</v>
      </c>
      <c r="BZ23" s="50" t="e">
        <f t="shared" si="39"/>
        <v>#N/A</v>
      </c>
      <c r="CA23" s="50">
        <f t="shared" ca="1" si="39"/>
        <v>8.7833333333333332</v>
      </c>
      <c r="CB23" s="50">
        <f t="shared" ca="1" si="39"/>
        <v>7.1499999999999995</v>
      </c>
      <c r="CC23" s="50">
        <f t="shared" ca="1" si="39"/>
        <v>7.7500000000000018</v>
      </c>
    </row>
    <row r="24" spans="1:81" x14ac:dyDescent="0.25">
      <c r="A24" s="215"/>
      <c r="B24" t="s">
        <v>373</v>
      </c>
    </row>
    <row r="25" spans="1:81" x14ac:dyDescent="0.25">
      <c r="A25" s="215"/>
      <c r="B25" s="51" t="s">
        <v>220</v>
      </c>
      <c r="C25" s="50">
        <f ca="1">+C21+C12+C9</f>
        <v>90.050000000000011</v>
      </c>
      <c r="D25" s="50" t="e">
        <f t="shared" ref="D25:BO25" si="40">+D21+D12+D9</f>
        <v>#N/A</v>
      </c>
      <c r="E25" s="50">
        <f t="shared" ca="1" si="40"/>
        <v>168.71666666666667</v>
      </c>
      <c r="F25" s="50" t="e">
        <f t="shared" si="40"/>
        <v>#N/A</v>
      </c>
      <c r="G25" s="50" t="e">
        <f t="shared" si="40"/>
        <v>#N/A</v>
      </c>
      <c r="H25" s="50">
        <f t="shared" ca="1" si="40"/>
        <v>174.53333333333333</v>
      </c>
      <c r="I25" s="50" t="e">
        <f t="shared" si="40"/>
        <v>#N/A</v>
      </c>
      <c r="J25" s="50" t="e">
        <f t="shared" si="40"/>
        <v>#N/A</v>
      </c>
      <c r="K25" s="50">
        <f t="shared" ca="1" si="40"/>
        <v>99.816666666666677</v>
      </c>
      <c r="L25" s="50">
        <f t="shared" ca="1" si="40"/>
        <v>97.183333333333323</v>
      </c>
      <c r="M25" s="50" t="e">
        <f t="shared" si="40"/>
        <v>#N/A</v>
      </c>
      <c r="N25" s="50" t="e">
        <f t="shared" si="40"/>
        <v>#N/A</v>
      </c>
      <c r="O25" s="50">
        <f t="shared" ca="1" si="40"/>
        <v>161.13333333333333</v>
      </c>
      <c r="P25" s="50">
        <f t="shared" ca="1" si="40"/>
        <v>42.43333333333333</v>
      </c>
      <c r="Q25" s="50">
        <f t="shared" ca="1" si="40"/>
        <v>149.75</v>
      </c>
      <c r="R25" s="50" t="e">
        <f t="shared" si="40"/>
        <v>#N/A</v>
      </c>
      <c r="S25" s="50" t="e">
        <f t="shared" si="40"/>
        <v>#N/A</v>
      </c>
      <c r="T25" s="50" t="e">
        <f t="shared" si="40"/>
        <v>#N/A</v>
      </c>
      <c r="U25" s="50" t="e">
        <f t="shared" si="40"/>
        <v>#N/A</v>
      </c>
      <c r="V25" s="50" t="e">
        <f t="shared" si="40"/>
        <v>#N/A</v>
      </c>
      <c r="W25" s="50" t="e">
        <f t="shared" si="40"/>
        <v>#N/A</v>
      </c>
      <c r="X25" s="50" t="e">
        <f t="shared" si="40"/>
        <v>#N/A</v>
      </c>
      <c r="Y25" s="50">
        <f t="shared" ca="1" si="40"/>
        <v>102.96666666666667</v>
      </c>
      <c r="Z25" s="50" t="e">
        <f t="shared" si="40"/>
        <v>#N/A</v>
      </c>
      <c r="AA25" s="50">
        <f t="shared" ca="1" si="40"/>
        <v>96.333333333333329</v>
      </c>
      <c r="AB25" s="50">
        <f t="shared" ca="1" si="40"/>
        <v>65.466666666666669</v>
      </c>
      <c r="AC25" s="50">
        <f t="shared" ca="1" si="40"/>
        <v>108.88333333333333</v>
      </c>
      <c r="AD25" s="50" t="e">
        <f t="shared" si="40"/>
        <v>#N/A</v>
      </c>
      <c r="AE25" s="50" t="e">
        <f t="shared" si="40"/>
        <v>#N/A</v>
      </c>
      <c r="AF25" s="50" t="e">
        <f t="shared" si="40"/>
        <v>#N/A</v>
      </c>
      <c r="AG25" s="50" t="e">
        <f t="shared" si="40"/>
        <v>#N/A</v>
      </c>
      <c r="AH25" s="50">
        <f t="shared" ca="1" si="40"/>
        <v>80.98333333333332</v>
      </c>
      <c r="AI25" s="50">
        <f t="shared" ca="1" si="40"/>
        <v>107.16666666666667</v>
      </c>
      <c r="AJ25" s="50">
        <f t="shared" ca="1" si="40"/>
        <v>122.36666666666665</v>
      </c>
      <c r="AK25" s="50" t="e">
        <f t="shared" si="40"/>
        <v>#N/A</v>
      </c>
      <c r="AL25" s="50">
        <f t="shared" ca="1" si="40"/>
        <v>235.03333333333333</v>
      </c>
      <c r="AM25" s="50" t="e">
        <f t="shared" si="40"/>
        <v>#N/A</v>
      </c>
      <c r="AN25" s="50">
        <f t="shared" ca="1" si="40"/>
        <v>57.816666666666663</v>
      </c>
      <c r="AO25" s="50" t="e">
        <f t="shared" si="40"/>
        <v>#N/A</v>
      </c>
      <c r="AP25" s="50">
        <f t="shared" ca="1" si="40"/>
        <v>217.31666666666666</v>
      </c>
      <c r="AQ25" s="50" t="e">
        <f t="shared" si="40"/>
        <v>#N/A</v>
      </c>
      <c r="AR25" s="50" t="e">
        <f t="shared" si="40"/>
        <v>#N/A</v>
      </c>
      <c r="AS25" s="50" t="e">
        <f t="shared" si="40"/>
        <v>#N/A</v>
      </c>
      <c r="AT25" s="50" t="e">
        <f t="shared" si="40"/>
        <v>#N/A</v>
      </c>
      <c r="AU25" s="50">
        <f t="shared" ca="1" si="40"/>
        <v>96.983333333333334</v>
      </c>
      <c r="AV25" s="50" t="e">
        <f t="shared" si="40"/>
        <v>#N/A</v>
      </c>
      <c r="AW25" s="50">
        <f t="shared" ca="1" si="40"/>
        <v>75.51666666666668</v>
      </c>
      <c r="AX25" s="50" t="e">
        <f t="shared" si="40"/>
        <v>#N/A</v>
      </c>
      <c r="AY25" s="50">
        <f t="shared" ca="1" si="40"/>
        <v>143.41666666666669</v>
      </c>
      <c r="AZ25" s="50" t="e">
        <f t="shared" si="40"/>
        <v>#N/A</v>
      </c>
      <c r="BA25" s="50">
        <f t="shared" ca="1" si="40"/>
        <v>67.166666666666657</v>
      </c>
      <c r="BB25" s="50" t="e">
        <f t="shared" si="40"/>
        <v>#N/A</v>
      </c>
      <c r="BC25" s="50" t="e">
        <f t="shared" si="40"/>
        <v>#N/A</v>
      </c>
      <c r="BD25" s="50" t="e">
        <f t="shared" si="40"/>
        <v>#N/A</v>
      </c>
      <c r="BE25" s="50" t="e">
        <f t="shared" si="40"/>
        <v>#N/A</v>
      </c>
      <c r="BF25" s="50" t="e">
        <f t="shared" si="40"/>
        <v>#N/A</v>
      </c>
      <c r="BG25" s="50" t="e">
        <f t="shared" si="40"/>
        <v>#N/A</v>
      </c>
      <c r="BH25" s="50" t="e">
        <f t="shared" si="40"/>
        <v>#N/A</v>
      </c>
      <c r="BI25" s="50" t="e">
        <f t="shared" si="40"/>
        <v>#N/A</v>
      </c>
      <c r="BJ25" s="50" t="e">
        <f t="shared" si="40"/>
        <v>#N/A</v>
      </c>
      <c r="BK25" s="50" t="e">
        <f t="shared" si="40"/>
        <v>#N/A</v>
      </c>
      <c r="BL25" s="50" t="e">
        <f t="shared" si="40"/>
        <v>#N/A</v>
      </c>
      <c r="BM25" s="50" t="e">
        <f t="shared" si="40"/>
        <v>#N/A</v>
      </c>
      <c r="BN25" s="50" t="e">
        <f t="shared" si="40"/>
        <v>#N/A</v>
      </c>
      <c r="BO25" s="50" t="e">
        <f t="shared" si="40"/>
        <v>#N/A</v>
      </c>
      <c r="BP25" s="50" t="e">
        <f t="shared" ref="BP25:BY25" si="41">+BP21+BP12+BP9</f>
        <v>#N/A</v>
      </c>
      <c r="BQ25" s="50">
        <f t="shared" ca="1" si="41"/>
        <v>161.41666666666666</v>
      </c>
      <c r="BR25" s="50">
        <f t="shared" ca="1" si="41"/>
        <v>84.45</v>
      </c>
      <c r="BS25" s="50">
        <f t="shared" ca="1" si="41"/>
        <v>101.16666666666666</v>
      </c>
      <c r="BT25" s="50" t="e">
        <f t="shared" si="41"/>
        <v>#N/A</v>
      </c>
      <c r="BU25" s="50" t="e">
        <f t="shared" si="41"/>
        <v>#N/A</v>
      </c>
      <c r="BV25" s="50" t="e">
        <f t="shared" si="41"/>
        <v>#N/A</v>
      </c>
      <c r="BW25" s="50" t="e">
        <f t="shared" si="41"/>
        <v>#N/A</v>
      </c>
      <c r="BX25" s="50" t="e">
        <f t="shared" si="41"/>
        <v>#N/A</v>
      </c>
      <c r="BY25" s="50" t="e">
        <f t="shared" si="41"/>
        <v>#N/A</v>
      </c>
      <c r="BZ25" s="50" t="e">
        <f>+BZ21+BZ12+BZ9</f>
        <v>#N/A</v>
      </c>
      <c r="CA25" s="50" t="e">
        <f>+CA21+CA12+CA9</f>
        <v>#N/A</v>
      </c>
      <c r="CB25" s="50" t="e">
        <f>+CB21+CB12+CB9</f>
        <v>#N/A</v>
      </c>
      <c r="CC25" s="50" t="e">
        <f>+CC21+CC12+CC9</f>
        <v>#N/A</v>
      </c>
    </row>
    <row r="26" spans="1:81" x14ac:dyDescent="0.25">
      <c r="A26" s="215"/>
      <c r="B26" s="51" t="s">
        <v>222</v>
      </c>
      <c r="C26" s="50" t="e">
        <f>+C22+C15+C10</f>
        <v>#N/A</v>
      </c>
      <c r="D26" s="50" t="e">
        <f t="shared" ref="D26:BO26" si="42">+D22+D15+D10</f>
        <v>#N/A</v>
      </c>
      <c r="E26" s="50" t="e">
        <f t="shared" si="42"/>
        <v>#N/A</v>
      </c>
      <c r="F26" s="50">
        <f t="shared" ca="1" si="42"/>
        <v>279.5</v>
      </c>
      <c r="G26" s="50">
        <f t="shared" ca="1" si="42"/>
        <v>46.45</v>
      </c>
      <c r="H26" s="50" t="e">
        <f t="shared" si="42"/>
        <v>#N/A</v>
      </c>
      <c r="I26" s="50">
        <f t="shared" ca="1" si="42"/>
        <v>53.86666666666666</v>
      </c>
      <c r="J26" s="50">
        <f t="shared" ca="1" si="42"/>
        <v>46.75</v>
      </c>
      <c r="K26" s="50" t="e">
        <f t="shared" si="42"/>
        <v>#N/A</v>
      </c>
      <c r="L26" s="50" t="e">
        <f t="shared" si="42"/>
        <v>#N/A</v>
      </c>
      <c r="M26" s="50" t="e">
        <f t="shared" si="42"/>
        <v>#N/A</v>
      </c>
      <c r="N26" s="50">
        <f t="shared" ca="1" si="42"/>
        <v>80.966666666666669</v>
      </c>
      <c r="O26" s="50" t="e">
        <f t="shared" si="42"/>
        <v>#N/A</v>
      </c>
      <c r="P26" s="50" t="e">
        <f t="shared" si="42"/>
        <v>#N/A</v>
      </c>
      <c r="Q26" s="50" t="e">
        <f t="shared" si="42"/>
        <v>#N/A</v>
      </c>
      <c r="R26" s="50" t="e">
        <f t="shared" si="42"/>
        <v>#N/A</v>
      </c>
      <c r="S26" s="50" t="e">
        <f t="shared" si="42"/>
        <v>#N/A</v>
      </c>
      <c r="T26" s="50" t="e">
        <f t="shared" si="42"/>
        <v>#N/A</v>
      </c>
      <c r="U26" s="50" t="e">
        <f t="shared" si="42"/>
        <v>#N/A</v>
      </c>
      <c r="V26" s="50">
        <f t="shared" ca="1" si="42"/>
        <v>87.8</v>
      </c>
      <c r="W26" s="50">
        <f t="shared" ca="1" si="42"/>
        <v>67.466666666666669</v>
      </c>
      <c r="X26" s="50">
        <f t="shared" ca="1" si="42"/>
        <v>126.43333333333334</v>
      </c>
      <c r="Y26" s="50" t="e">
        <f t="shared" si="42"/>
        <v>#N/A</v>
      </c>
      <c r="Z26" s="50">
        <f t="shared" ca="1" si="42"/>
        <v>153.85000000000002</v>
      </c>
      <c r="AA26" s="50" t="e">
        <f t="shared" si="42"/>
        <v>#N/A</v>
      </c>
      <c r="AB26" s="50" t="e">
        <f t="shared" si="42"/>
        <v>#N/A</v>
      </c>
      <c r="AC26" s="50" t="e">
        <f t="shared" si="42"/>
        <v>#N/A</v>
      </c>
      <c r="AD26" s="50">
        <f t="shared" ca="1" si="42"/>
        <v>72.416666666666671</v>
      </c>
      <c r="AE26" s="50">
        <f t="shared" ca="1" si="42"/>
        <v>34.766666666666673</v>
      </c>
      <c r="AF26" s="50">
        <f t="shared" ca="1" si="42"/>
        <v>71.733333333333334</v>
      </c>
      <c r="AG26" s="50">
        <f t="shared" ca="1" si="42"/>
        <v>98.966666666666669</v>
      </c>
      <c r="AH26" s="50" t="e">
        <f t="shared" si="42"/>
        <v>#N/A</v>
      </c>
      <c r="AI26" s="50" t="e">
        <f t="shared" si="42"/>
        <v>#N/A</v>
      </c>
      <c r="AJ26" s="50" t="e">
        <f t="shared" si="42"/>
        <v>#N/A</v>
      </c>
      <c r="AK26" s="50">
        <f t="shared" ca="1" si="42"/>
        <v>156.93333333333334</v>
      </c>
      <c r="AL26" s="50" t="e">
        <f t="shared" si="42"/>
        <v>#N/A</v>
      </c>
      <c r="AM26" s="50">
        <f t="shared" ca="1" si="42"/>
        <v>190.54999999999998</v>
      </c>
      <c r="AN26" s="50" t="e">
        <f t="shared" si="42"/>
        <v>#N/A</v>
      </c>
      <c r="AO26" s="50">
        <f t="shared" ca="1" si="42"/>
        <v>55.1</v>
      </c>
      <c r="AP26" s="50" t="e">
        <f t="shared" si="42"/>
        <v>#N/A</v>
      </c>
      <c r="AQ26" s="50">
        <f t="shared" ca="1" si="42"/>
        <v>93.716666666666669</v>
      </c>
      <c r="AR26" s="50">
        <f t="shared" ca="1" si="42"/>
        <v>69.833333333333329</v>
      </c>
      <c r="AS26" s="50">
        <f t="shared" ca="1" si="42"/>
        <v>51.683333333333337</v>
      </c>
      <c r="AT26" s="50" t="e">
        <f t="shared" si="42"/>
        <v>#N/A</v>
      </c>
      <c r="AU26" s="50" t="e">
        <f t="shared" si="42"/>
        <v>#N/A</v>
      </c>
      <c r="AV26" s="50">
        <f t="shared" ca="1" si="42"/>
        <v>75.433333333333337</v>
      </c>
      <c r="AW26" s="50" t="e">
        <f t="shared" si="42"/>
        <v>#N/A</v>
      </c>
      <c r="AX26" s="50">
        <f t="shared" ca="1" si="42"/>
        <v>124.75</v>
      </c>
      <c r="AY26" s="50" t="e">
        <f t="shared" si="42"/>
        <v>#N/A</v>
      </c>
      <c r="AZ26" s="50" t="e">
        <f t="shared" si="42"/>
        <v>#N/A</v>
      </c>
      <c r="BA26" s="50" t="e">
        <f t="shared" si="42"/>
        <v>#N/A</v>
      </c>
      <c r="BB26" s="50" t="e">
        <f t="shared" si="42"/>
        <v>#N/A</v>
      </c>
      <c r="BC26" s="50" t="e">
        <f t="shared" si="42"/>
        <v>#N/A</v>
      </c>
      <c r="BD26" s="50" t="e">
        <f t="shared" si="42"/>
        <v>#N/A</v>
      </c>
      <c r="BE26" s="50" t="e">
        <f t="shared" si="42"/>
        <v>#N/A</v>
      </c>
      <c r="BF26" s="50" t="e">
        <f t="shared" si="42"/>
        <v>#N/A</v>
      </c>
      <c r="BG26" s="50" t="e">
        <f t="shared" si="42"/>
        <v>#N/A</v>
      </c>
      <c r="BH26" s="50" t="e">
        <f t="shared" si="42"/>
        <v>#N/A</v>
      </c>
      <c r="BI26" s="50">
        <f t="shared" ca="1" si="42"/>
        <v>88.75</v>
      </c>
      <c r="BJ26" s="50">
        <f t="shared" ca="1" si="42"/>
        <v>116.26666666666665</v>
      </c>
      <c r="BK26" s="50" t="e">
        <f t="shared" si="42"/>
        <v>#N/A</v>
      </c>
      <c r="BL26" s="50" t="e">
        <f t="shared" si="42"/>
        <v>#N/A</v>
      </c>
      <c r="BM26" s="50" t="e">
        <f t="shared" si="42"/>
        <v>#N/A</v>
      </c>
      <c r="BN26" s="50" t="e">
        <f t="shared" si="42"/>
        <v>#N/A</v>
      </c>
      <c r="BO26" s="50" t="e">
        <f t="shared" si="42"/>
        <v>#N/A</v>
      </c>
      <c r="BP26" s="50" t="e">
        <f t="shared" ref="BP26:BY26" si="43">+BP22+BP15+BP10</f>
        <v>#N/A</v>
      </c>
      <c r="BQ26" s="50" t="e">
        <f t="shared" si="43"/>
        <v>#N/A</v>
      </c>
      <c r="BR26" s="50" t="e">
        <f t="shared" si="43"/>
        <v>#N/A</v>
      </c>
      <c r="BS26" s="50" t="e">
        <f t="shared" si="43"/>
        <v>#N/A</v>
      </c>
      <c r="BT26" s="50">
        <f t="shared" ca="1" si="43"/>
        <v>191.13333333333333</v>
      </c>
      <c r="BU26" s="50">
        <f t="shared" ca="1" si="43"/>
        <v>71.216666666666669</v>
      </c>
      <c r="BV26" s="50" t="e">
        <f t="shared" si="43"/>
        <v>#N/A</v>
      </c>
      <c r="BW26" s="50" t="e">
        <f t="shared" si="43"/>
        <v>#N/A</v>
      </c>
      <c r="BX26" s="50">
        <f t="shared" ca="1" si="43"/>
        <v>177.7</v>
      </c>
      <c r="BY26" s="50">
        <f t="shared" ca="1" si="43"/>
        <v>53.983333333333334</v>
      </c>
      <c r="BZ26" s="50">
        <f ca="1">+BZ22+BZ15+BZ10</f>
        <v>75.199999999999989</v>
      </c>
      <c r="CA26" s="50" t="e">
        <f>+CA22+CA15+CA10</f>
        <v>#N/A</v>
      </c>
      <c r="CB26" s="50" t="e">
        <f>+CB22+CB15+CB10</f>
        <v>#N/A</v>
      </c>
      <c r="CC26" s="50" t="e">
        <f>+CC22+CC15+CC10</f>
        <v>#N/A</v>
      </c>
    </row>
    <row r="27" spans="1:81" x14ac:dyDescent="0.25">
      <c r="A27" s="215"/>
      <c r="B27" s="51" t="s">
        <v>221</v>
      </c>
      <c r="C27" s="50" t="e">
        <f>+C23+C18+C11</f>
        <v>#N/A</v>
      </c>
      <c r="D27" s="50">
        <f t="shared" ref="D27:BO27" ca="1" si="44">+D23+D18+D11</f>
        <v>92.6</v>
      </c>
      <c r="E27" s="50" t="e">
        <f t="shared" si="44"/>
        <v>#N/A</v>
      </c>
      <c r="F27" s="50" t="e">
        <f t="shared" si="44"/>
        <v>#N/A</v>
      </c>
      <c r="G27" s="50" t="e">
        <f t="shared" si="44"/>
        <v>#N/A</v>
      </c>
      <c r="H27" s="50" t="e">
        <f t="shared" si="44"/>
        <v>#N/A</v>
      </c>
      <c r="I27" s="50" t="e">
        <f t="shared" si="44"/>
        <v>#N/A</v>
      </c>
      <c r="J27" s="50" t="e">
        <f t="shared" si="44"/>
        <v>#N/A</v>
      </c>
      <c r="K27" s="50" t="e">
        <f t="shared" si="44"/>
        <v>#N/A</v>
      </c>
      <c r="L27" s="50" t="e">
        <f t="shared" si="44"/>
        <v>#N/A</v>
      </c>
      <c r="M27" s="50">
        <f t="shared" ca="1" si="44"/>
        <v>119.45000000000002</v>
      </c>
      <c r="N27" s="50" t="e">
        <f t="shared" si="44"/>
        <v>#N/A</v>
      </c>
      <c r="O27" s="50" t="e">
        <f t="shared" si="44"/>
        <v>#N/A</v>
      </c>
      <c r="P27" s="50" t="e">
        <f t="shared" si="44"/>
        <v>#N/A</v>
      </c>
      <c r="Q27" s="50" t="e">
        <f t="shared" si="44"/>
        <v>#N/A</v>
      </c>
      <c r="R27" s="50">
        <f t="shared" ca="1" si="44"/>
        <v>92.450000000000017</v>
      </c>
      <c r="S27" s="50">
        <f t="shared" ca="1" si="44"/>
        <v>62.716666666666661</v>
      </c>
      <c r="T27" s="50">
        <f t="shared" ca="1" si="44"/>
        <v>48.816666666666663</v>
      </c>
      <c r="U27" s="50">
        <f t="shared" ca="1" si="44"/>
        <v>62.900000000000006</v>
      </c>
      <c r="V27" s="50" t="e">
        <f t="shared" si="44"/>
        <v>#N/A</v>
      </c>
      <c r="W27" s="50" t="e">
        <f t="shared" si="44"/>
        <v>#N/A</v>
      </c>
      <c r="X27" s="50" t="e">
        <f t="shared" si="44"/>
        <v>#N/A</v>
      </c>
      <c r="Y27" s="50" t="e">
        <f t="shared" si="44"/>
        <v>#N/A</v>
      </c>
      <c r="Z27" s="50" t="e">
        <f t="shared" si="44"/>
        <v>#N/A</v>
      </c>
      <c r="AA27" s="50" t="e">
        <f t="shared" si="44"/>
        <v>#N/A</v>
      </c>
      <c r="AB27" s="50" t="e">
        <f t="shared" si="44"/>
        <v>#N/A</v>
      </c>
      <c r="AC27" s="50" t="e">
        <f t="shared" si="44"/>
        <v>#N/A</v>
      </c>
      <c r="AD27" s="50" t="e">
        <f t="shared" si="44"/>
        <v>#N/A</v>
      </c>
      <c r="AE27" s="50" t="e">
        <f t="shared" si="44"/>
        <v>#N/A</v>
      </c>
      <c r="AF27" s="50" t="e">
        <f t="shared" si="44"/>
        <v>#N/A</v>
      </c>
      <c r="AG27" s="50" t="e">
        <f t="shared" si="44"/>
        <v>#N/A</v>
      </c>
      <c r="AH27" s="50" t="e">
        <f t="shared" si="44"/>
        <v>#N/A</v>
      </c>
      <c r="AI27" s="50" t="e">
        <f t="shared" si="44"/>
        <v>#N/A</v>
      </c>
      <c r="AJ27" s="50" t="e">
        <f t="shared" si="44"/>
        <v>#N/A</v>
      </c>
      <c r="AK27" s="50" t="e">
        <f t="shared" si="44"/>
        <v>#N/A</v>
      </c>
      <c r="AL27" s="50" t="e">
        <f t="shared" si="44"/>
        <v>#N/A</v>
      </c>
      <c r="AM27" s="50" t="e">
        <f t="shared" si="44"/>
        <v>#N/A</v>
      </c>
      <c r="AN27" s="50" t="e">
        <f t="shared" si="44"/>
        <v>#N/A</v>
      </c>
      <c r="AO27" s="50" t="e">
        <f t="shared" si="44"/>
        <v>#N/A</v>
      </c>
      <c r="AP27" s="50" t="e">
        <f t="shared" si="44"/>
        <v>#N/A</v>
      </c>
      <c r="AQ27" s="50" t="e">
        <f t="shared" si="44"/>
        <v>#N/A</v>
      </c>
      <c r="AR27" s="50" t="e">
        <f t="shared" si="44"/>
        <v>#N/A</v>
      </c>
      <c r="AS27" s="50" t="e">
        <f t="shared" si="44"/>
        <v>#N/A</v>
      </c>
      <c r="AT27" s="50">
        <f t="shared" ca="1" si="44"/>
        <v>55.06666666666667</v>
      </c>
      <c r="AU27" s="50" t="e">
        <f t="shared" si="44"/>
        <v>#N/A</v>
      </c>
      <c r="AV27" s="50" t="e">
        <f t="shared" si="44"/>
        <v>#N/A</v>
      </c>
      <c r="AW27" s="50" t="e">
        <f t="shared" si="44"/>
        <v>#N/A</v>
      </c>
      <c r="AX27" s="50" t="e">
        <f t="shared" si="44"/>
        <v>#N/A</v>
      </c>
      <c r="AY27" s="50" t="e">
        <f t="shared" si="44"/>
        <v>#N/A</v>
      </c>
      <c r="AZ27" s="50">
        <f t="shared" ca="1" si="44"/>
        <v>93.733333333333334</v>
      </c>
      <c r="BA27" s="50" t="e">
        <f t="shared" si="44"/>
        <v>#N/A</v>
      </c>
      <c r="BB27" s="50">
        <f t="shared" ca="1" si="44"/>
        <v>94.183333333333337</v>
      </c>
      <c r="BC27" s="50">
        <f t="shared" ca="1" si="44"/>
        <v>75.900000000000006</v>
      </c>
      <c r="BD27" s="50">
        <f t="shared" ca="1" si="44"/>
        <v>61.083333333333329</v>
      </c>
      <c r="BE27" s="50">
        <f t="shared" ca="1" si="44"/>
        <v>63.083333333333329</v>
      </c>
      <c r="BF27" s="50">
        <f t="shared" ca="1" si="44"/>
        <v>74.216666666666669</v>
      </c>
      <c r="BG27" s="50">
        <f t="shared" ca="1" si="44"/>
        <v>62.650000000000006</v>
      </c>
      <c r="BH27" s="50">
        <f t="shared" ca="1" si="44"/>
        <v>81.466666666666669</v>
      </c>
      <c r="BI27" s="50" t="e">
        <f t="shared" si="44"/>
        <v>#N/A</v>
      </c>
      <c r="BJ27" s="50" t="e">
        <f t="shared" si="44"/>
        <v>#N/A</v>
      </c>
      <c r="BK27" s="50">
        <f t="shared" ca="1" si="44"/>
        <v>72.383333333333326</v>
      </c>
      <c r="BL27" s="50">
        <f t="shared" ca="1" si="44"/>
        <v>73.86666666666666</v>
      </c>
      <c r="BM27" s="50">
        <f t="shared" ca="1" si="44"/>
        <v>79.650000000000006</v>
      </c>
      <c r="BN27" s="50">
        <f t="shared" ca="1" si="44"/>
        <v>166.6</v>
      </c>
      <c r="BO27" s="50">
        <f t="shared" ca="1" si="44"/>
        <v>96.01666666666668</v>
      </c>
      <c r="BP27" s="50">
        <f t="shared" ref="BP27:BY27" ca="1" si="45">+BP23+BP18+BP11</f>
        <v>179.56666666666669</v>
      </c>
      <c r="BQ27" s="50" t="e">
        <f t="shared" si="45"/>
        <v>#N/A</v>
      </c>
      <c r="BR27" s="50" t="e">
        <f t="shared" si="45"/>
        <v>#N/A</v>
      </c>
      <c r="BS27" s="50" t="e">
        <f t="shared" si="45"/>
        <v>#N/A</v>
      </c>
      <c r="BT27" s="50" t="e">
        <f t="shared" si="45"/>
        <v>#N/A</v>
      </c>
      <c r="BU27" s="50" t="e">
        <f t="shared" si="45"/>
        <v>#N/A</v>
      </c>
      <c r="BV27" s="50">
        <f t="shared" ca="1" si="45"/>
        <v>46.36666666666666</v>
      </c>
      <c r="BW27" s="50">
        <f t="shared" ca="1" si="45"/>
        <v>38.233333333333334</v>
      </c>
      <c r="BX27" s="50" t="e">
        <f t="shared" si="45"/>
        <v>#N/A</v>
      </c>
      <c r="BY27" s="50" t="e">
        <f t="shared" si="45"/>
        <v>#N/A</v>
      </c>
      <c r="BZ27" s="50" t="e">
        <f>+BZ23+BZ18+BZ11</f>
        <v>#N/A</v>
      </c>
      <c r="CA27" s="50">
        <f ca="1">+CA23+CA18+CA11</f>
        <v>63.05</v>
      </c>
      <c r="CB27" s="50">
        <f ca="1">+CB23+CB18+CB11</f>
        <v>67.816666666666663</v>
      </c>
      <c r="CC27" s="50">
        <f ca="1">+CC23+CC18+CC11</f>
        <v>93.433333333333323</v>
      </c>
    </row>
    <row r="28" spans="1:81" x14ac:dyDescent="0.25">
      <c r="A28" s="215"/>
      <c r="B28" t="s">
        <v>238</v>
      </c>
    </row>
    <row r="29" spans="1:81" x14ac:dyDescent="0.25">
      <c r="A29" s="215"/>
      <c r="B29" s="51" t="s">
        <v>220</v>
      </c>
      <c r="C29">
        <f>+(C9+C12)/C9</f>
        <v>3.3200000000000003</v>
      </c>
      <c r="D29" t="e">
        <f t="shared" ref="D29:BO29" si="46">+(D9+D12)/D9</f>
        <v>#N/A</v>
      </c>
      <c r="E29">
        <f t="shared" si="46"/>
        <v>3.1539538138558441</v>
      </c>
      <c r="F29" t="e">
        <f t="shared" si="46"/>
        <v>#N/A</v>
      </c>
      <c r="G29" t="e">
        <f t="shared" si="46"/>
        <v>#N/A</v>
      </c>
      <c r="H29">
        <f t="shared" si="46"/>
        <v>4.7674058793192371</v>
      </c>
      <c r="I29" t="e">
        <f t="shared" si="46"/>
        <v>#N/A</v>
      </c>
      <c r="J29" t="e">
        <f t="shared" si="46"/>
        <v>#N/A</v>
      </c>
      <c r="K29">
        <f t="shared" si="46"/>
        <v>3.779783393501805</v>
      </c>
      <c r="L29">
        <f t="shared" si="46"/>
        <v>2.4619852164730731</v>
      </c>
      <c r="M29" t="e">
        <f t="shared" si="46"/>
        <v>#N/A</v>
      </c>
      <c r="N29" t="e">
        <f t="shared" si="46"/>
        <v>#N/A</v>
      </c>
      <c r="O29">
        <f t="shared" si="46"/>
        <v>1.5636396790663749</v>
      </c>
      <c r="P29">
        <f t="shared" si="46"/>
        <v>10.582010582010582</v>
      </c>
      <c r="Q29">
        <f t="shared" si="46"/>
        <v>2.2903324184202498</v>
      </c>
      <c r="R29" t="e">
        <f t="shared" si="46"/>
        <v>#N/A</v>
      </c>
      <c r="S29" t="e">
        <f t="shared" si="46"/>
        <v>#N/A</v>
      </c>
      <c r="T29" t="e">
        <f t="shared" si="46"/>
        <v>#N/A</v>
      </c>
      <c r="U29" t="e">
        <f t="shared" si="46"/>
        <v>#N/A</v>
      </c>
      <c r="V29" t="e">
        <f t="shared" si="46"/>
        <v>#N/A</v>
      </c>
      <c r="W29" t="e">
        <f t="shared" si="46"/>
        <v>#N/A</v>
      </c>
      <c r="X29" t="e">
        <f t="shared" si="46"/>
        <v>#N/A</v>
      </c>
      <c r="Y29">
        <f t="shared" si="46"/>
        <v>2.2461729416632186</v>
      </c>
      <c r="Z29" t="e">
        <f t="shared" si="46"/>
        <v>#N/A</v>
      </c>
      <c r="AA29">
        <f t="shared" si="46"/>
        <v>3.7770800627943486</v>
      </c>
      <c r="AB29">
        <f t="shared" si="46"/>
        <v>6.3186180422264879</v>
      </c>
      <c r="AC29">
        <f t="shared" si="46"/>
        <v>9.6378466557911917</v>
      </c>
      <c r="AD29" t="e">
        <f t="shared" si="46"/>
        <v>#N/A</v>
      </c>
      <c r="AE29" t="e">
        <f t="shared" si="46"/>
        <v>#N/A</v>
      </c>
      <c r="AF29" t="e">
        <f t="shared" si="46"/>
        <v>#N/A</v>
      </c>
      <c r="AG29" t="e">
        <f t="shared" si="46"/>
        <v>#N/A</v>
      </c>
      <c r="AH29">
        <f t="shared" si="46"/>
        <v>1.9205628688152518</v>
      </c>
      <c r="AI29">
        <f t="shared" si="46"/>
        <v>7.7133333333333329</v>
      </c>
      <c r="AJ29">
        <f t="shared" si="46"/>
        <v>2.7616580310880829</v>
      </c>
      <c r="AK29" t="e">
        <f t="shared" si="46"/>
        <v>#N/A</v>
      </c>
      <c r="AL29">
        <f t="shared" si="46"/>
        <v>3.4661572052401746</v>
      </c>
      <c r="AM29" t="e">
        <f t="shared" si="46"/>
        <v>#N/A</v>
      </c>
      <c r="AN29">
        <f t="shared" si="46"/>
        <v>2.2548523206751052</v>
      </c>
      <c r="AO29" t="e">
        <f t="shared" si="46"/>
        <v>#N/A</v>
      </c>
      <c r="AP29">
        <f t="shared" si="46"/>
        <v>1.261372231226364</v>
      </c>
      <c r="AQ29" t="e">
        <f t="shared" si="46"/>
        <v>#N/A</v>
      </c>
      <c r="AR29" t="e">
        <f t="shared" si="46"/>
        <v>#N/A</v>
      </c>
      <c r="AS29" t="e">
        <f t="shared" si="46"/>
        <v>#N/A</v>
      </c>
      <c r="AT29" t="e">
        <f t="shared" si="46"/>
        <v>#N/A</v>
      </c>
      <c r="AU29">
        <f t="shared" si="46"/>
        <v>1.8692449355432783</v>
      </c>
      <c r="AV29" t="e">
        <f t="shared" si="46"/>
        <v>#N/A</v>
      </c>
      <c r="AW29">
        <f t="shared" si="46"/>
        <v>2.2035694366982708</v>
      </c>
      <c r="AX29" t="e">
        <f t="shared" si="46"/>
        <v>#N/A</v>
      </c>
      <c r="AY29">
        <f t="shared" si="46"/>
        <v>1.7858744394618833</v>
      </c>
      <c r="AZ29" t="e">
        <f t="shared" si="46"/>
        <v>#N/A</v>
      </c>
      <c r="BA29">
        <f t="shared" si="46"/>
        <v>4.0089974293059134</v>
      </c>
      <c r="BB29" t="e">
        <f t="shared" si="46"/>
        <v>#N/A</v>
      </c>
      <c r="BC29" t="e">
        <f t="shared" si="46"/>
        <v>#N/A</v>
      </c>
      <c r="BD29" t="e">
        <f t="shared" si="46"/>
        <v>#N/A</v>
      </c>
      <c r="BE29" t="e">
        <f t="shared" si="46"/>
        <v>#N/A</v>
      </c>
      <c r="BF29" t="e">
        <f t="shared" si="46"/>
        <v>#N/A</v>
      </c>
      <c r="BG29" t="e">
        <f t="shared" si="46"/>
        <v>#N/A</v>
      </c>
      <c r="BH29" t="e">
        <f t="shared" si="46"/>
        <v>#N/A</v>
      </c>
      <c r="BI29" t="e">
        <f t="shared" si="46"/>
        <v>#N/A</v>
      </c>
      <c r="BJ29" t="e">
        <f t="shared" si="46"/>
        <v>#N/A</v>
      </c>
      <c r="BK29" t="e">
        <f t="shared" si="46"/>
        <v>#N/A</v>
      </c>
      <c r="BL29" t="e">
        <f t="shared" si="46"/>
        <v>#N/A</v>
      </c>
      <c r="BM29" t="e">
        <f t="shared" si="46"/>
        <v>#N/A</v>
      </c>
      <c r="BN29" t="e">
        <f t="shared" si="46"/>
        <v>#N/A</v>
      </c>
      <c r="BO29" t="e">
        <f t="shared" si="46"/>
        <v>#N/A</v>
      </c>
      <c r="BP29" t="e">
        <f t="shared" ref="BP29:BY29" si="47">+(BP9+BP12)/BP9</f>
        <v>#N/A</v>
      </c>
      <c r="BQ29">
        <f t="shared" si="47"/>
        <v>2.2454260324098274</v>
      </c>
      <c r="BR29">
        <f t="shared" si="47"/>
        <v>5.8909329829172146</v>
      </c>
      <c r="BS29">
        <f t="shared" si="47"/>
        <v>2.3064735174287008</v>
      </c>
      <c r="BT29" t="e">
        <f t="shared" si="47"/>
        <v>#N/A</v>
      </c>
      <c r="BU29" t="e">
        <f t="shared" si="47"/>
        <v>#N/A</v>
      </c>
      <c r="BV29" t="e">
        <f t="shared" si="47"/>
        <v>#N/A</v>
      </c>
      <c r="BW29" t="e">
        <f t="shared" si="47"/>
        <v>#N/A</v>
      </c>
      <c r="BX29" t="e">
        <f t="shared" si="47"/>
        <v>#N/A</v>
      </c>
      <c r="BY29" t="e">
        <f t="shared" si="47"/>
        <v>#N/A</v>
      </c>
      <c r="BZ29" t="e">
        <f>+(BZ9+BZ12)/BZ9</f>
        <v>#N/A</v>
      </c>
      <c r="CA29" t="e">
        <f>+(CA9+CA12)/CA9</f>
        <v>#N/A</v>
      </c>
      <c r="CB29" t="e">
        <f>+(CB9+CB12)/CB9</f>
        <v>#N/A</v>
      </c>
      <c r="CC29" t="e">
        <f>+(CC9+CC12)/CC9</f>
        <v>#N/A</v>
      </c>
    </row>
    <row r="30" spans="1:81" x14ac:dyDescent="0.25">
      <c r="A30" s="215"/>
      <c r="B30" s="51" t="s">
        <v>222</v>
      </c>
      <c r="C30" t="e">
        <f>+(C10+C15)/C10</f>
        <v>#N/A</v>
      </c>
      <c r="D30" t="e">
        <f t="shared" ref="D30:BO30" si="48">+(D10+D15)/D10</f>
        <v>#N/A</v>
      </c>
      <c r="E30" t="e">
        <f t="shared" si="48"/>
        <v>#N/A</v>
      </c>
      <c r="F30">
        <f t="shared" si="48"/>
        <v>1.4813791789694257</v>
      </c>
      <c r="G30">
        <f t="shared" si="48"/>
        <v>6.0171428571428569</v>
      </c>
      <c r="H30" t="e">
        <f t="shared" si="48"/>
        <v>#N/A</v>
      </c>
      <c r="I30">
        <f t="shared" si="48"/>
        <v>2.487411883182276</v>
      </c>
      <c r="J30">
        <f t="shared" si="48"/>
        <v>2.4180602006688967</v>
      </c>
      <c r="K30" t="e">
        <f t="shared" si="48"/>
        <v>#N/A</v>
      </c>
      <c r="L30" t="e">
        <f t="shared" si="48"/>
        <v>#N/A</v>
      </c>
      <c r="M30" t="e">
        <f t="shared" si="48"/>
        <v>#N/A</v>
      </c>
      <c r="N30">
        <f t="shared" si="48"/>
        <v>3.2773109243697478</v>
      </c>
      <c r="O30" t="e">
        <f t="shared" si="48"/>
        <v>#N/A</v>
      </c>
      <c r="P30" t="e">
        <f t="shared" si="48"/>
        <v>#N/A</v>
      </c>
      <c r="Q30" t="e">
        <f t="shared" si="48"/>
        <v>#N/A</v>
      </c>
      <c r="R30" t="e">
        <f t="shared" si="48"/>
        <v>#N/A</v>
      </c>
      <c r="S30" t="e">
        <f t="shared" si="48"/>
        <v>#N/A</v>
      </c>
      <c r="T30" t="e">
        <f t="shared" si="48"/>
        <v>#N/A</v>
      </c>
      <c r="U30" t="e">
        <f t="shared" si="48"/>
        <v>#N/A</v>
      </c>
      <c r="V30">
        <f t="shared" si="48"/>
        <v>1.637422360248447</v>
      </c>
      <c r="W30">
        <f t="shared" si="48"/>
        <v>2.1570996978851964</v>
      </c>
      <c r="X30">
        <f t="shared" si="48"/>
        <v>2.3684446436575524</v>
      </c>
      <c r="Y30" t="e">
        <f t="shared" si="48"/>
        <v>#N/A</v>
      </c>
      <c r="Z30">
        <f t="shared" si="48"/>
        <v>3.0364285714285719</v>
      </c>
      <c r="AA30" t="e">
        <f t="shared" si="48"/>
        <v>#N/A</v>
      </c>
      <c r="AB30" t="e">
        <f t="shared" si="48"/>
        <v>#N/A</v>
      </c>
      <c r="AC30" t="e">
        <f t="shared" si="48"/>
        <v>#N/A</v>
      </c>
      <c r="AD30">
        <f t="shared" si="48"/>
        <v>1.6904981549815499</v>
      </c>
      <c r="AE30">
        <f t="shared" si="48"/>
        <v>1.6173228346456689</v>
      </c>
      <c r="AF30">
        <f t="shared" si="48"/>
        <v>4.2142099681866387</v>
      </c>
      <c r="AG30">
        <f t="shared" si="48"/>
        <v>1.5134803921568629</v>
      </c>
      <c r="AH30" t="e">
        <f t="shared" si="48"/>
        <v>#N/A</v>
      </c>
      <c r="AI30" t="e">
        <f t="shared" si="48"/>
        <v>#N/A</v>
      </c>
      <c r="AJ30" t="e">
        <f t="shared" si="48"/>
        <v>#N/A</v>
      </c>
      <c r="AK30">
        <f t="shared" si="48"/>
        <v>2.8426929392446629</v>
      </c>
      <c r="AL30" t="e">
        <f t="shared" si="48"/>
        <v>#N/A</v>
      </c>
      <c r="AM30">
        <f t="shared" si="48"/>
        <v>6.1598784194528866</v>
      </c>
      <c r="AN30" t="e">
        <f t="shared" si="48"/>
        <v>#N/A</v>
      </c>
      <c r="AO30">
        <f t="shared" si="48"/>
        <v>1.6640903686087989</v>
      </c>
      <c r="AP30" t="e">
        <f t="shared" si="48"/>
        <v>#N/A</v>
      </c>
      <c r="AQ30">
        <f t="shared" si="48"/>
        <v>1.6670074982958418</v>
      </c>
      <c r="AR30">
        <f t="shared" si="48"/>
        <v>1.6197991391678621</v>
      </c>
      <c r="AS30">
        <f t="shared" si="48"/>
        <v>1.4937070938215102</v>
      </c>
      <c r="AT30" t="e">
        <f t="shared" si="48"/>
        <v>#N/A</v>
      </c>
      <c r="AU30" t="e">
        <f t="shared" si="48"/>
        <v>#N/A</v>
      </c>
      <c r="AV30">
        <f t="shared" si="48"/>
        <v>2.0354122621564485</v>
      </c>
      <c r="AW30" t="e">
        <f t="shared" si="48"/>
        <v>#N/A</v>
      </c>
      <c r="AX30">
        <f t="shared" si="48"/>
        <v>2.4944444444444445</v>
      </c>
      <c r="AY30" t="e">
        <f t="shared" si="48"/>
        <v>#N/A</v>
      </c>
      <c r="AZ30" t="e">
        <f t="shared" si="48"/>
        <v>#N/A</v>
      </c>
      <c r="BA30" t="e">
        <f t="shared" si="48"/>
        <v>#N/A</v>
      </c>
      <c r="BB30" t="e">
        <f t="shared" si="48"/>
        <v>#N/A</v>
      </c>
      <c r="BC30" t="e">
        <f t="shared" si="48"/>
        <v>#N/A</v>
      </c>
      <c r="BD30" t="e">
        <f t="shared" si="48"/>
        <v>#N/A</v>
      </c>
      <c r="BE30" t="e">
        <f t="shared" si="48"/>
        <v>#N/A</v>
      </c>
      <c r="BF30" t="e">
        <f t="shared" si="48"/>
        <v>#N/A</v>
      </c>
      <c r="BG30" t="e">
        <f t="shared" si="48"/>
        <v>#N/A</v>
      </c>
      <c r="BH30" t="e">
        <f t="shared" si="48"/>
        <v>#N/A</v>
      </c>
      <c r="BI30">
        <f t="shared" si="48"/>
        <v>3.1185667752442994</v>
      </c>
      <c r="BJ30">
        <f t="shared" si="48"/>
        <v>3.0723618090452267</v>
      </c>
      <c r="BK30" t="e">
        <f t="shared" si="48"/>
        <v>#N/A</v>
      </c>
      <c r="BL30" t="e">
        <f t="shared" si="48"/>
        <v>#N/A</v>
      </c>
      <c r="BM30" t="e">
        <f t="shared" si="48"/>
        <v>#N/A</v>
      </c>
      <c r="BN30" t="e">
        <f t="shared" si="48"/>
        <v>#N/A</v>
      </c>
      <c r="BO30" t="e">
        <f t="shared" si="48"/>
        <v>#N/A</v>
      </c>
      <c r="BP30" t="e">
        <f t="shared" ref="BP30:BY30" si="49">+(BP10+BP15)/BP10</f>
        <v>#N/A</v>
      </c>
      <c r="BQ30" t="e">
        <f t="shared" si="49"/>
        <v>#N/A</v>
      </c>
      <c r="BR30" t="e">
        <f t="shared" si="49"/>
        <v>#N/A</v>
      </c>
      <c r="BS30" t="e">
        <f t="shared" si="49"/>
        <v>#N/A</v>
      </c>
      <c r="BT30">
        <f t="shared" si="49"/>
        <v>2.0269803582991579</v>
      </c>
      <c r="BU30">
        <f t="shared" si="49"/>
        <v>1.6807580174927115</v>
      </c>
      <c r="BV30" t="e">
        <f t="shared" si="49"/>
        <v>#N/A</v>
      </c>
      <c r="BW30" t="e">
        <f t="shared" si="49"/>
        <v>#N/A</v>
      </c>
      <c r="BX30">
        <f t="shared" si="49"/>
        <v>2.3071065989847721</v>
      </c>
      <c r="BY30">
        <f t="shared" si="49"/>
        <v>2.5520169851380041</v>
      </c>
      <c r="BZ30">
        <f>+(BZ10+BZ15)/BZ10</f>
        <v>2.5026109660574409</v>
      </c>
      <c r="CA30" t="e">
        <f>+(CA10+CA15)/CA10</f>
        <v>#N/A</v>
      </c>
      <c r="CB30" t="e">
        <f>+(CB10+CB15)/CB10</f>
        <v>#N/A</v>
      </c>
      <c r="CC30" t="e">
        <f>+(CC10+CC15)/CC10</f>
        <v>#N/A</v>
      </c>
    </row>
    <row r="31" spans="1:81" x14ac:dyDescent="0.25">
      <c r="A31" s="215"/>
      <c r="B31" s="51" t="s">
        <v>221</v>
      </c>
      <c r="C31" t="e">
        <f>+(C11+C18)/C11</f>
        <v>#N/A</v>
      </c>
      <c r="D31">
        <f t="shared" ref="D31:BO31" si="50">+(D11+D18)/D11</f>
        <v>2.6381109280615043</v>
      </c>
      <c r="E31" t="e">
        <f t="shared" si="50"/>
        <v>#N/A</v>
      </c>
      <c r="F31" t="e">
        <f t="shared" si="50"/>
        <v>#N/A</v>
      </c>
      <c r="G31" t="e">
        <f t="shared" si="50"/>
        <v>#N/A</v>
      </c>
      <c r="H31" t="e">
        <f t="shared" si="50"/>
        <v>#N/A</v>
      </c>
      <c r="I31" t="e">
        <f t="shared" si="50"/>
        <v>#N/A</v>
      </c>
      <c r="J31" t="e">
        <f t="shared" si="50"/>
        <v>#N/A</v>
      </c>
      <c r="K31" t="e">
        <f t="shared" si="50"/>
        <v>#N/A</v>
      </c>
      <c r="L31" t="e">
        <f t="shared" si="50"/>
        <v>#N/A</v>
      </c>
      <c r="M31">
        <f t="shared" si="50"/>
        <v>2.097477421364061</v>
      </c>
      <c r="N31" t="e">
        <f t="shared" si="50"/>
        <v>#N/A</v>
      </c>
      <c r="O31" t="e">
        <f t="shared" si="50"/>
        <v>#N/A</v>
      </c>
      <c r="P31" t="e">
        <f t="shared" si="50"/>
        <v>#N/A</v>
      </c>
      <c r="Q31" t="e">
        <f t="shared" si="50"/>
        <v>#N/A</v>
      </c>
      <c r="R31">
        <f t="shared" si="50"/>
        <v>1.6948168007149238</v>
      </c>
      <c r="S31">
        <f t="shared" si="50"/>
        <v>1.3165829145728645</v>
      </c>
      <c r="T31">
        <f t="shared" si="50"/>
        <v>1.5054378935317687</v>
      </c>
      <c r="U31">
        <f t="shared" si="50"/>
        <v>1.572609819121447</v>
      </c>
      <c r="V31" t="e">
        <f t="shared" si="50"/>
        <v>#N/A</v>
      </c>
      <c r="W31" t="e">
        <f t="shared" si="50"/>
        <v>#N/A</v>
      </c>
      <c r="X31" t="e">
        <f t="shared" si="50"/>
        <v>#N/A</v>
      </c>
      <c r="Y31" t="e">
        <f t="shared" si="50"/>
        <v>#N/A</v>
      </c>
      <c r="Z31" t="e">
        <f t="shared" si="50"/>
        <v>#N/A</v>
      </c>
      <c r="AA31" t="e">
        <f t="shared" si="50"/>
        <v>#N/A</v>
      </c>
      <c r="AB31" t="e">
        <f t="shared" si="50"/>
        <v>#N/A</v>
      </c>
      <c r="AC31" t="e">
        <f t="shared" si="50"/>
        <v>#N/A</v>
      </c>
      <c r="AD31" t="e">
        <f t="shared" si="50"/>
        <v>#N/A</v>
      </c>
      <c r="AE31" t="e">
        <f t="shared" si="50"/>
        <v>#N/A</v>
      </c>
      <c r="AF31" t="e">
        <f t="shared" si="50"/>
        <v>#N/A</v>
      </c>
      <c r="AG31" t="e">
        <f t="shared" si="50"/>
        <v>#N/A</v>
      </c>
      <c r="AH31" t="e">
        <f t="shared" si="50"/>
        <v>#N/A</v>
      </c>
      <c r="AI31" t="e">
        <f t="shared" si="50"/>
        <v>#N/A</v>
      </c>
      <c r="AJ31" t="e">
        <f t="shared" si="50"/>
        <v>#N/A</v>
      </c>
      <c r="AK31" t="e">
        <f t="shared" si="50"/>
        <v>#N/A</v>
      </c>
      <c r="AL31" t="e">
        <f t="shared" si="50"/>
        <v>#N/A</v>
      </c>
      <c r="AM31" t="e">
        <f t="shared" si="50"/>
        <v>#N/A</v>
      </c>
      <c r="AN31" t="e">
        <f t="shared" si="50"/>
        <v>#N/A</v>
      </c>
      <c r="AO31" t="e">
        <f t="shared" si="50"/>
        <v>#N/A</v>
      </c>
      <c r="AP31" t="e">
        <f t="shared" si="50"/>
        <v>#N/A</v>
      </c>
      <c r="AQ31" t="e">
        <f t="shared" si="50"/>
        <v>#N/A</v>
      </c>
      <c r="AR31" t="e">
        <f t="shared" si="50"/>
        <v>#N/A</v>
      </c>
      <c r="AS31" t="e">
        <f t="shared" si="50"/>
        <v>#N/A</v>
      </c>
      <c r="AT31">
        <f t="shared" si="50"/>
        <v>1.9009071877180739</v>
      </c>
      <c r="AU31" t="e">
        <f t="shared" si="50"/>
        <v>#N/A</v>
      </c>
      <c r="AV31" t="e">
        <f t="shared" si="50"/>
        <v>#N/A</v>
      </c>
      <c r="AW31" t="e">
        <f t="shared" si="50"/>
        <v>#N/A</v>
      </c>
      <c r="AX31" t="e">
        <f t="shared" si="50"/>
        <v>#N/A</v>
      </c>
      <c r="AY31" t="e">
        <f t="shared" si="50"/>
        <v>#N/A</v>
      </c>
      <c r="AZ31">
        <f t="shared" si="50"/>
        <v>2.3967867575462511</v>
      </c>
      <c r="BA31" t="e">
        <f t="shared" si="50"/>
        <v>#N/A</v>
      </c>
      <c r="BB31">
        <f t="shared" si="50"/>
        <v>1.8277923048188269</v>
      </c>
      <c r="BC31">
        <f t="shared" si="50"/>
        <v>1.7669815564552409</v>
      </c>
      <c r="BD31">
        <f t="shared" si="50"/>
        <v>3.5707317073170728</v>
      </c>
      <c r="BE31">
        <f t="shared" si="50"/>
        <v>3.5149425287356317</v>
      </c>
      <c r="BF31">
        <f t="shared" si="50"/>
        <v>2.437797416723317</v>
      </c>
      <c r="BG31">
        <f t="shared" si="50"/>
        <v>3.5341040462427746</v>
      </c>
      <c r="BH31">
        <f t="shared" si="50"/>
        <v>1.6973995271867612</v>
      </c>
      <c r="BI31" t="e">
        <f t="shared" si="50"/>
        <v>#N/A</v>
      </c>
      <c r="BJ31" t="e">
        <f t="shared" si="50"/>
        <v>#N/A</v>
      </c>
      <c r="BK31">
        <f t="shared" si="50"/>
        <v>1.4349577124446233</v>
      </c>
      <c r="BL31">
        <f t="shared" si="50"/>
        <v>1.4011450381679389</v>
      </c>
      <c r="BM31">
        <f t="shared" si="50"/>
        <v>1.394746311622886</v>
      </c>
      <c r="BN31">
        <f t="shared" si="50"/>
        <v>2.8339385935952457</v>
      </c>
      <c r="BO31">
        <f t="shared" si="50"/>
        <v>1.7036429274696423</v>
      </c>
      <c r="BP31">
        <f t="shared" ref="BP31:BY31" si="51">+(BP11+BP18)/BP11</f>
        <v>2.7443543717429075</v>
      </c>
      <c r="BQ31" t="e">
        <f t="shared" si="51"/>
        <v>#N/A</v>
      </c>
      <c r="BR31" t="e">
        <f t="shared" si="51"/>
        <v>#N/A</v>
      </c>
      <c r="BS31" t="e">
        <f t="shared" si="51"/>
        <v>#N/A</v>
      </c>
      <c r="BT31" t="e">
        <f t="shared" si="51"/>
        <v>#N/A</v>
      </c>
      <c r="BU31" t="e">
        <f t="shared" si="51"/>
        <v>#N/A</v>
      </c>
      <c r="BV31">
        <f t="shared" si="51"/>
        <v>1.6317962835512734</v>
      </c>
      <c r="BW31">
        <f t="shared" si="51"/>
        <v>1.8145956607495068</v>
      </c>
      <c r="BX31" t="e">
        <f t="shared" si="51"/>
        <v>#N/A</v>
      </c>
      <c r="BY31" t="e">
        <f t="shared" si="51"/>
        <v>#N/A</v>
      </c>
      <c r="BZ31" t="e">
        <f>+(BZ11+BZ18)/BZ11</f>
        <v>#N/A</v>
      </c>
      <c r="CA31">
        <f>+(CA11+CA18)/CA11</f>
        <v>2.0311915159076728</v>
      </c>
      <c r="CB31">
        <f>+(CB11+CB18)/CB11</f>
        <v>1.9269454737956591</v>
      </c>
      <c r="CC31">
        <f>+(CC11+CC18)/CC11</f>
        <v>3.5212328767123284</v>
      </c>
    </row>
    <row r="32" spans="1:81" x14ac:dyDescent="0.25">
      <c r="A32" s="215"/>
      <c r="B32" t="s">
        <v>420</v>
      </c>
    </row>
    <row r="33" spans="1:81" x14ac:dyDescent="0.25">
      <c r="A33" s="215"/>
      <c r="B33" s="51" t="s">
        <v>220</v>
      </c>
      <c r="C33">
        <f>+(60+C12)/60</f>
        <v>1.87</v>
      </c>
      <c r="D33" t="e">
        <f t="shared" ref="D33:BO33" si="52">+(60+D12)/60</f>
        <v>#N/A</v>
      </c>
      <c r="E33">
        <f t="shared" si="52"/>
        <v>2.7100000000000004</v>
      </c>
      <c r="F33" t="e">
        <f t="shared" si="52"/>
        <v>#N/A</v>
      </c>
      <c r="G33" t="e">
        <f t="shared" si="52"/>
        <v>#N/A</v>
      </c>
      <c r="H33">
        <f t="shared" si="52"/>
        <v>3.0291666666666668</v>
      </c>
      <c r="I33" t="e">
        <f t="shared" si="52"/>
        <v>#N/A</v>
      </c>
      <c r="J33" t="e">
        <f t="shared" si="52"/>
        <v>#N/A</v>
      </c>
      <c r="K33">
        <f t="shared" si="52"/>
        <v>2.0694444444444446</v>
      </c>
      <c r="L33">
        <f t="shared" si="52"/>
        <v>1.7691666666666668</v>
      </c>
      <c r="M33" t="e">
        <f t="shared" si="52"/>
        <v>#N/A</v>
      </c>
      <c r="N33" t="e">
        <f t="shared" si="52"/>
        <v>#N/A</v>
      </c>
      <c r="O33">
        <f t="shared" si="52"/>
        <v>1.858611111111111</v>
      </c>
      <c r="P33">
        <f t="shared" si="52"/>
        <v>1.5030555555555556</v>
      </c>
      <c r="Q33">
        <f t="shared" si="52"/>
        <v>2.1752777777777776</v>
      </c>
      <c r="R33" t="e">
        <f t="shared" si="52"/>
        <v>#N/A</v>
      </c>
      <c r="S33" t="e">
        <f t="shared" si="52"/>
        <v>#N/A</v>
      </c>
      <c r="T33" t="e">
        <f t="shared" si="52"/>
        <v>#N/A</v>
      </c>
      <c r="U33" t="e">
        <f t="shared" si="52"/>
        <v>#N/A</v>
      </c>
      <c r="V33" t="e">
        <f t="shared" si="52"/>
        <v>#N/A</v>
      </c>
      <c r="W33" t="e">
        <f t="shared" si="52"/>
        <v>#N/A</v>
      </c>
      <c r="X33" t="e">
        <f t="shared" si="52"/>
        <v>#N/A</v>
      </c>
      <c r="Y33">
        <f t="shared" si="52"/>
        <v>1.8366666666666664</v>
      </c>
      <c r="Z33" t="e">
        <f t="shared" si="52"/>
        <v>#N/A</v>
      </c>
      <c r="AA33">
        <f t="shared" si="52"/>
        <v>1.9827777777777778</v>
      </c>
      <c r="AB33">
        <f t="shared" si="52"/>
        <v>1.7697222222222222</v>
      </c>
      <c r="AC33">
        <f t="shared" si="52"/>
        <v>2.4708333333333332</v>
      </c>
      <c r="AD33" t="e">
        <f t="shared" si="52"/>
        <v>#N/A</v>
      </c>
      <c r="AE33" t="e">
        <f t="shared" si="52"/>
        <v>#N/A</v>
      </c>
      <c r="AF33" t="e">
        <f t="shared" si="52"/>
        <v>#N/A</v>
      </c>
      <c r="AG33" t="e">
        <f t="shared" si="52"/>
        <v>#N/A</v>
      </c>
      <c r="AH33">
        <f t="shared" si="52"/>
        <v>1.5633333333333332</v>
      </c>
      <c r="AI33">
        <f t="shared" si="52"/>
        <v>2.3986111111111112</v>
      </c>
      <c r="AJ33">
        <f t="shared" si="52"/>
        <v>2.0388888888888888</v>
      </c>
      <c r="AK33" t="e">
        <f t="shared" si="52"/>
        <v>#N/A</v>
      </c>
      <c r="AL33">
        <f t="shared" si="52"/>
        <v>3.51</v>
      </c>
      <c r="AM33" t="e">
        <f t="shared" si="52"/>
        <v>#N/A</v>
      </c>
      <c r="AN33">
        <f t="shared" si="52"/>
        <v>1.4130555555555555</v>
      </c>
      <c r="AO33" t="e">
        <f t="shared" si="52"/>
        <v>#N/A</v>
      </c>
      <c r="AP33">
        <f t="shared" si="52"/>
        <v>1.6719444444444445</v>
      </c>
      <c r="AQ33" t="e">
        <f t="shared" si="52"/>
        <v>#N/A</v>
      </c>
      <c r="AR33" t="e">
        <f t="shared" si="52"/>
        <v>#N/A</v>
      </c>
      <c r="AS33" t="e">
        <f t="shared" si="52"/>
        <v>#N/A</v>
      </c>
      <c r="AT33" t="e">
        <f t="shared" si="52"/>
        <v>#N/A</v>
      </c>
      <c r="AU33">
        <f t="shared" si="52"/>
        <v>1.6555555555555557</v>
      </c>
      <c r="AV33" t="e">
        <f t="shared" si="52"/>
        <v>#N/A</v>
      </c>
      <c r="AW33">
        <f t="shared" si="52"/>
        <v>1.5994444444444444</v>
      </c>
      <c r="AX33" t="e">
        <f t="shared" si="52"/>
        <v>#N/A</v>
      </c>
      <c r="AY33">
        <f t="shared" si="52"/>
        <v>1.973611111111111</v>
      </c>
      <c r="AZ33" t="e">
        <f t="shared" si="52"/>
        <v>#N/A</v>
      </c>
      <c r="BA33">
        <f t="shared" si="52"/>
        <v>1.6502777777777777</v>
      </c>
      <c r="BB33" t="e">
        <f t="shared" si="52"/>
        <v>#N/A</v>
      </c>
      <c r="BC33" t="e">
        <f t="shared" si="52"/>
        <v>#N/A</v>
      </c>
      <c r="BD33" t="e">
        <f t="shared" si="52"/>
        <v>#N/A</v>
      </c>
      <c r="BE33" t="e">
        <f t="shared" si="52"/>
        <v>#N/A</v>
      </c>
      <c r="BF33" t="e">
        <f t="shared" si="52"/>
        <v>#N/A</v>
      </c>
      <c r="BG33" t="e">
        <f t="shared" si="52"/>
        <v>#N/A</v>
      </c>
      <c r="BH33" t="e">
        <f t="shared" si="52"/>
        <v>#N/A</v>
      </c>
      <c r="BI33" t="e">
        <f t="shared" si="52"/>
        <v>#N/A</v>
      </c>
      <c r="BJ33" t="e">
        <f t="shared" si="52"/>
        <v>#N/A</v>
      </c>
      <c r="BK33" t="e">
        <f t="shared" si="52"/>
        <v>#N/A</v>
      </c>
      <c r="BL33" t="e">
        <f t="shared" si="52"/>
        <v>#N/A</v>
      </c>
      <c r="BM33" t="e">
        <f t="shared" si="52"/>
        <v>#N/A</v>
      </c>
      <c r="BN33" t="e">
        <f t="shared" si="52"/>
        <v>#N/A</v>
      </c>
      <c r="BO33" t="e">
        <f t="shared" si="52"/>
        <v>#N/A</v>
      </c>
      <c r="BP33" t="e">
        <f t="shared" ref="BP33:CC33" si="53">+(60+BP12)/60</f>
        <v>#N/A</v>
      </c>
      <c r="BQ33">
        <f t="shared" si="53"/>
        <v>2.3236111111111111</v>
      </c>
      <c r="BR33">
        <f t="shared" si="53"/>
        <v>2.0338888888888889</v>
      </c>
      <c r="BS33">
        <f t="shared" si="53"/>
        <v>1.8016666666666665</v>
      </c>
      <c r="BT33" t="e">
        <f t="shared" si="53"/>
        <v>#N/A</v>
      </c>
      <c r="BU33" t="e">
        <f t="shared" si="53"/>
        <v>#N/A</v>
      </c>
      <c r="BV33" t="e">
        <f t="shared" si="53"/>
        <v>#N/A</v>
      </c>
      <c r="BW33" t="e">
        <f t="shared" si="53"/>
        <v>#N/A</v>
      </c>
      <c r="BX33" t="e">
        <f t="shared" si="53"/>
        <v>#N/A</v>
      </c>
      <c r="BY33" t="e">
        <f t="shared" si="53"/>
        <v>#N/A</v>
      </c>
      <c r="BZ33" t="e">
        <f t="shared" si="53"/>
        <v>#N/A</v>
      </c>
      <c r="CA33" t="e">
        <f t="shared" si="53"/>
        <v>#N/A</v>
      </c>
      <c r="CB33" t="e">
        <f t="shared" si="53"/>
        <v>#N/A</v>
      </c>
      <c r="CC33" t="e">
        <f t="shared" si="53"/>
        <v>#N/A</v>
      </c>
    </row>
    <row r="34" spans="1:81" x14ac:dyDescent="0.25">
      <c r="A34" s="215"/>
      <c r="B34" s="51" t="s">
        <v>222</v>
      </c>
      <c r="C34" t="e">
        <f>+(60+C15)/60</f>
        <v>#N/A</v>
      </c>
      <c r="D34" t="e">
        <f t="shared" ref="D34:BO34" si="54">+(60+D15)/60</f>
        <v>#N/A</v>
      </c>
      <c r="E34" t="e">
        <f t="shared" si="54"/>
        <v>#N/A</v>
      </c>
      <c r="F34">
        <f t="shared" si="54"/>
        <v>2.403888888888889</v>
      </c>
      <c r="G34">
        <f t="shared" si="54"/>
        <v>1.4877777777777779</v>
      </c>
      <c r="H34" t="e">
        <f t="shared" si="54"/>
        <v>#N/A</v>
      </c>
      <c r="I34">
        <f t="shared" si="54"/>
        <v>1.410277777777778</v>
      </c>
      <c r="J34">
        <f t="shared" si="54"/>
        <v>1.3533333333333333</v>
      </c>
      <c r="K34" t="e">
        <f t="shared" si="54"/>
        <v>#N/A</v>
      </c>
      <c r="L34" t="e">
        <f t="shared" si="54"/>
        <v>#N/A</v>
      </c>
      <c r="M34" t="e">
        <f t="shared" si="54"/>
        <v>#N/A</v>
      </c>
      <c r="N34">
        <f t="shared" si="54"/>
        <v>1.8280555555555555</v>
      </c>
      <c r="O34" t="e">
        <f t="shared" si="54"/>
        <v>#N/A</v>
      </c>
      <c r="P34" t="e">
        <f t="shared" si="54"/>
        <v>#N/A</v>
      </c>
      <c r="Q34" t="e">
        <f t="shared" si="54"/>
        <v>#N/A</v>
      </c>
      <c r="R34" t="e">
        <f t="shared" si="54"/>
        <v>#N/A</v>
      </c>
      <c r="S34" t="e">
        <f t="shared" si="54"/>
        <v>#N/A</v>
      </c>
      <c r="T34" t="e">
        <f t="shared" si="54"/>
        <v>#N/A</v>
      </c>
      <c r="U34" t="e">
        <f t="shared" si="54"/>
        <v>#N/A</v>
      </c>
      <c r="V34">
        <f t="shared" si="54"/>
        <v>1.4561111111111109</v>
      </c>
      <c r="W34">
        <f t="shared" si="54"/>
        <v>1.4255555555555555</v>
      </c>
      <c r="X34">
        <f t="shared" si="54"/>
        <v>1.8480555555555553</v>
      </c>
      <c r="Y34" t="e">
        <f t="shared" si="54"/>
        <v>#N/A</v>
      </c>
      <c r="Z34">
        <f t="shared" si="54"/>
        <v>2.5838888888888891</v>
      </c>
      <c r="AA34" t="e">
        <f t="shared" si="54"/>
        <v>#N/A</v>
      </c>
      <c r="AB34" t="e">
        <f t="shared" si="54"/>
        <v>#N/A</v>
      </c>
      <c r="AC34" t="e">
        <f t="shared" si="54"/>
        <v>#N/A</v>
      </c>
      <c r="AD34">
        <f t="shared" si="54"/>
        <v>1.4158333333333333</v>
      </c>
      <c r="AE34">
        <f t="shared" si="54"/>
        <v>1.2177777777777776</v>
      </c>
      <c r="AF34">
        <f t="shared" si="54"/>
        <v>1.8419444444444444</v>
      </c>
      <c r="AG34">
        <f t="shared" si="54"/>
        <v>1.4655555555555557</v>
      </c>
      <c r="AH34" t="e">
        <f t="shared" si="54"/>
        <v>#N/A</v>
      </c>
      <c r="AI34" t="e">
        <f t="shared" si="54"/>
        <v>#N/A</v>
      </c>
      <c r="AJ34" t="e">
        <f t="shared" si="54"/>
        <v>#N/A</v>
      </c>
      <c r="AK34">
        <f t="shared" si="54"/>
        <v>2.5586111111111109</v>
      </c>
      <c r="AL34" t="e">
        <f t="shared" si="54"/>
        <v>#N/A</v>
      </c>
      <c r="AM34">
        <f t="shared" si="54"/>
        <v>3.3577777777777778</v>
      </c>
      <c r="AN34" t="e">
        <f t="shared" si="54"/>
        <v>#N/A</v>
      </c>
      <c r="AO34">
        <f t="shared" si="54"/>
        <v>1.3102777777777777</v>
      </c>
      <c r="AP34" t="e">
        <f t="shared" si="54"/>
        <v>#N/A</v>
      </c>
      <c r="AQ34">
        <f t="shared" si="54"/>
        <v>1.5436111111111113</v>
      </c>
      <c r="AR34">
        <f t="shared" si="54"/>
        <v>1.3599999999999999</v>
      </c>
      <c r="AS34">
        <f t="shared" si="54"/>
        <v>1.2397222222222224</v>
      </c>
      <c r="AT34" t="e">
        <f t="shared" si="54"/>
        <v>#N/A</v>
      </c>
      <c r="AU34" t="e">
        <f t="shared" si="54"/>
        <v>#N/A</v>
      </c>
      <c r="AV34">
        <f t="shared" si="54"/>
        <v>1.5441666666666667</v>
      </c>
      <c r="AW34" t="e">
        <f t="shared" si="54"/>
        <v>#N/A</v>
      </c>
      <c r="AX34">
        <f t="shared" si="54"/>
        <v>2.1208333333333331</v>
      </c>
      <c r="AY34" t="e">
        <f t="shared" si="54"/>
        <v>#N/A</v>
      </c>
      <c r="AZ34" t="e">
        <f t="shared" si="54"/>
        <v>#N/A</v>
      </c>
      <c r="BA34" t="e">
        <f t="shared" si="54"/>
        <v>#N/A</v>
      </c>
      <c r="BB34" t="e">
        <f t="shared" si="54"/>
        <v>#N/A</v>
      </c>
      <c r="BC34" t="e">
        <f t="shared" si="54"/>
        <v>#N/A</v>
      </c>
      <c r="BD34" t="e">
        <f t="shared" si="54"/>
        <v>#N/A</v>
      </c>
      <c r="BE34" t="e">
        <f t="shared" si="54"/>
        <v>#N/A</v>
      </c>
      <c r="BF34" t="e">
        <f t="shared" si="54"/>
        <v>#N/A</v>
      </c>
      <c r="BG34" t="e">
        <f t="shared" si="54"/>
        <v>#N/A</v>
      </c>
      <c r="BH34" t="e">
        <f t="shared" si="54"/>
        <v>#N/A</v>
      </c>
      <c r="BI34">
        <f t="shared" si="54"/>
        <v>1.9033333333333333</v>
      </c>
      <c r="BJ34">
        <f t="shared" si="54"/>
        <v>2.1455555555555557</v>
      </c>
      <c r="BK34" t="e">
        <f t="shared" si="54"/>
        <v>#N/A</v>
      </c>
      <c r="BL34" t="e">
        <f t="shared" si="54"/>
        <v>#N/A</v>
      </c>
      <c r="BM34" t="e">
        <f t="shared" si="54"/>
        <v>#N/A</v>
      </c>
      <c r="BN34" t="e">
        <f t="shared" si="54"/>
        <v>#N/A</v>
      </c>
      <c r="BO34" t="e">
        <f t="shared" si="54"/>
        <v>#N/A</v>
      </c>
      <c r="BP34" t="e">
        <f t="shared" ref="BP34:CC34" si="55">+(60+BP15)/60</f>
        <v>#N/A</v>
      </c>
      <c r="BQ34" t="e">
        <f t="shared" si="55"/>
        <v>#N/A</v>
      </c>
      <c r="BR34" t="e">
        <f t="shared" si="55"/>
        <v>#N/A</v>
      </c>
      <c r="BS34" t="e">
        <f t="shared" si="55"/>
        <v>#N/A</v>
      </c>
      <c r="BT34">
        <f t="shared" si="55"/>
        <v>2.3216666666666668</v>
      </c>
      <c r="BU34">
        <f t="shared" si="55"/>
        <v>1.3891666666666667</v>
      </c>
      <c r="BV34" t="e">
        <f t="shared" si="55"/>
        <v>#N/A</v>
      </c>
      <c r="BW34" t="e">
        <f t="shared" si="55"/>
        <v>#N/A</v>
      </c>
      <c r="BX34">
        <f t="shared" si="55"/>
        <v>2.4305555555555558</v>
      </c>
      <c r="BY34">
        <f t="shared" si="55"/>
        <v>1.4061111111111113</v>
      </c>
      <c r="BZ34">
        <f t="shared" si="55"/>
        <v>1.6394444444444443</v>
      </c>
      <c r="CA34" t="e">
        <f t="shared" si="55"/>
        <v>#N/A</v>
      </c>
      <c r="CB34" t="e">
        <f t="shared" si="55"/>
        <v>#N/A</v>
      </c>
      <c r="CC34" t="e">
        <f t="shared" si="55"/>
        <v>#N/A</v>
      </c>
    </row>
    <row r="35" spans="1:81" x14ac:dyDescent="0.25">
      <c r="A35" s="215"/>
      <c r="B35" s="51" t="s">
        <v>221</v>
      </c>
      <c r="C35" t="e">
        <f>+(60+C18)/60</f>
        <v>#N/A</v>
      </c>
      <c r="D35">
        <f t="shared" ref="D35:BO35" si="56">+(60+D18)/60</f>
        <v>1.8286111111111112</v>
      </c>
      <c r="E35" t="e">
        <f t="shared" si="56"/>
        <v>#N/A</v>
      </c>
      <c r="F35" t="e">
        <f t="shared" si="56"/>
        <v>#N/A</v>
      </c>
      <c r="G35" t="e">
        <f t="shared" si="56"/>
        <v>#N/A</v>
      </c>
      <c r="H35" t="e">
        <f t="shared" si="56"/>
        <v>#N/A</v>
      </c>
      <c r="I35" t="e">
        <f t="shared" si="56"/>
        <v>#N/A</v>
      </c>
      <c r="J35" t="e">
        <f t="shared" si="56"/>
        <v>#N/A</v>
      </c>
      <c r="K35" t="e">
        <f t="shared" si="56"/>
        <v>#N/A</v>
      </c>
      <c r="L35" t="e">
        <f t="shared" si="56"/>
        <v>#N/A</v>
      </c>
      <c r="M35">
        <f t="shared" si="56"/>
        <v>1.9788888888888891</v>
      </c>
      <c r="N35" t="e">
        <f t="shared" si="56"/>
        <v>#N/A</v>
      </c>
      <c r="O35" t="e">
        <f t="shared" si="56"/>
        <v>#N/A</v>
      </c>
      <c r="P35" t="e">
        <f t="shared" si="56"/>
        <v>#N/A</v>
      </c>
      <c r="Q35" t="e">
        <f t="shared" si="56"/>
        <v>#N/A</v>
      </c>
      <c r="R35">
        <f t="shared" si="56"/>
        <v>1.4319444444444445</v>
      </c>
      <c r="S35">
        <f t="shared" si="56"/>
        <v>1.21</v>
      </c>
      <c r="T35">
        <f t="shared" si="56"/>
        <v>1.2452777777777777</v>
      </c>
      <c r="U35">
        <f t="shared" si="56"/>
        <v>1.3077777777777777</v>
      </c>
      <c r="V35" t="e">
        <f t="shared" si="56"/>
        <v>#N/A</v>
      </c>
      <c r="W35" t="e">
        <f t="shared" si="56"/>
        <v>#N/A</v>
      </c>
      <c r="X35" t="e">
        <f t="shared" si="56"/>
        <v>#N/A</v>
      </c>
      <c r="Y35" t="e">
        <f t="shared" si="56"/>
        <v>#N/A</v>
      </c>
      <c r="Z35" t="e">
        <f t="shared" si="56"/>
        <v>#N/A</v>
      </c>
      <c r="AA35" t="e">
        <f t="shared" si="56"/>
        <v>#N/A</v>
      </c>
      <c r="AB35" t="e">
        <f t="shared" si="56"/>
        <v>#N/A</v>
      </c>
      <c r="AC35" t="e">
        <f t="shared" si="56"/>
        <v>#N/A</v>
      </c>
      <c r="AD35" t="e">
        <f t="shared" si="56"/>
        <v>#N/A</v>
      </c>
      <c r="AE35" t="e">
        <f t="shared" si="56"/>
        <v>#N/A</v>
      </c>
      <c r="AF35" t="e">
        <f t="shared" si="56"/>
        <v>#N/A</v>
      </c>
      <c r="AG35" t="e">
        <f t="shared" si="56"/>
        <v>#N/A</v>
      </c>
      <c r="AH35" t="e">
        <f t="shared" si="56"/>
        <v>#N/A</v>
      </c>
      <c r="AI35" t="e">
        <f t="shared" si="56"/>
        <v>#N/A</v>
      </c>
      <c r="AJ35" t="e">
        <f t="shared" si="56"/>
        <v>#N/A</v>
      </c>
      <c r="AK35" t="e">
        <f t="shared" si="56"/>
        <v>#N/A</v>
      </c>
      <c r="AL35" t="e">
        <f t="shared" si="56"/>
        <v>#N/A</v>
      </c>
      <c r="AM35" t="e">
        <f t="shared" si="56"/>
        <v>#N/A</v>
      </c>
      <c r="AN35" t="e">
        <f t="shared" si="56"/>
        <v>#N/A</v>
      </c>
      <c r="AO35" t="e">
        <f t="shared" si="56"/>
        <v>#N/A</v>
      </c>
      <c r="AP35" t="e">
        <f t="shared" si="56"/>
        <v>#N/A</v>
      </c>
      <c r="AQ35" t="e">
        <f t="shared" si="56"/>
        <v>#N/A</v>
      </c>
      <c r="AR35" t="e">
        <f t="shared" si="56"/>
        <v>#N/A</v>
      </c>
      <c r="AS35" t="e">
        <f t="shared" si="56"/>
        <v>#N/A</v>
      </c>
      <c r="AT35">
        <f t="shared" si="56"/>
        <v>1.358611111111111</v>
      </c>
      <c r="AU35" t="e">
        <f t="shared" si="56"/>
        <v>#N/A</v>
      </c>
      <c r="AV35" t="e">
        <f t="shared" si="56"/>
        <v>#N/A</v>
      </c>
      <c r="AW35" t="e">
        <f t="shared" si="56"/>
        <v>#N/A</v>
      </c>
      <c r="AX35" t="e">
        <f t="shared" si="56"/>
        <v>#N/A</v>
      </c>
      <c r="AY35" t="e">
        <f t="shared" si="56"/>
        <v>#N/A</v>
      </c>
      <c r="AZ35">
        <f t="shared" si="56"/>
        <v>1.7969444444444445</v>
      </c>
      <c r="BA35" t="e">
        <f t="shared" si="56"/>
        <v>#N/A</v>
      </c>
      <c r="BB35">
        <f t="shared" si="56"/>
        <v>1.6155555555555556</v>
      </c>
      <c r="BC35">
        <f t="shared" si="56"/>
        <v>1.4736111111111112</v>
      </c>
      <c r="BD35">
        <f t="shared" si="56"/>
        <v>1.5855555555555554</v>
      </c>
      <c r="BE35">
        <f t="shared" si="56"/>
        <v>1.6077777777777778</v>
      </c>
      <c r="BF35">
        <f t="shared" si="56"/>
        <v>1.5874999999999999</v>
      </c>
      <c r="BG35">
        <f t="shared" si="56"/>
        <v>1.6088888888888888</v>
      </c>
      <c r="BH35">
        <f t="shared" si="56"/>
        <v>1.4916666666666667</v>
      </c>
      <c r="BI35" t="e">
        <f t="shared" si="56"/>
        <v>#N/A</v>
      </c>
      <c r="BJ35" t="e">
        <f t="shared" si="56"/>
        <v>#N/A</v>
      </c>
      <c r="BK35">
        <f t="shared" si="56"/>
        <v>1.3</v>
      </c>
      <c r="BL35">
        <f t="shared" si="56"/>
        <v>1.2919444444444443</v>
      </c>
      <c r="BM35">
        <f t="shared" si="56"/>
        <v>1.3047222222222221</v>
      </c>
      <c r="BN35">
        <f t="shared" si="56"/>
        <v>2.5430555555555552</v>
      </c>
      <c r="BO35">
        <f t="shared" si="56"/>
        <v>1.5955555555555556</v>
      </c>
      <c r="BP35">
        <f t="shared" ref="BP35:CC35" si="57">+(60+BP18)/60</f>
        <v>2.6736111111111116</v>
      </c>
      <c r="BQ35" t="e">
        <f t="shared" si="57"/>
        <v>#N/A</v>
      </c>
      <c r="BR35" t="e">
        <f t="shared" si="57"/>
        <v>#N/A</v>
      </c>
      <c r="BS35" t="e">
        <f t="shared" si="57"/>
        <v>#N/A</v>
      </c>
      <c r="BT35" t="e">
        <f t="shared" si="57"/>
        <v>#N/A</v>
      </c>
      <c r="BU35" t="e">
        <f t="shared" si="57"/>
        <v>#N/A</v>
      </c>
      <c r="BV35">
        <f t="shared" si="57"/>
        <v>1.2549999999999999</v>
      </c>
      <c r="BW35">
        <f t="shared" si="57"/>
        <v>1.2294444444444443</v>
      </c>
      <c r="BX35" t="e">
        <f t="shared" si="57"/>
        <v>#N/A</v>
      </c>
      <c r="BY35" t="e">
        <f t="shared" si="57"/>
        <v>#N/A</v>
      </c>
      <c r="BZ35" t="e">
        <f t="shared" si="57"/>
        <v>#N/A</v>
      </c>
      <c r="CA35">
        <f t="shared" si="57"/>
        <v>1.4591666666666667</v>
      </c>
      <c r="CB35">
        <f t="shared" si="57"/>
        <v>1.486388888888889</v>
      </c>
      <c r="CC35">
        <f t="shared" si="57"/>
        <v>2.0225</v>
      </c>
    </row>
    <row r="36" spans="1:81" x14ac:dyDescent="0.25">
      <c r="A36" s="215"/>
    </row>
    <row r="37" spans="1:81" x14ac:dyDescent="0.25">
      <c r="A37" s="215"/>
    </row>
    <row r="38" spans="1:81" x14ac:dyDescent="0.25">
      <c r="A38" s="215"/>
    </row>
    <row r="39" spans="1:81" x14ac:dyDescent="0.25">
      <c r="A39" s="215"/>
      <c r="B39" t="s">
        <v>468</v>
      </c>
      <c r="C39">
        <v>5</v>
      </c>
      <c r="D39">
        <f>+C39+5</f>
        <v>10</v>
      </c>
      <c r="E39">
        <f t="shared" ref="E39:AH39" si="58">+D39+5</f>
        <v>15</v>
      </c>
      <c r="F39">
        <f t="shared" si="58"/>
        <v>20</v>
      </c>
      <c r="G39">
        <f t="shared" si="58"/>
        <v>25</v>
      </c>
      <c r="H39">
        <f t="shared" si="58"/>
        <v>30</v>
      </c>
      <c r="I39">
        <f t="shared" si="58"/>
        <v>35</v>
      </c>
      <c r="J39">
        <f t="shared" si="58"/>
        <v>40</v>
      </c>
      <c r="K39">
        <f t="shared" si="58"/>
        <v>45</v>
      </c>
      <c r="L39">
        <f t="shared" si="58"/>
        <v>50</v>
      </c>
      <c r="M39">
        <f t="shared" si="58"/>
        <v>55</v>
      </c>
      <c r="N39">
        <f t="shared" si="58"/>
        <v>60</v>
      </c>
      <c r="O39">
        <f t="shared" si="58"/>
        <v>65</v>
      </c>
      <c r="P39">
        <f t="shared" si="58"/>
        <v>70</v>
      </c>
      <c r="Q39">
        <f t="shared" si="58"/>
        <v>75</v>
      </c>
      <c r="R39">
        <f t="shared" si="58"/>
        <v>80</v>
      </c>
      <c r="S39">
        <f t="shared" si="58"/>
        <v>85</v>
      </c>
      <c r="T39">
        <f t="shared" si="58"/>
        <v>90</v>
      </c>
      <c r="U39">
        <f t="shared" si="58"/>
        <v>95</v>
      </c>
      <c r="V39">
        <f t="shared" si="58"/>
        <v>100</v>
      </c>
      <c r="W39">
        <f t="shared" si="58"/>
        <v>105</v>
      </c>
      <c r="X39">
        <f t="shared" si="58"/>
        <v>110</v>
      </c>
      <c r="Y39">
        <f t="shared" si="58"/>
        <v>115</v>
      </c>
      <c r="Z39">
        <f t="shared" si="58"/>
        <v>120</v>
      </c>
      <c r="AA39">
        <f t="shared" si="58"/>
        <v>125</v>
      </c>
      <c r="AB39">
        <f t="shared" si="58"/>
        <v>130</v>
      </c>
      <c r="AC39">
        <f t="shared" si="58"/>
        <v>135</v>
      </c>
      <c r="AD39">
        <f t="shared" si="58"/>
        <v>140</v>
      </c>
      <c r="AE39">
        <f t="shared" si="58"/>
        <v>145</v>
      </c>
      <c r="AF39">
        <f t="shared" si="58"/>
        <v>150</v>
      </c>
      <c r="AG39">
        <f t="shared" si="58"/>
        <v>155</v>
      </c>
      <c r="AH39">
        <f t="shared" si="58"/>
        <v>160</v>
      </c>
      <c r="AI39">
        <f>+AH39+5</f>
        <v>165</v>
      </c>
      <c r="AJ39">
        <f>+AI39+5</f>
        <v>170</v>
      </c>
      <c r="AK39">
        <f>+AJ39+5</f>
        <v>175</v>
      </c>
      <c r="AL39">
        <f>+AK39+5</f>
        <v>180</v>
      </c>
    </row>
    <row r="40" spans="1:81" x14ac:dyDescent="0.25">
      <c r="A40" s="215"/>
      <c r="B40" t="s">
        <v>469</v>
      </c>
      <c r="C40">
        <f>+C39*0.8</f>
        <v>4</v>
      </c>
      <c r="D40">
        <f t="shared" ref="D40:AH40" si="59">+D39*0.8</f>
        <v>8</v>
      </c>
      <c r="E40">
        <f t="shared" si="59"/>
        <v>12</v>
      </c>
      <c r="F40">
        <f t="shared" si="59"/>
        <v>16</v>
      </c>
      <c r="G40">
        <f t="shared" si="59"/>
        <v>20</v>
      </c>
      <c r="H40">
        <f t="shared" si="59"/>
        <v>24</v>
      </c>
      <c r="I40">
        <f t="shared" si="59"/>
        <v>28</v>
      </c>
      <c r="J40">
        <f t="shared" si="59"/>
        <v>32</v>
      </c>
      <c r="K40">
        <f t="shared" si="59"/>
        <v>36</v>
      </c>
      <c r="L40">
        <f t="shared" si="59"/>
        <v>40</v>
      </c>
      <c r="M40">
        <f t="shared" si="59"/>
        <v>44</v>
      </c>
      <c r="N40">
        <f t="shared" si="59"/>
        <v>48</v>
      </c>
      <c r="O40">
        <f t="shared" si="59"/>
        <v>52</v>
      </c>
      <c r="P40">
        <f t="shared" si="59"/>
        <v>56</v>
      </c>
      <c r="Q40">
        <f t="shared" si="59"/>
        <v>60</v>
      </c>
      <c r="R40">
        <f t="shared" si="59"/>
        <v>64</v>
      </c>
      <c r="S40">
        <f t="shared" si="59"/>
        <v>68</v>
      </c>
      <c r="T40">
        <f t="shared" si="59"/>
        <v>72</v>
      </c>
      <c r="U40">
        <f t="shared" si="59"/>
        <v>76</v>
      </c>
      <c r="V40">
        <f t="shared" si="59"/>
        <v>80</v>
      </c>
      <c r="W40">
        <f t="shared" si="59"/>
        <v>84</v>
      </c>
      <c r="X40">
        <f t="shared" si="59"/>
        <v>88</v>
      </c>
      <c r="Y40">
        <f t="shared" si="59"/>
        <v>92</v>
      </c>
      <c r="Z40">
        <f t="shared" si="59"/>
        <v>96</v>
      </c>
      <c r="AA40">
        <f t="shared" si="59"/>
        <v>100</v>
      </c>
      <c r="AB40">
        <f t="shared" si="59"/>
        <v>104</v>
      </c>
      <c r="AC40">
        <f t="shared" si="59"/>
        <v>108</v>
      </c>
      <c r="AD40">
        <f t="shared" si="59"/>
        <v>112</v>
      </c>
      <c r="AE40">
        <f t="shared" si="59"/>
        <v>116</v>
      </c>
      <c r="AF40">
        <f t="shared" si="59"/>
        <v>120</v>
      </c>
      <c r="AG40">
        <f t="shared" si="59"/>
        <v>124</v>
      </c>
      <c r="AH40">
        <f t="shared" si="59"/>
        <v>128</v>
      </c>
      <c r="AI40">
        <f>+AI39*0.8</f>
        <v>132</v>
      </c>
      <c r="AJ40">
        <f>+AJ39*0.8</f>
        <v>136</v>
      </c>
      <c r="AK40">
        <f>+AK39*0.8</f>
        <v>140</v>
      </c>
      <c r="AL40">
        <f>+AL39*0.8</f>
        <v>144</v>
      </c>
    </row>
    <row r="41" spans="1:81" x14ac:dyDescent="0.25">
      <c r="A41" s="215"/>
    </row>
    <row r="42" spans="1:81" x14ac:dyDescent="0.25">
      <c r="A42" s="215"/>
    </row>
    <row r="43" spans="1:81" x14ac:dyDescent="0.25">
      <c r="A43" s="215"/>
    </row>
    <row r="44" spans="1:81" x14ac:dyDescent="0.25">
      <c r="A44" s="215"/>
    </row>
    <row r="45" spans="1:81" x14ac:dyDescent="0.25">
      <c r="A45" s="215"/>
    </row>
    <row r="46" spans="1:81" x14ac:dyDescent="0.25">
      <c r="A46" s="215"/>
    </row>
    <row r="47" spans="1:81" x14ac:dyDescent="0.25">
      <c r="A47" s="215"/>
    </row>
    <row r="48" spans="1:81" x14ac:dyDescent="0.25">
      <c r="A48" s="215"/>
    </row>
    <row r="49" spans="1:1" x14ac:dyDescent="0.25">
      <c r="A49" s="215"/>
    </row>
    <row r="50" spans="1:1" x14ac:dyDescent="0.25">
      <c r="A50" s="215"/>
    </row>
    <row r="51" spans="1:1" x14ac:dyDescent="0.25">
      <c r="A51" s="215"/>
    </row>
    <row r="52" spans="1:1" x14ac:dyDescent="0.25">
      <c r="A52" s="215"/>
    </row>
    <row r="53" spans="1:1" x14ac:dyDescent="0.25">
      <c r="A53" s="215"/>
    </row>
    <row r="54" spans="1:1" x14ac:dyDescent="0.25">
      <c r="A54" s="215"/>
    </row>
    <row r="55" spans="1:1" x14ac:dyDescent="0.25">
      <c r="A55" s="215"/>
    </row>
    <row r="56" spans="1:1" x14ac:dyDescent="0.25">
      <c r="A56" s="215"/>
    </row>
    <row r="57" spans="1:1" x14ac:dyDescent="0.25">
      <c r="A57" s="215"/>
    </row>
    <row r="58" spans="1:1" x14ac:dyDescent="0.25">
      <c r="A58" s="216"/>
    </row>
  </sheetData>
  <mergeCells count="1">
    <mergeCell ref="A2:A58"/>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97"/>
  <sheetViews>
    <sheetView zoomScale="90" zoomScaleNormal="90" workbookViewId="0">
      <pane xSplit="2" ySplit="2" topLeftCell="C3" activePane="bottomRight" state="frozen"/>
      <selection pane="topRight" activeCell="C1" sqref="C1"/>
      <selection pane="bottomLeft" activeCell="A3" sqref="A3"/>
      <selection pane="bottomRight" activeCell="A2" sqref="A2:A58"/>
    </sheetView>
  </sheetViews>
  <sheetFormatPr defaultRowHeight="15" x14ac:dyDescent="0.25"/>
  <cols>
    <col min="1" max="1" width="24.7109375" customWidth="1"/>
    <col min="2" max="2" width="29.5703125" bestFit="1" customWidth="1"/>
    <col min="3" max="41" width="14.85546875" customWidth="1"/>
    <col min="42" max="42" width="45.140625" customWidth="1"/>
    <col min="43" max="43" width="16.42578125" customWidth="1"/>
    <col min="44" max="44" width="13.28515625" customWidth="1"/>
    <col min="45" max="81" width="14.85546875" customWidth="1"/>
  </cols>
  <sheetData>
    <row r="1" spans="1:81" x14ac:dyDescent="0.25">
      <c r="B1" t="s">
        <v>83</v>
      </c>
      <c r="C1" s="23" t="str">
        <f>+'Descriptive statistics'!C1</f>
        <v>001 - 14</v>
      </c>
      <c r="D1" s="23" t="str">
        <f>+'Descriptive statistics'!D1</f>
        <v>002 - 14</v>
      </c>
      <c r="E1" s="23" t="str">
        <f>+'Descriptive statistics'!E1</f>
        <v>003 - 14</v>
      </c>
      <c r="F1" s="23" t="str">
        <f>+'Descriptive statistics'!F1</f>
        <v>004 - 14</v>
      </c>
      <c r="G1" s="23" t="str">
        <f>+'Descriptive statistics'!G1</f>
        <v>005 - 14</v>
      </c>
      <c r="H1" s="23" t="str">
        <f>+'Descriptive statistics'!H1</f>
        <v>006 - 14</v>
      </c>
      <c r="I1" s="23" t="str">
        <f>+'Descriptive statistics'!I1</f>
        <v>007 - 14</v>
      </c>
      <c r="J1" s="23" t="str">
        <f>+'Descriptive statistics'!J1</f>
        <v>008 - 14</v>
      </c>
      <c r="K1" s="23" t="str">
        <f>+'Descriptive statistics'!K1</f>
        <v>0010 - 14</v>
      </c>
      <c r="L1" s="23" t="str">
        <f>+'Descriptive statistics'!L1</f>
        <v>0011 - 14</v>
      </c>
      <c r="M1" s="23" t="str">
        <f>+'Descriptive statistics'!M1</f>
        <v>0012 - 14</v>
      </c>
      <c r="N1" s="23" t="str">
        <f>+'Descriptive statistics'!N1</f>
        <v>0013 - 14</v>
      </c>
      <c r="O1" s="23" t="str">
        <f>+'Descriptive statistics'!O1</f>
        <v>0014 - 14</v>
      </c>
      <c r="P1" s="23" t="str">
        <f>+'Descriptive statistics'!P1</f>
        <v>0015 - 14</v>
      </c>
      <c r="Q1" s="23" t="str">
        <f>+'Descriptive statistics'!Q1</f>
        <v>0016 - 14</v>
      </c>
      <c r="R1" s="23" t="str">
        <f>+'Descriptive statistics'!R1</f>
        <v>0017 - 14</v>
      </c>
      <c r="S1" s="23" t="str">
        <f>+'Descriptive statistics'!S1</f>
        <v>0018 - 14</v>
      </c>
      <c r="T1" s="23" t="str">
        <f>+'Descriptive statistics'!T1</f>
        <v>0019 - 14</v>
      </c>
      <c r="U1" s="23" t="str">
        <f>+'Descriptive statistics'!U1</f>
        <v>0020 - 14</v>
      </c>
      <c r="V1" s="23" t="str">
        <f>+'Descriptive statistics'!V1</f>
        <v>0021 - 14</v>
      </c>
      <c r="W1" s="23" t="str">
        <f>+'Descriptive statistics'!W1</f>
        <v>0022 - 14</v>
      </c>
      <c r="X1" s="23" t="str">
        <f>+'Descriptive statistics'!X1</f>
        <v>0023 - 14</v>
      </c>
      <c r="Y1" s="23" t="str">
        <f>+'Descriptive statistics'!Y1</f>
        <v>0024 - 14</v>
      </c>
      <c r="Z1" s="23" t="str">
        <f>+'Descriptive statistics'!Z1</f>
        <v>0025 - 14</v>
      </c>
      <c r="AA1" s="23" t="str">
        <f>+'Descriptive statistics'!AA1</f>
        <v>0026 - 14</v>
      </c>
      <c r="AB1" s="23" t="str">
        <f>+'Descriptive statistics'!AB1</f>
        <v>0028 - 14</v>
      </c>
      <c r="AC1" s="23" t="str">
        <f>+'Descriptive statistics'!AC1</f>
        <v>0029 - 14</v>
      </c>
      <c r="AD1" s="23" t="str">
        <f>+'Descriptive statistics'!AD1</f>
        <v>0030 - 14</v>
      </c>
      <c r="AE1" s="23" t="str">
        <f>+'Descriptive statistics'!AE1</f>
        <v>0031 - 14</v>
      </c>
      <c r="AF1" s="23" t="str">
        <f>+'Descriptive statistics'!AF1</f>
        <v>0032 - 14</v>
      </c>
      <c r="AG1" s="23" t="str">
        <f>+'Descriptive statistics'!AG1</f>
        <v>0034 - 14</v>
      </c>
      <c r="AH1" s="23" t="str">
        <f>+'Descriptive statistics'!AH1</f>
        <v>035 - 14</v>
      </c>
      <c r="AI1" s="23" t="str">
        <f>+'Descriptive statistics'!AI1</f>
        <v>036 - 14</v>
      </c>
      <c r="AJ1" s="23" t="str">
        <f>+'Descriptive statistics'!AJ1</f>
        <v>037 - 14</v>
      </c>
      <c r="AK1" s="23" t="str">
        <f>+'Descriptive statistics'!AK1</f>
        <v>038 - 14</v>
      </c>
      <c r="AL1" s="23" t="str">
        <f>+'Descriptive statistics'!AL1</f>
        <v>039 - 14</v>
      </c>
      <c r="AM1" s="23" t="str">
        <f>+'Descriptive statistics'!AM1</f>
        <v>040 - 14</v>
      </c>
      <c r="AN1" s="23" t="str">
        <f>+'Descriptive statistics'!AN1</f>
        <v>041 - 14</v>
      </c>
      <c r="AO1" s="23" t="str">
        <f>+'Descriptive statistics'!AO1</f>
        <v>042 - 14</v>
      </c>
      <c r="AP1" s="23" t="str">
        <f>+'Descriptive statistics'!AP1</f>
        <v>043 - 14</v>
      </c>
      <c r="AQ1" s="23" t="str">
        <f>+'Descriptive statistics'!AQ1</f>
        <v>045 - 14</v>
      </c>
      <c r="AR1" s="23" t="str">
        <f>+'Descriptive statistics'!AR1</f>
        <v>047 - 14</v>
      </c>
      <c r="AS1" s="23" t="str">
        <f>+'Descriptive statistics'!AS1</f>
        <v>048 - 14</v>
      </c>
      <c r="AT1" s="23" t="str">
        <f>+'Descriptive statistics'!AT1</f>
        <v>049 - 14</v>
      </c>
      <c r="AU1" s="23" t="str">
        <f>+'Descriptive statistics'!AU1</f>
        <v>050 - 14</v>
      </c>
      <c r="AV1" s="23" t="str">
        <f>+'Descriptive statistics'!AV1</f>
        <v>051 - 14</v>
      </c>
      <c r="AW1" s="23" t="str">
        <f>+'Descriptive statistics'!AW1</f>
        <v>052 - 14</v>
      </c>
      <c r="AX1" s="23" t="str">
        <f>+'Descriptive statistics'!AX1</f>
        <v>053 - 14</v>
      </c>
      <c r="AY1" s="23" t="str">
        <f>+'Descriptive statistics'!AY1</f>
        <v>054 - 14</v>
      </c>
      <c r="AZ1" s="23" t="str">
        <f>+'Descriptive statistics'!AZ1</f>
        <v>055 - 14</v>
      </c>
      <c r="BA1" s="23" t="str">
        <f>+'Descriptive statistics'!BA1</f>
        <v>056 - 14</v>
      </c>
      <c r="BB1" s="23" t="str">
        <f>+'Descriptive statistics'!BB1</f>
        <v>057 - 14</v>
      </c>
      <c r="BC1" s="23" t="str">
        <f>+'Descriptive statistics'!BC1</f>
        <v>058 - 14</v>
      </c>
      <c r="BD1" s="23" t="str">
        <f>+'Descriptive statistics'!BD1</f>
        <v>059 - 14</v>
      </c>
      <c r="BE1" s="23" t="str">
        <f>+'Descriptive statistics'!BE1</f>
        <v>060 - 14</v>
      </c>
      <c r="BF1" s="23" t="str">
        <f>+'Descriptive statistics'!BF1</f>
        <v>061 - 14</v>
      </c>
      <c r="BG1" s="23" t="str">
        <f>+'Descriptive statistics'!BG1</f>
        <v>062 - 14</v>
      </c>
      <c r="BH1" s="23" t="str">
        <f>+'Descriptive statistics'!BH1</f>
        <v>063 - 14</v>
      </c>
      <c r="BI1" s="23" t="str">
        <f>+'Descriptive statistics'!BI1</f>
        <v>064 - 14</v>
      </c>
      <c r="BJ1" s="23" t="str">
        <f>+'Descriptive statistics'!BJ1</f>
        <v>065 - 14</v>
      </c>
      <c r="BK1" s="23" t="str">
        <f>+'Descriptive statistics'!BK1</f>
        <v>066 - 14</v>
      </c>
      <c r="BL1" s="23" t="str">
        <f>+'Descriptive statistics'!BL1</f>
        <v>067 - 14</v>
      </c>
      <c r="BM1" s="23" t="str">
        <f>+'Descriptive statistics'!BM1</f>
        <v>068 - 14</v>
      </c>
      <c r="BN1" s="23" t="str">
        <f>+'Descriptive statistics'!BN1</f>
        <v>069 - 14</v>
      </c>
      <c r="BO1" s="23" t="str">
        <f>+'Descriptive statistics'!BO1</f>
        <v>070 - 14</v>
      </c>
      <c r="BP1" s="23" t="str">
        <f>+'Descriptive statistics'!BP1</f>
        <v>071 - 14</v>
      </c>
      <c r="BQ1" s="23" t="str">
        <f>+'Descriptive statistics'!BQ1</f>
        <v>072 - 14</v>
      </c>
      <c r="BR1" s="23" t="str">
        <f>+'Descriptive statistics'!BR1</f>
        <v>073 - 14</v>
      </c>
      <c r="BS1" s="23" t="str">
        <f>+'Descriptive statistics'!BS1</f>
        <v>074 - 14</v>
      </c>
      <c r="BT1" s="23" t="str">
        <f>+'Descriptive statistics'!BT1</f>
        <v>075 - 14</v>
      </c>
      <c r="BU1" s="23" t="str">
        <f>+'Descriptive statistics'!BU1</f>
        <v>076 - 14</v>
      </c>
      <c r="BV1" s="23" t="str">
        <f>+'Descriptive statistics'!BV1</f>
        <v>077 - 14</v>
      </c>
      <c r="BW1" s="23" t="str">
        <f>+'Descriptive statistics'!BW1</f>
        <v>078 - 14</v>
      </c>
      <c r="BX1" s="23" t="str">
        <f>+'Descriptive statistics'!BX1</f>
        <v>079 - 14</v>
      </c>
      <c r="BY1" s="23" t="str">
        <f>+'Descriptive statistics'!BY1</f>
        <v>080 - 14</v>
      </c>
      <c r="BZ1" s="23" t="str">
        <f>+'Descriptive statistics'!BZ1</f>
        <v>081 - 14</v>
      </c>
      <c r="CA1" s="23" t="str">
        <f>+'Descriptive statistics'!CA1</f>
        <v>082 - 14</v>
      </c>
      <c r="CB1" s="23" t="str">
        <f>+'Descriptive statistics'!CB1</f>
        <v>083 - 14</v>
      </c>
      <c r="CC1" s="23" t="str">
        <f>+'Descriptive statistics'!CC1</f>
        <v>084 - 14</v>
      </c>
    </row>
    <row r="2" spans="1:81" x14ac:dyDescent="0.25">
      <c r="A2" s="214" t="s">
        <v>722</v>
      </c>
      <c r="B2" t="s">
        <v>234</v>
      </c>
      <c r="C2" s="2" t="str">
        <f>+'Descriptive statistics'!C2</f>
        <v>Very Small</v>
      </c>
      <c r="D2" s="2" t="str">
        <f>+'Descriptive statistics'!D2</f>
        <v>Large</v>
      </c>
      <c r="E2" s="2" t="str">
        <f>+'Descriptive statistics'!E2</f>
        <v>Very Small</v>
      </c>
      <c r="F2" s="2" t="str">
        <f>+'Descriptive statistics'!F2</f>
        <v>Small</v>
      </c>
      <c r="G2" s="2" t="str">
        <f>+'Descriptive statistics'!G2</f>
        <v>Small</v>
      </c>
      <c r="H2" s="2" t="str">
        <f>+'Descriptive statistics'!H2</f>
        <v>Very Small</v>
      </c>
      <c r="I2" s="2" t="str">
        <f>+'Descriptive statistics'!I2</f>
        <v>Small</v>
      </c>
      <c r="J2" s="2" t="str">
        <f>+'Descriptive statistics'!J2</f>
        <v>Small</v>
      </c>
      <c r="K2" s="2" t="str">
        <f>+'Descriptive statistics'!K2</f>
        <v>Very Small</v>
      </c>
      <c r="L2" s="2" t="str">
        <f>+'Descriptive statistics'!L2</f>
        <v>Very Small</v>
      </c>
      <c r="M2" s="2" t="str">
        <f>+'Descriptive statistics'!M2</f>
        <v>Large</v>
      </c>
      <c r="N2" s="2" t="str">
        <f>+'Descriptive statistics'!N2</f>
        <v>Small</v>
      </c>
      <c r="O2" s="2" t="str">
        <f>+'Descriptive statistics'!O2</f>
        <v>Very Small</v>
      </c>
      <c r="P2" s="2" t="str">
        <f>+'Descriptive statistics'!P2</f>
        <v>Very Small</v>
      </c>
      <c r="Q2" s="2" t="str">
        <f>+'Descriptive statistics'!Q2</f>
        <v>Very Small</v>
      </c>
      <c r="R2" s="2" t="str">
        <f>+'Descriptive statistics'!R2</f>
        <v>Large</v>
      </c>
      <c r="S2" s="2" t="str">
        <f>+'Descriptive statistics'!S2</f>
        <v>Large</v>
      </c>
      <c r="T2" s="2" t="str">
        <f>+'Descriptive statistics'!T2</f>
        <v>Large</v>
      </c>
      <c r="U2" s="2" t="str">
        <f>+'Descriptive statistics'!U2</f>
        <v>Large</v>
      </c>
      <c r="V2" s="2" t="str">
        <f>+'Descriptive statistics'!V2</f>
        <v>Small</v>
      </c>
      <c r="W2" s="2" t="str">
        <f>+'Descriptive statistics'!W2</f>
        <v>Small</v>
      </c>
      <c r="X2" s="2" t="str">
        <f>+'Descriptive statistics'!X2</f>
        <v>Small</v>
      </c>
      <c r="Y2" s="2" t="str">
        <f>+'Descriptive statistics'!Y2</f>
        <v>Very Small</v>
      </c>
      <c r="Z2" s="2" t="str">
        <f>+'Descriptive statistics'!Z2</f>
        <v>Small</v>
      </c>
      <c r="AA2" s="2" t="str">
        <f>+'Descriptive statistics'!AA2</f>
        <v>Very Small</v>
      </c>
      <c r="AB2" s="2" t="str">
        <f>+'Descriptive statistics'!AB2</f>
        <v>Very Small</v>
      </c>
      <c r="AC2" s="2" t="str">
        <f>+'Descriptive statistics'!AC2</f>
        <v>Very Small</v>
      </c>
      <c r="AD2" s="2" t="str">
        <f>+'Descriptive statistics'!AD2</f>
        <v>Small</v>
      </c>
      <c r="AE2" s="2" t="str">
        <f>+'Descriptive statistics'!AE2</f>
        <v>Small</v>
      </c>
      <c r="AF2" s="2" t="str">
        <f>+'Descriptive statistics'!AF2</f>
        <v>Small</v>
      </c>
      <c r="AG2" s="2" t="str">
        <f>+'Descriptive statistics'!AG2</f>
        <v>Small</v>
      </c>
      <c r="AH2" s="2" t="str">
        <f>+'Descriptive statistics'!AH2</f>
        <v>Very Small</v>
      </c>
      <c r="AI2" s="2" t="str">
        <f>+'Descriptive statistics'!AI2</f>
        <v>Very Small</v>
      </c>
      <c r="AJ2" s="2" t="str">
        <f>+'Descriptive statistics'!AJ2</f>
        <v>Very Small</v>
      </c>
      <c r="AK2" s="2" t="str">
        <f>+'Descriptive statistics'!AK2</f>
        <v>Small</v>
      </c>
      <c r="AL2" s="2" t="str">
        <f>+'Descriptive statistics'!AL2</f>
        <v>Very Small</v>
      </c>
      <c r="AM2" s="2" t="str">
        <f>+'Descriptive statistics'!AM2</f>
        <v>Small</v>
      </c>
      <c r="AN2" s="2" t="str">
        <f>+'Descriptive statistics'!AN2</f>
        <v>Very Small</v>
      </c>
      <c r="AO2" s="2" t="str">
        <f>+'Descriptive statistics'!AO2</f>
        <v>Small</v>
      </c>
      <c r="AP2" s="2" t="str">
        <f>+'Descriptive statistics'!AP2</f>
        <v>Very Small</v>
      </c>
      <c r="AQ2" s="2" t="str">
        <f>+'Descriptive statistics'!AQ2</f>
        <v>Small</v>
      </c>
      <c r="AR2" s="2" t="str">
        <f>+'Descriptive statistics'!AR2</f>
        <v>Small</v>
      </c>
      <c r="AS2" s="2" t="str">
        <f>+'Descriptive statistics'!AS2</f>
        <v>Small</v>
      </c>
      <c r="AT2" s="2" t="str">
        <f>+'Descriptive statistics'!AT2</f>
        <v>Large</v>
      </c>
      <c r="AU2" s="2" t="str">
        <f>+'Descriptive statistics'!AU2</f>
        <v>Very Small</v>
      </c>
      <c r="AV2" s="2" t="str">
        <f>+'Descriptive statistics'!AV2</f>
        <v>Small</v>
      </c>
      <c r="AW2" s="2" t="str">
        <f>+'Descriptive statistics'!AW2</f>
        <v>Very Small</v>
      </c>
      <c r="AX2" s="2" t="str">
        <f>+'Descriptive statistics'!AX2</f>
        <v>Small</v>
      </c>
      <c r="AY2" s="2" t="str">
        <f>+'Descriptive statistics'!AY2</f>
        <v>Very Small</v>
      </c>
      <c r="AZ2" s="2" t="str">
        <f>+'Descriptive statistics'!AZ2</f>
        <v>Large</v>
      </c>
      <c r="BA2" s="2" t="str">
        <f>+'Descriptive statistics'!BA2</f>
        <v>Very Small</v>
      </c>
      <c r="BB2" s="2" t="str">
        <f>+'Descriptive statistics'!BB2</f>
        <v>Large</v>
      </c>
      <c r="BC2" s="2" t="str">
        <f>+'Descriptive statistics'!BC2</f>
        <v>Large</v>
      </c>
      <c r="BD2" s="2" t="str">
        <f>+'Descriptive statistics'!BD2</f>
        <v>Large</v>
      </c>
      <c r="BE2" s="2" t="str">
        <f>+'Descriptive statistics'!BE2</f>
        <v>Large</v>
      </c>
      <c r="BF2" s="2" t="str">
        <f>+'Descriptive statistics'!BF2</f>
        <v>Large</v>
      </c>
      <c r="BG2" s="2" t="str">
        <f>+'Descriptive statistics'!BG2</f>
        <v>Large</v>
      </c>
      <c r="BH2" s="2" t="str">
        <f>+'Descriptive statistics'!BH2</f>
        <v>Large</v>
      </c>
      <c r="BI2" s="2" t="str">
        <f>+'Descriptive statistics'!BI2</f>
        <v>Small</v>
      </c>
      <c r="BJ2" s="2" t="str">
        <f>+'Descriptive statistics'!BJ2</f>
        <v>Small</v>
      </c>
      <c r="BK2" s="2" t="str">
        <f>+'Descriptive statistics'!BK2</f>
        <v>Large</v>
      </c>
      <c r="BL2" s="2" t="str">
        <f>+'Descriptive statistics'!BL2</f>
        <v>Large</v>
      </c>
      <c r="BM2" s="2" t="str">
        <f>+'Descriptive statistics'!BM2</f>
        <v>Large</v>
      </c>
      <c r="BN2" s="2" t="str">
        <f>+'Descriptive statistics'!BN2</f>
        <v>Large</v>
      </c>
      <c r="BO2" s="2" t="str">
        <f>+'Descriptive statistics'!BO2</f>
        <v>Large</v>
      </c>
      <c r="BP2" s="2" t="str">
        <f>+'Descriptive statistics'!BP2</f>
        <v>Large</v>
      </c>
      <c r="BQ2" s="2" t="str">
        <f>+'Descriptive statistics'!BQ2</f>
        <v>Very Small</v>
      </c>
      <c r="BR2" s="2" t="str">
        <f>+'Descriptive statistics'!BR2</f>
        <v>Very Small</v>
      </c>
      <c r="BS2" s="2" t="str">
        <f>+'Descriptive statistics'!BS2</f>
        <v>Very Small</v>
      </c>
      <c r="BT2" s="2" t="str">
        <f>+'Descriptive statistics'!BT2</f>
        <v>Small</v>
      </c>
      <c r="BU2" s="2" t="str">
        <f>+'Descriptive statistics'!BU2</f>
        <v>Small</v>
      </c>
      <c r="BV2" s="2" t="str">
        <f>+'Descriptive statistics'!BV2</f>
        <v>Large</v>
      </c>
      <c r="BW2" s="2" t="str">
        <f>+'Descriptive statistics'!BW2</f>
        <v>Large</v>
      </c>
      <c r="BX2" s="2" t="str">
        <f>+'Descriptive statistics'!BX2</f>
        <v>Small</v>
      </c>
      <c r="BY2" s="2" t="str">
        <f>+'Descriptive statistics'!BY2</f>
        <v>Small</v>
      </c>
      <c r="BZ2" s="2" t="str">
        <f>+'Descriptive statistics'!BZ2</f>
        <v>Small</v>
      </c>
      <c r="CA2" s="2" t="str">
        <f>+'Descriptive statistics'!CA2</f>
        <v>Large</v>
      </c>
      <c r="CB2" s="2" t="str">
        <f>+'Descriptive statistics'!CB2</f>
        <v>Large</v>
      </c>
      <c r="CC2" s="2" t="str">
        <f>+'Descriptive statistics'!CC2</f>
        <v>Large</v>
      </c>
    </row>
    <row r="3" spans="1:81" x14ac:dyDescent="0.25">
      <c r="A3" s="215"/>
    </row>
    <row r="4" spans="1:81" x14ac:dyDescent="0.25">
      <c r="A4" s="215"/>
      <c r="B4" t="s">
        <v>250</v>
      </c>
      <c r="C4" s="50">
        <f>+SUMIF('Task Durations'!$B$14:$B$53,"Direct",'Task Durations'!D$14:D$53)</f>
        <v>22.5</v>
      </c>
      <c r="D4" s="50">
        <f>+SUMIF('Task Durations'!$B$14:$B$53,"Direct",'Task Durations'!E$14:E$53)</f>
        <v>30.35</v>
      </c>
      <c r="E4" s="50">
        <f>+SUMIF('Task Durations'!$B$14:$B$53,"Direct",'Task Durations'!F$14:F$53)</f>
        <v>47.633333333333326</v>
      </c>
      <c r="F4" s="50">
        <f>+SUMIF('Task Durations'!$B$14:$B$53,"Direct",'Task Durations'!G$14:G$53)</f>
        <v>174.98333333333332</v>
      </c>
      <c r="G4" s="50">
        <f>+SUMIF('Task Durations'!$B$14:$B$53,"Direct",'Task Durations'!H$14:H$53)</f>
        <v>5.8333333333333339</v>
      </c>
      <c r="H4" s="50">
        <f>+SUMIF('Task Durations'!$B$14:$B$53,"Direct",'Task Durations'!I$14:I$53)</f>
        <v>32.316666666666663</v>
      </c>
      <c r="I4" s="50">
        <f>+SUMIF('Task Durations'!$B$14:$B$53,"Direct",'Task Durations'!J$14:J$53)</f>
        <v>16.549999999999997</v>
      </c>
      <c r="J4" s="50">
        <f>+SUMIF('Task Durations'!$B$14:$B$53,"Direct",'Task Durations'!K$14:K$53)</f>
        <v>14.95</v>
      </c>
      <c r="K4" s="50">
        <f>+SUMIF('Task Durations'!$B$14:$B$53,"Direct",'Task Durations'!L$14:L$53)</f>
        <v>23.083333333333332</v>
      </c>
      <c r="L4" s="50">
        <f>+SUMIF('Task Durations'!$B$14:$B$53,"Direct",'Task Durations'!M$14:M$53)</f>
        <v>31.566666666666666</v>
      </c>
      <c r="M4" s="50">
        <f>+SUMIF('Task Durations'!$B$14:$B$53,"Direct",'Task Durations'!N$14:N$53)</f>
        <v>53.516666666666673</v>
      </c>
      <c r="N4" s="50">
        <f>+SUMIF('Task Durations'!$B$14:$B$53,"Direct",'Task Durations'!O$14:O$53)</f>
        <v>21.816666666666666</v>
      </c>
      <c r="O4" s="50">
        <f>+SUMIF('Task Durations'!$B$14:$B$53,"Direct",'Task Durations'!P$14:P$53)</f>
        <v>91.4</v>
      </c>
      <c r="P4" s="50">
        <f>+SUMIF('Task Durations'!$B$14:$B$53,"Direct",'Task Durations'!Q$14:Q$53)</f>
        <v>3.15</v>
      </c>
      <c r="Q4" s="50">
        <f>+SUMIF('Task Durations'!$B$14:$B$53,"Direct",'Task Durations'!R$14:R$53)</f>
        <v>54.65</v>
      </c>
      <c r="R4" s="50">
        <f>+SUMIF('Task Durations'!$B$14:$B$53,"Direct",'Task Durations'!S$14:S$53)</f>
        <v>37.300000000000004</v>
      </c>
      <c r="S4" s="50">
        <f>+SUMIF('Task Durations'!$B$14:$B$53,"Direct",'Task Durations'!T$14:T$53)</f>
        <v>39.799999999999997</v>
      </c>
      <c r="T4" s="50">
        <f>+SUMIF('Task Durations'!$B$14:$B$53,"Direct",'Task Durations'!U$14:U$53)</f>
        <v>29.116666666666667</v>
      </c>
      <c r="U4" s="50">
        <f>+SUMIF('Task Durations'!$B$14:$B$53,"Direct",'Task Durations'!V$14:V$53)</f>
        <v>32.25</v>
      </c>
      <c r="V4" s="50">
        <f>+SUMIF('Task Durations'!$B$14:$B$53,"Direct",'Task Durations'!W$14:W$53)</f>
        <v>42.933333333333337</v>
      </c>
      <c r="W4" s="50">
        <f>+SUMIF('Task Durations'!$B$14:$B$53,"Direct",'Task Durations'!X$14:X$53)</f>
        <v>22.066666666666666</v>
      </c>
      <c r="X4" s="50">
        <f>+SUMIF('Task Durations'!$B$14:$B$53,"Direct",'Task Durations'!Y$14:Y$53)</f>
        <v>37.183333333333337</v>
      </c>
      <c r="Y4" s="50">
        <f>+SUMIF('Task Durations'!$B$14:$B$53,"Direct",'Task Durations'!Z$14:Z$53)</f>
        <v>40.283333333333331</v>
      </c>
      <c r="Z4" s="50">
        <f>+SUMIF('Task Durations'!$B$14:$B$53,"Direct",'Task Durations'!AA$14:AA$53)</f>
        <v>46.666666666666664</v>
      </c>
      <c r="AA4" s="50">
        <f>+SUMIF('Task Durations'!$B$14:$B$53,"Direct",'Task Durations'!AB$14:AB$53)</f>
        <v>21.233333333333334</v>
      </c>
      <c r="AB4" s="50">
        <f>+SUMIF('Task Durations'!$B$14:$B$53,"Direct",'Task Durations'!AC$14:AC$53)</f>
        <v>8.6833333333333336</v>
      </c>
      <c r="AC4" s="50">
        <f>+SUMIF('Task Durations'!$B$14:$B$53,"Direct",'Task Durations'!AD$14:AD$53)</f>
        <v>10.216666666666667</v>
      </c>
      <c r="AD4" s="50">
        <f>+SUMIF('Task Durations'!$B$14:$B$53,"Direct",'Task Durations'!AE$14:AE$53)</f>
        <v>36.13333333333334</v>
      </c>
      <c r="AE4" s="50">
        <f>+SUMIF('Task Durations'!$B$14:$B$53,"Direct",'Task Durations'!AF$14:AF$53)</f>
        <v>21.166666666666671</v>
      </c>
      <c r="AF4" s="50">
        <f>+SUMIF('Task Durations'!$B$14:$B$53,"Direct",'Task Durations'!AG$14:AG$53)</f>
        <v>15.716666666666665</v>
      </c>
      <c r="AG4" s="50">
        <f>+SUMIF('Task Durations'!$B$14:$B$53,"Direct",'Task Durations'!AH$14:AH$53)</f>
        <v>54.4</v>
      </c>
      <c r="AH4" s="50">
        <f>+SUMIF('Task Durations'!$B$14:$B$53,"Direct",'Task Durations'!AI$14:AI$53)</f>
        <v>36.716666666666661</v>
      </c>
      <c r="AI4" s="50">
        <f>+SUMIF('Task Durations'!$B$14:$B$53,"Direct",'Task Durations'!AJ$14:AJ$53)</f>
        <v>12.500000000000002</v>
      </c>
      <c r="AJ4" s="50">
        <f>+SUMIF('Task Durations'!$B$14:$B$53,"Direct",'Task Durations'!AK$14:AK$53)</f>
        <v>35.383333333333333</v>
      </c>
      <c r="AK4" s="50">
        <f>+SUMIF('Task Durations'!$B$14:$B$53,"Direct",'Task Durations'!AL$14:AL$53)</f>
        <v>50.75</v>
      </c>
      <c r="AL4" s="50">
        <f>+SUMIF('Task Durations'!$B$14:$B$53,"Direct",'Task Durations'!AM$14:AM$53)</f>
        <v>61.066666666666663</v>
      </c>
      <c r="AM4" s="50">
        <f>+SUMIF('Task Durations'!$B$14:$B$53,"Direct",'Task Durations'!AN$14:AN$53)</f>
        <v>27.416666666666668</v>
      </c>
      <c r="AN4" s="50">
        <f>+SUMIF('Task Durations'!$B$14:$B$53,"Direct",'Task Durations'!AO$14:AO$53)</f>
        <v>19.75</v>
      </c>
      <c r="AO4" s="50">
        <f>+SUMIF('Task Durations'!$B$14:$B$53,"Direct",'Task Durations'!AP$14:AP$53)</f>
        <v>28.033333333333339</v>
      </c>
      <c r="AP4" s="50">
        <f>+SUMIF('Task Durations'!$B$14:$B$53,"Direct",'Task Durations'!AQ$14:AQ$53)</f>
        <v>154.25</v>
      </c>
      <c r="AQ4" s="50">
        <f>+SUMIF('Task Durations'!$B$14:$B$53,"Direct",'Task Durations'!AR$14:AR$53)</f>
        <v>48.900000000000006</v>
      </c>
      <c r="AR4" s="50">
        <f>+SUMIF('Task Durations'!$B$14:$B$53,"Direct",'Task Durations'!AS$14:AS$53)</f>
        <v>34.849999999999994</v>
      </c>
      <c r="AS4" s="50">
        <f>+SUMIF('Task Durations'!$B$14:$B$53,"Direct",'Task Durations'!AT$14:AT$53)</f>
        <v>29.133333333333333</v>
      </c>
      <c r="AT4" s="50">
        <f>+SUMIF('Task Durations'!$B$14:$B$53,"Direct",'Task Durations'!AU$14:AU$53)</f>
        <v>23.883333333333336</v>
      </c>
      <c r="AU4" s="50">
        <f>+SUMIF('Task Durations'!$B$14:$B$53,"Direct",'Task Durations'!AV$14:AV$53)</f>
        <v>45.25</v>
      </c>
      <c r="AV4" s="50">
        <f>+SUMIF('Task Durations'!$B$14:$B$53,"Direct",'Task Durations'!AW$14:AW$53)</f>
        <v>31.533333333333331</v>
      </c>
      <c r="AW4" s="50">
        <f>+SUMIF('Task Durations'!$B$14:$B$53,"Direct",'Task Durations'!AX$14:AX$53)</f>
        <v>29.883333333333333</v>
      </c>
      <c r="AX4" s="50">
        <f>+SUMIF('Task Durations'!$B$14:$B$53,"Direct",'Task Durations'!AY$14:AY$53)</f>
        <v>45</v>
      </c>
      <c r="AY4" s="50">
        <f>+SUMIF('Task Durations'!$B$14:$B$53,"Direct",'Task Durations'!AZ$14:AZ$53)</f>
        <v>74.333333333333343</v>
      </c>
      <c r="AZ4" s="50">
        <f>+SUMIF('Task Durations'!$B$14:$B$53,"Direct",'Task Durations'!BA$14:BA$53)</f>
        <v>34.233333333333334</v>
      </c>
      <c r="BA4" s="50">
        <f>+SUMIF('Task Durations'!$B$14:$B$53,"Direct",'Task Durations'!BB$14:BB$53)</f>
        <v>12.966666666666665</v>
      </c>
      <c r="BB4" s="50">
        <f>+SUMIF('Task Durations'!$B$14:$B$53,"Direct",'Task Durations'!BC$14:BC$53)</f>
        <v>44.616666666666667</v>
      </c>
      <c r="BC4" s="50">
        <f>+SUMIF('Task Durations'!$B$14:$B$53,"Direct",'Task Durations'!BD$14:BD$53)</f>
        <v>37.049999999999997</v>
      </c>
      <c r="BD4" s="50">
        <f>+SUMIF('Task Durations'!$B$14:$B$53,"Direct",'Task Durations'!BE$14:BE$53)</f>
        <v>13.666666666666668</v>
      </c>
      <c r="BE4" s="50">
        <f>+SUMIF('Task Durations'!$B$14:$B$53,"Direct",'Task Durations'!BF$14:BF$53)</f>
        <v>14.5</v>
      </c>
      <c r="BF4" s="50">
        <f>+SUMIF('Task Durations'!$B$14:$B$53,"Direct",'Task Durations'!BG$14:BG$53)</f>
        <v>24.516666666666669</v>
      </c>
      <c r="BG4" s="50">
        <f>+SUMIF('Task Durations'!$B$14:$B$53,"Direct",'Task Durations'!BH$14:BH$53)</f>
        <v>14.416666666666668</v>
      </c>
      <c r="BH4" s="50">
        <f>+SUMIF('Task Durations'!$B$14:$B$53,"Direct",'Task Durations'!BI$14:BI$53)</f>
        <v>42.3</v>
      </c>
      <c r="BI4" s="50">
        <f>+SUMIF('Task Durations'!$B$14:$B$53,"Direct",'Task Durations'!BJ$14:BJ$53)</f>
        <v>25.583333333333336</v>
      </c>
      <c r="BJ4" s="50">
        <f>+SUMIF('Task Durations'!$B$14:$B$53,"Direct",'Task Durations'!BK$14:BK$53)</f>
        <v>33.166666666666664</v>
      </c>
      <c r="BK4" s="50">
        <f>+SUMIF('Task Durations'!$B$14:$B$53,"Direct",'Task Durations'!BL$14:BL$53)</f>
        <v>41.383333333333333</v>
      </c>
      <c r="BL4" s="50">
        <f>+SUMIF('Task Durations'!$B$14:$B$53,"Direct",'Task Durations'!BM$14:BM$53)</f>
        <v>43.666666666666664</v>
      </c>
      <c r="BM4" s="50">
        <f>+SUMIF('Task Durations'!$B$14:$B$53,"Direct",'Task Durations'!BN$14:BN$53)</f>
        <v>46.31666666666667</v>
      </c>
      <c r="BN4" s="50">
        <f>+SUMIF('Task Durations'!$B$14:$B$53,"Direct",'Task Durations'!BO$14:BO$53)</f>
        <v>50.483333333333334</v>
      </c>
      <c r="BO4" s="50">
        <f>+SUMIF('Task Durations'!$B$14:$B$53,"Direct",'Task Durations'!BP$14:BP$53)</f>
        <v>50.783333333333339</v>
      </c>
      <c r="BP4" s="50">
        <f>+SUMIF('Task Durations'!$B$14:$B$53,"Direct",'Task Durations'!BQ$14:BQ$53)</f>
        <v>57.566666666666656</v>
      </c>
      <c r="BQ4" s="50">
        <f>+SUMIF('Task Durations'!$B$14:$B$53,"Direct",'Task Durations'!BR$14:BR$53)</f>
        <v>63.766666666666666</v>
      </c>
      <c r="BR4" s="50">
        <f>+SUMIF('Task Durations'!$B$14:$B$53,"Direct",'Task Durations'!BS$14:BS$53)</f>
        <v>12.683333333333334</v>
      </c>
      <c r="BS4" s="50">
        <f>+SUMIF('Task Durations'!$B$14:$B$53,"Direct",'Task Durations'!BT$14:BT$53)</f>
        <v>36.81666666666667</v>
      </c>
      <c r="BT4" s="50">
        <f>+SUMIF('Task Durations'!$B$14:$B$53,"Direct",'Task Durations'!BU$14:BU$53)</f>
        <v>77.216666666666669</v>
      </c>
      <c r="BU4" s="50">
        <f>+SUMIF('Task Durations'!$B$14:$B$53,"Direct",'Task Durations'!BV$14:BV$53)</f>
        <v>34.299999999999997</v>
      </c>
      <c r="BV4" s="50">
        <f>+SUMIF('Task Durations'!$B$14:$B$53,"Direct",'Task Durations'!BW$14:BW$53)</f>
        <v>24.216666666666665</v>
      </c>
      <c r="BW4" s="50">
        <f>+SUMIF('Task Durations'!$B$14:$B$53,"Direct",'Task Durations'!BX$14:BX$53)</f>
        <v>16.899999999999999</v>
      </c>
      <c r="BX4" s="50">
        <f>+SUMIF('Task Durations'!$B$14:$B$53,"Direct",'Task Durations'!BY$14:BY$53)</f>
        <v>65.666666666666657</v>
      </c>
      <c r="BY4" s="50">
        <f>+SUMIF('Task Durations'!$B$14:$B$53,"Direct",'Task Durations'!BZ$14:BZ$53)</f>
        <v>15.700000000000001</v>
      </c>
      <c r="BZ4" s="50">
        <f>+SUMIF('Task Durations'!$B$14:$B$53,"Direct",'Task Durations'!CA$14:CA$53)</f>
        <v>25.533333333333335</v>
      </c>
      <c r="CA4" s="50">
        <f>+SUMIF('Task Durations'!$B$14:$B$53,"Direct",'Task Durations'!CB$14:CB$53)</f>
        <v>26.716666666666669</v>
      </c>
      <c r="CB4" s="50">
        <f>+SUMIF('Task Durations'!$B$14:$B$53,"Direct",'Task Durations'!CC$14:CC$53)</f>
        <v>31.483333333333327</v>
      </c>
      <c r="CC4" s="50">
        <f>+SUMIF('Task Durations'!$B$14:$B$53,"Direct",'Task Durations'!CD$14:CD$53)</f>
        <v>24.333333333333332</v>
      </c>
    </row>
    <row r="5" spans="1:81" x14ac:dyDescent="0.25">
      <c r="A5" s="215"/>
      <c r="B5" t="s">
        <v>256</v>
      </c>
      <c r="C5" s="50">
        <f>+C6+C7</f>
        <v>52.2</v>
      </c>
      <c r="D5" s="50">
        <f t="shared" ref="D5:BO5" si="0">+D6+D7</f>
        <v>49.716666666666669</v>
      </c>
      <c r="E5" s="50">
        <f t="shared" si="0"/>
        <v>102.60000000000001</v>
      </c>
      <c r="F5" s="50">
        <f t="shared" si="0"/>
        <v>84.233333333333334</v>
      </c>
      <c r="G5" s="50">
        <f t="shared" si="0"/>
        <v>29.266666666666669</v>
      </c>
      <c r="H5" s="50">
        <f t="shared" si="0"/>
        <v>121.75</v>
      </c>
      <c r="I5" s="50">
        <f t="shared" si="0"/>
        <v>24.616666666666667</v>
      </c>
      <c r="J5" s="50">
        <f t="shared" si="0"/>
        <v>21.200000000000003</v>
      </c>
      <c r="K5" s="50">
        <f t="shared" si="0"/>
        <v>64.166666666666671</v>
      </c>
      <c r="L5" s="50">
        <f t="shared" si="0"/>
        <v>46.15</v>
      </c>
      <c r="M5" s="50">
        <f t="shared" si="0"/>
        <v>58.733333333333341</v>
      </c>
      <c r="N5" s="50">
        <f t="shared" si="0"/>
        <v>49.683333333333337</v>
      </c>
      <c r="O5" s="50">
        <f t="shared" si="0"/>
        <v>51.516666666666666</v>
      </c>
      <c r="P5" s="50">
        <f t="shared" si="0"/>
        <v>30.183333333333334</v>
      </c>
      <c r="Q5" s="50">
        <f t="shared" si="0"/>
        <v>70.516666666666666</v>
      </c>
      <c r="R5" s="50">
        <f t="shared" si="0"/>
        <v>25.916666666666668</v>
      </c>
      <c r="S5" s="50">
        <f t="shared" si="0"/>
        <v>12.6</v>
      </c>
      <c r="T5" s="50">
        <f t="shared" si="0"/>
        <v>14.716666666666667</v>
      </c>
      <c r="U5" s="50">
        <f t="shared" si="0"/>
        <v>18.466666666666669</v>
      </c>
      <c r="V5" s="50">
        <f t="shared" si="0"/>
        <v>27.366666666666664</v>
      </c>
      <c r="W5" s="50">
        <f t="shared" si="0"/>
        <v>25.533333333333335</v>
      </c>
      <c r="X5" s="50">
        <f t="shared" si="0"/>
        <v>50.883333333333333</v>
      </c>
      <c r="Y5" s="50">
        <f t="shared" si="0"/>
        <v>50.199999999999996</v>
      </c>
      <c r="Z5" s="50">
        <f t="shared" si="0"/>
        <v>95.033333333333346</v>
      </c>
      <c r="AA5" s="50">
        <f t="shared" si="0"/>
        <v>58.966666666666669</v>
      </c>
      <c r="AB5" s="50">
        <f t="shared" si="0"/>
        <v>46.183333333333337</v>
      </c>
      <c r="AC5" s="50">
        <f t="shared" si="0"/>
        <v>88.25</v>
      </c>
      <c r="AD5" s="50">
        <f t="shared" si="0"/>
        <v>24.950000000000003</v>
      </c>
      <c r="AE5" s="50">
        <f t="shared" si="0"/>
        <v>13.066666666666666</v>
      </c>
      <c r="AF5" s="50">
        <f t="shared" si="0"/>
        <v>50.516666666666666</v>
      </c>
      <c r="AG5" s="50">
        <f t="shared" si="0"/>
        <v>27.933333333333337</v>
      </c>
      <c r="AH5" s="50">
        <f t="shared" si="0"/>
        <v>33.799999999999997</v>
      </c>
      <c r="AI5" s="50">
        <f t="shared" si="0"/>
        <v>83.916666666666671</v>
      </c>
      <c r="AJ5" s="50">
        <f t="shared" si="0"/>
        <v>62.333333333333329</v>
      </c>
      <c r="AK5" s="50">
        <f t="shared" si="0"/>
        <v>93.516666666666666</v>
      </c>
      <c r="AL5" s="50">
        <f t="shared" si="0"/>
        <v>150.6</v>
      </c>
      <c r="AM5" s="50">
        <f t="shared" si="0"/>
        <v>141.46666666666667</v>
      </c>
      <c r="AN5" s="50">
        <f t="shared" si="0"/>
        <v>24.783333333333331</v>
      </c>
      <c r="AO5" s="50">
        <f t="shared" si="0"/>
        <v>18.616666666666664</v>
      </c>
      <c r="AP5" s="50">
        <f t="shared" si="0"/>
        <v>40.316666666666663</v>
      </c>
      <c r="AQ5" s="50">
        <f t="shared" si="0"/>
        <v>32.616666666666667</v>
      </c>
      <c r="AR5" s="50">
        <f t="shared" si="0"/>
        <v>21.599999999999998</v>
      </c>
      <c r="AS5" s="50">
        <f t="shared" si="0"/>
        <v>14.383333333333335</v>
      </c>
      <c r="AT5" s="50">
        <f t="shared" si="0"/>
        <v>21.516666666666666</v>
      </c>
      <c r="AU5" s="50">
        <f t="shared" si="0"/>
        <v>39.333333333333336</v>
      </c>
      <c r="AV5" s="50">
        <f t="shared" si="0"/>
        <v>32.650000000000006</v>
      </c>
      <c r="AW5" s="50">
        <f t="shared" si="0"/>
        <v>35.966666666666669</v>
      </c>
      <c r="AX5" s="50">
        <f t="shared" si="0"/>
        <v>67.25</v>
      </c>
      <c r="AY5" s="50">
        <f t="shared" si="0"/>
        <v>58.416666666666664</v>
      </c>
      <c r="AZ5" s="50">
        <f t="shared" si="0"/>
        <v>47.816666666666663</v>
      </c>
      <c r="BA5" s="50">
        <f t="shared" si="0"/>
        <v>39.016666666666666</v>
      </c>
      <c r="BB5" s="50">
        <f t="shared" si="0"/>
        <v>36.93333333333333</v>
      </c>
      <c r="BC5" s="50">
        <f t="shared" si="0"/>
        <v>28.416666666666668</v>
      </c>
      <c r="BD5" s="50">
        <f t="shared" si="0"/>
        <v>35.133333333333333</v>
      </c>
      <c r="BE5" s="50">
        <f t="shared" si="0"/>
        <v>36.466666666666661</v>
      </c>
      <c r="BF5" s="50">
        <f t="shared" si="0"/>
        <v>35.25</v>
      </c>
      <c r="BG5" s="50">
        <f t="shared" si="0"/>
        <v>36.533333333333331</v>
      </c>
      <c r="BH5" s="50">
        <f t="shared" si="0"/>
        <v>29.5</v>
      </c>
      <c r="BI5" s="50">
        <f t="shared" si="0"/>
        <v>54.2</v>
      </c>
      <c r="BJ5" s="50">
        <f t="shared" si="0"/>
        <v>68.733333333333334</v>
      </c>
      <c r="BK5" s="50">
        <f t="shared" si="0"/>
        <v>18</v>
      </c>
      <c r="BL5" s="50">
        <f t="shared" si="0"/>
        <v>17.516666666666666</v>
      </c>
      <c r="BM5" s="50">
        <f t="shared" si="0"/>
        <v>18.283333333333339</v>
      </c>
      <c r="BN5" s="50">
        <f t="shared" si="0"/>
        <v>92.583333333333329</v>
      </c>
      <c r="BO5" s="50">
        <f t="shared" si="0"/>
        <v>35.733333333333334</v>
      </c>
      <c r="BP5" s="50">
        <f t="shared" ref="BP5:BY5" si="1">+BP6+BP7</f>
        <v>100.41666666666669</v>
      </c>
      <c r="BQ5" s="50">
        <f t="shared" si="1"/>
        <v>79.416666666666657</v>
      </c>
      <c r="BR5" s="50">
        <f t="shared" si="1"/>
        <v>62.033333333333331</v>
      </c>
      <c r="BS5" s="50">
        <f t="shared" si="1"/>
        <v>48.1</v>
      </c>
      <c r="BT5" s="50">
        <f t="shared" si="1"/>
        <v>79.3</v>
      </c>
      <c r="BU5" s="50">
        <f t="shared" si="1"/>
        <v>23.35</v>
      </c>
      <c r="BV5" s="50">
        <f t="shared" si="1"/>
        <v>15.299999999999997</v>
      </c>
      <c r="BW5" s="50">
        <f t="shared" si="1"/>
        <v>13.766666666666666</v>
      </c>
      <c r="BX5" s="50">
        <f t="shared" si="1"/>
        <v>85.833333333333343</v>
      </c>
      <c r="BY5" s="50">
        <f t="shared" si="1"/>
        <v>24.366666666666667</v>
      </c>
      <c r="BZ5" s="50">
        <f>+BZ6+BZ7</f>
        <v>38.36666666666666</v>
      </c>
      <c r="CA5" s="50">
        <f>+CA6+CA7</f>
        <v>27.549999999999997</v>
      </c>
      <c r="CB5" s="50">
        <f>+CB6+CB7</f>
        <v>29.183333333333334</v>
      </c>
      <c r="CC5" s="50">
        <f>+CC6+CC7</f>
        <v>61.349999999999994</v>
      </c>
    </row>
    <row r="6" spans="1:81" x14ac:dyDescent="0.25">
      <c r="A6" s="215"/>
      <c r="B6" s="49" t="s">
        <v>257</v>
      </c>
      <c r="C6" s="50">
        <f>+SUMIF('Task Durations'!$B$14:$B$53,"Indirect 1",'Task Durations'!D$14:D$53)</f>
        <v>16.766666666666666</v>
      </c>
      <c r="D6" s="50">
        <f>+SUMIF('Task Durations'!$B$14:$B$53,"Indirect 1",'Task Durations'!E$14:E$53)</f>
        <v>23.216666666666669</v>
      </c>
      <c r="E6" s="50">
        <f>+SUMIF('Task Durations'!$B$14:$B$53,"Indirect 1",'Task Durations'!F$14:F$53)</f>
        <v>68.600000000000009</v>
      </c>
      <c r="F6" s="50">
        <f>+SUMIF('Task Durations'!$B$14:$B$53,"Indirect 1",'Task Durations'!G$14:G$53)</f>
        <v>69.3</v>
      </c>
      <c r="G6" s="50">
        <f>+SUMIF('Task Durations'!$B$14:$B$53,"Indirect 1",'Task Durations'!H$14:H$53)</f>
        <v>23.333333333333336</v>
      </c>
      <c r="H6" s="50">
        <f>+SUMIF('Task Durations'!$B$14:$B$53,"Indirect 1",'Task Durations'!I$14:I$53)</f>
        <v>33.266666666666666</v>
      </c>
      <c r="I6" s="50">
        <f>+SUMIF('Task Durations'!$B$14:$B$53,"Indirect 1",'Task Durations'!J$14:J$53)</f>
        <v>16.616666666666667</v>
      </c>
      <c r="J6" s="50">
        <f>+SUMIF('Task Durations'!$B$14:$B$53,"Indirect 1",'Task Durations'!K$14:K$53)</f>
        <v>12.666666666666668</v>
      </c>
      <c r="K6" s="50">
        <f>+SUMIF('Task Durations'!$B$14:$B$53,"Indirect 1",'Task Durations'!L$14:L$53)</f>
        <v>38.88333333333334</v>
      </c>
      <c r="L6" s="50">
        <f>+SUMIF('Task Durations'!$B$14:$B$53,"Indirect 1",'Task Durations'!M$14:M$53)</f>
        <v>26.65</v>
      </c>
      <c r="M6" s="50">
        <f>+SUMIF('Task Durations'!$B$14:$B$53,"Indirect 1",'Task Durations'!N$14:N$53)</f>
        <v>23.81666666666667</v>
      </c>
      <c r="N6" s="50">
        <f>+SUMIF('Task Durations'!$B$14:$B$53,"Indirect 1",'Task Durations'!O$14:O$53)</f>
        <v>33.75</v>
      </c>
      <c r="O6" s="50">
        <f>+SUMIF('Task Durations'!$B$14:$B$53,"Indirect 1",'Task Durations'!P$14:P$53)</f>
        <v>36.75</v>
      </c>
      <c r="P6" s="50">
        <f>+SUMIF('Task Durations'!$B$14:$B$53,"Indirect 1",'Task Durations'!Q$14:Q$53)</f>
        <v>17.883333333333333</v>
      </c>
      <c r="Q6" s="50">
        <f>+SUMIF('Task Durations'!$B$14:$B$53,"Indirect 1",'Task Durations'!R$14:R$53)</f>
        <v>47.516666666666666</v>
      </c>
      <c r="R6" s="50">
        <f>+SUMIF('Task Durations'!$B$14:$B$53,"Indirect 1",'Task Durations'!S$14:S$53)</f>
        <v>24.533333333333335</v>
      </c>
      <c r="S6" s="50">
        <f>+SUMIF('Task Durations'!$B$14:$B$53,"Indirect 1",'Task Durations'!T$14:T$53)</f>
        <v>11.983333333333333</v>
      </c>
      <c r="T6" s="50">
        <f>+SUMIF('Task Durations'!$B$14:$B$53,"Indirect 1",'Task Durations'!U$14:U$53)</f>
        <v>11.216666666666667</v>
      </c>
      <c r="U6" s="50">
        <f>+SUMIF('Task Durations'!$B$14:$B$53,"Indirect 1",'Task Durations'!V$14:V$53)</f>
        <v>14.966666666666667</v>
      </c>
      <c r="V6" s="50">
        <f>+SUMIF('Task Durations'!$B$14:$B$53,"Indirect 1",'Task Durations'!W$14:W$53)</f>
        <v>10.033333333333331</v>
      </c>
      <c r="W6" s="50">
        <f>+SUMIF('Task Durations'!$B$14:$B$53,"Indirect 1",'Task Durations'!X$14:X$53)</f>
        <v>23.583333333333336</v>
      </c>
      <c r="X6" s="50">
        <f>+SUMIF('Task Durations'!$B$14:$B$53,"Indirect 1",'Task Durations'!Y$14:Y$53)</f>
        <v>46.133333333333333</v>
      </c>
      <c r="Y6" s="50">
        <f>+SUMIF('Task Durations'!$B$14:$B$53,"Indirect 1",'Task Durations'!Z$14:Z$53)</f>
        <v>20.43333333333333</v>
      </c>
      <c r="Z6" s="50">
        <f>+SUMIF('Task Durations'!$B$14:$B$53,"Indirect 1",'Task Durations'!AA$14:AA$53)</f>
        <v>25.45</v>
      </c>
      <c r="AA6" s="50">
        <f>+SUMIF('Task Durations'!$B$14:$B$53,"Indirect 1",'Task Durations'!AB$14:AB$53)</f>
        <v>24.966666666666665</v>
      </c>
      <c r="AB6" s="50">
        <f>+SUMIF('Task Durations'!$B$14:$B$53,"Indirect 1",'Task Durations'!AC$14:AC$53)</f>
        <v>25.683333333333334</v>
      </c>
      <c r="AC6" s="50">
        <f>+SUMIF('Task Durations'!$B$14:$B$53,"Indirect 1",'Task Durations'!AD$14:AD$53)</f>
        <v>62.183333333333337</v>
      </c>
      <c r="AD6" s="50">
        <f>+SUMIF('Task Durations'!$B$14:$B$53,"Indirect 1",'Task Durations'!AE$14:AE$53)</f>
        <v>14.283333333333335</v>
      </c>
      <c r="AE6" s="50">
        <f>+SUMIF('Task Durations'!$B$14:$B$53,"Indirect 1",'Task Durations'!AF$14:AF$53)</f>
        <v>3.4000000000000004</v>
      </c>
      <c r="AF6" s="50">
        <f>+SUMIF('Task Durations'!$B$14:$B$53,"Indirect 1",'Task Durations'!AG$14:AG$53)</f>
        <v>35.93333333333333</v>
      </c>
      <c r="AG6" s="50">
        <f>+SUMIF('Task Durations'!$B$14:$B$53,"Indirect 1",'Task Durations'!AH$14:AH$53)</f>
        <v>20.800000000000004</v>
      </c>
      <c r="AH6" s="50">
        <f>+SUMIF('Task Durations'!$B$14:$B$53,"Indirect 1",'Task Durations'!AI$14:AI$53)</f>
        <v>23.4</v>
      </c>
      <c r="AI6" s="50">
        <f>+SUMIF('Task Durations'!$B$14:$B$53,"Indirect 1",'Task Durations'!AJ$14:AJ$53)</f>
        <v>15.91666666666667</v>
      </c>
      <c r="AJ6" s="50">
        <f>+SUMIF('Task Durations'!$B$14:$B$53,"Indirect 1",'Task Durations'!AK$14:AK$53)</f>
        <v>35.333333333333329</v>
      </c>
      <c r="AK6" s="50">
        <f>+SUMIF('Task Durations'!$B$14:$B$53,"Indirect 1",'Task Durations'!AL$14:AL$53)</f>
        <v>14.766666666666669</v>
      </c>
      <c r="AL6" s="50">
        <f>+SUMIF('Task Durations'!$B$14:$B$53,"Indirect 1",'Task Durations'!AM$14:AM$53)</f>
        <v>38.36666666666666</v>
      </c>
      <c r="AM6" s="50">
        <f>+SUMIF('Task Durations'!$B$14:$B$53,"Indirect 1",'Task Durations'!AN$14:AN$53)</f>
        <v>39.733333333333334</v>
      </c>
      <c r="AN6" s="50">
        <f>+SUMIF('Task Durations'!$B$14:$B$53,"Indirect 1",'Task Durations'!AO$14:AO$53)</f>
        <v>18.149999999999999</v>
      </c>
      <c r="AO6" s="50">
        <f>+SUMIF('Task Durations'!$B$14:$B$53,"Indirect 1",'Task Durations'!AP$14:AP$53)</f>
        <v>18.616666666666664</v>
      </c>
      <c r="AP6" s="50">
        <f>+SUMIF('Task Durations'!$B$14:$B$53,"Indirect 1",'Task Durations'!AQ$14:AQ$53)</f>
        <v>23.85</v>
      </c>
      <c r="AQ6" s="50">
        <f>+SUMIF('Task Durations'!$B$14:$B$53,"Indirect 1",'Task Durations'!AR$14:AR$53)</f>
        <v>20.45</v>
      </c>
      <c r="AR6" s="50">
        <f>+SUMIF('Task Durations'!$B$14:$B$53,"Indirect 1",'Task Durations'!AS$14:AS$53)</f>
        <v>18.599999999999998</v>
      </c>
      <c r="AS6" s="50">
        <f>+SUMIF('Task Durations'!$B$14:$B$53,"Indirect 1",'Task Durations'!AT$14:AT$53)</f>
        <v>14.383333333333335</v>
      </c>
      <c r="AT6" s="50">
        <f>+SUMIF('Task Durations'!$B$14:$B$53,"Indirect 1",'Task Durations'!AU$14:AU$53)</f>
        <v>15.016666666666667</v>
      </c>
      <c r="AU6" s="50">
        <f>+SUMIF('Task Durations'!$B$14:$B$53,"Indirect 1",'Task Durations'!AV$14:AV$53)</f>
        <v>19.083333333333336</v>
      </c>
      <c r="AV6" s="50">
        <f>+SUMIF('Task Durations'!$B$14:$B$53,"Indirect 1",'Task Durations'!AW$14:AW$53)</f>
        <v>24.1</v>
      </c>
      <c r="AW6" s="50">
        <f>+SUMIF('Task Durations'!$B$14:$B$53,"Indirect 1",'Task Durations'!AX$14:AX$53)</f>
        <v>11.883333333333333</v>
      </c>
      <c r="AX6" s="50">
        <f>+SUMIF('Task Durations'!$B$14:$B$53,"Indirect 1",'Task Durations'!AY$14:AY$53)</f>
        <v>39.25</v>
      </c>
      <c r="AY6" s="50">
        <f>+SUMIF('Task Durations'!$B$14:$B$53,"Indirect 1",'Task Durations'!AZ$14:AZ$53)</f>
        <v>19.166666666666664</v>
      </c>
      <c r="AZ6" s="50">
        <f>+SUMIF('Task Durations'!$B$14:$B$53,"Indirect 1",'Task Durations'!BA$14:BA$53)</f>
        <v>37.25</v>
      </c>
      <c r="BA6" s="50">
        <f>+SUMIF('Task Durations'!$B$14:$B$53,"Indirect 1",'Task Durations'!BB$14:BB$53)</f>
        <v>20.116666666666667</v>
      </c>
      <c r="BB6" s="50">
        <f>+SUMIF('Task Durations'!$B$14:$B$53,"Indirect 1",'Task Durations'!BC$14:BC$53)</f>
        <v>18.666666666666664</v>
      </c>
      <c r="BC6" s="50">
        <f>+SUMIF('Task Durations'!$B$14:$B$53,"Indirect 1",'Task Durations'!BD$14:BD$53)</f>
        <v>16.166666666666668</v>
      </c>
      <c r="BD6" s="50">
        <f>+SUMIF('Task Durations'!$B$14:$B$53,"Indirect 1",'Task Durations'!BE$14:BE$53)</f>
        <v>21.633333333333333</v>
      </c>
      <c r="BE6" s="50">
        <f>+SUMIF('Task Durations'!$B$14:$B$53,"Indirect 1",'Task Durations'!BF$14:BF$53)</f>
        <v>20.966666666666661</v>
      </c>
      <c r="BF6" s="50">
        <f>+SUMIF('Task Durations'!$B$14:$B$53,"Indirect 1",'Task Durations'!BG$14:BG$53)</f>
        <v>20.25</v>
      </c>
      <c r="BG6" s="50">
        <f>+SUMIF('Task Durations'!$B$14:$B$53,"Indirect 1",'Task Durations'!BH$14:BH$53)</f>
        <v>20.033333333333331</v>
      </c>
      <c r="BH6" s="50">
        <f>+SUMIF('Task Durations'!$B$14:$B$53,"Indirect 1",'Task Durations'!BI$14:BI$53)</f>
        <v>16.5</v>
      </c>
      <c r="BI6" s="50">
        <f>+SUMIF('Task Durations'!$B$14:$B$53,"Indirect 1",'Task Durations'!BJ$14:BJ$53)</f>
        <v>25.450000000000006</v>
      </c>
      <c r="BJ6" s="50">
        <f>+SUMIF('Task Durations'!$B$14:$B$53,"Indirect 1",'Task Durations'!BK$14:BK$53)</f>
        <v>23.1</v>
      </c>
      <c r="BK6" s="50">
        <f>+SUMIF('Task Durations'!$B$14:$B$53,"Indirect 1",'Task Durations'!BL$14:BL$53)</f>
        <v>16.3</v>
      </c>
      <c r="BL6" s="50">
        <f>+SUMIF('Task Durations'!$B$14:$B$53,"Indirect 1",'Task Durations'!BM$14:BM$53)</f>
        <v>15.5</v>
      </c>
      <c r="BM6" s="50">
        <f>+SUMIF('Task Durations'!$B$14:$B$53,"Indirect 1",'Task Durations'!BN$14:BN$53)</f>
        <v>16.916666666666671</v>
      </c>
      <c r="BN6" s="50">
        <f>+SUMIF('Task Durations'!$B$14:$B$53,"Indirect 1",'Task Durations'!BO$14:BO$53)</f>
        <v>72.883333333333326</v>
      </c>
      <c r="BO6" s="50">
        <f>+SUMIF('Task Durations'!$B$14:$B$53,"Indirect 1",'Task Durations'!BP$14:BP$53)</f>
        <v>29.233333333333334</v>
      </c>
      <c r="BP6" s="50">
        <f>+SUMIF('Task Durations'!$B$14:$B$53,"Indirect 1",'Task Durations'!BQ$14:BQ$53)</f>
        <v>81.333333333333343</v>
      </c>
      <c r="BQ6" s="50">
        <f>+SUMIF('Task Durations'!$B$14:$B$53,"Indirect 1",'Task Durations'!BR$14:BR$53)</f>
        <v>36.416666666666664</v>
      </c>
      <c r="BR6" s="50">
        <f>+SUMIF('Task Durations'!$B$14:$B$53,"Indirect 1",'Task Durations'!BS$14:BS$53)</f>
        <v>12.55</v>
      </c>
      <c r="BS6" s="50">
        <f>+SUMIF('Task Durations'!$B$14:$B$53,"Indirect 1",'Task Durations'!BT$14:BT$53)</f>
        <v>22.1</v>
      </c>
      <c r="BT6" s="50">
        <f>+SUMIF('Task Durations'!$B$14:$B$53,"Indirect 1",'Task Durations'!BU$14:BU$53)</f>
        <v>52.8</v>
      </c>
      <c r="BU6" s="50">
        <f>+SUMIF('Task Durations'!$B$14:$B$53,"Indirect 1",'Task Durations'!BV$14:BV$53)</f>
        <v>16.283333333333335</v>
      </c>
      <c r="BV6" s="50">
        <f>+SUMIF('Task Durations'!$B$14:$B$53,"Indirect 1",'Task Durations'!BW$14:BW$53)</f>
        <v>14.799999999999997</v>
      </c>
      <c r="BW6" s="50">
        <f>+SUMIF('Task Durations'!$B$14:$B$53,"Indirect 1",'Task Durations'!BX$14:BX$53)</f>
        <v>12.766666666666666</v>
      </c>
      <c r="BX6" s="50">
        <f>+SUMIF('Task Durations'!$B$14:$B$53,"Indirect 1",'Task Durations'!BY$14:BY$53)</f>
        <v>29.833333333333336</v>
      </c>
      <c r="BY6" s="50">
        <f>+SUMIF('Task Durations'!$B$14:$B$53,"Indirect 1",'Task Durations'!BZ$14:BZ$53)</f>
        <v>15.833333333333334</v>
      </c>
      <c r="BZ6" s="50">
        <f>+SUMIF('Task Durations'!$B$14:$B$53,"Indirect 1",'Task Durations'!CA$14:CA$53)</f>
        <v>19.116666666666664</v>
      </c>
      <c r="CA6" s="50">
        <f>+SUMIF('Task Durations'!$B$14:$B$53,"Indirect 1",'Task Durations'!CB$14:CB$53)</f>
        <v>15.549999999999999</v>
      </c>
      <c r="CB6" s="50">
        <f>+SUMIF('Task Durations'!$B$14:$B$53,"Indirect 1",'Task Durations'!CC$14:CC$53)</f>
        <v>14.516666666666666</v>
      </c>
      <c r="CC6" s="50">
        <f>+SUMIF('Task Durations'!$B$14:$B$53,"Indirect 1",'Task Durations'!CD$14:CD$53)</f>
        <v>25.849999999999994</v>
      </c>
    </row>
    <row r="7" spans="1:81" x14ac:dyDescent="0.25">
      <c r="A7" s="215"/>
      <c r="B7" s="49" t="s">
        <v>258</v>
      </c>
      <c r="C7" s="50">
        <f>+SUMIF('Task Durations'!$B$14:$B$53,"Indirect 2",'Task Durations'!D$14:D$53)</f>
        <v>35.433333333333337</v>
      </c>
      <c r="D7" s="50">
        <f>+SUMIF('Task Durations'!$B$14:$B$53,"Indirect 2",'Task Durations'!E$14:E$53)</f>
        <v>26.5</v>
      </c>
      <c r="E7" s="50">
        <f>+SUMIF('Task Durations'!$B$14:$B$53,"Indirect 2",'Task Durations'!F$14:F$53)</f>
        <v>34</v>
      </c>
      <c r="F7" s="50">
        <f>+SUMIF('Task Durations'!$B$14:$B$53,"Indirect 2",'Task Durations'!G$14:G$53)</f>
        <v>14.933333333333334</v>
      </c>
      <c r="G7" s="50">
        <f>+SUMIF('Task Durations'!$B$14:$B$53,"Indirect 2",'Task Durations'!H$14:H$53)</f>
        <v>5.9333333333333336</v>
      </c>
      <c r="H7" s="50">
        <f>+SUMIF('Task Durations'!$B$14:$B$53,"Indirect 2",'Task Durations'!I$14:I$53)</f>
        <v>88.483333333333334</v>
      </c>
      <c r="I7" s="50">
        <f>+SUMIF('Task Durations'!$B$14:$B$53,"Indirect 2",'Task Durations'!J$14:J$53)</f>
        <v>8</v>
      </c>
      <c r="J7" s="50">
        <f>+SUMIF('Task Durations'!$B$14:$B$53,"Indirect 2",'Task Durations'!K$14:K$53)</f>
        <v>8.5333333333333332</v>
      </c>
      <c r="K7" s="50">
        <f>+SUMIF('Task Durations'!$B$14:$B$53,"Indirect 2",'Task Durations'!L$14:L$53)</f>
        <v>25.283333333333331</v>
      </c>
      <c r="L7" s="50">
        <f>+SUMIF('Task Durations'!$B$14:$B$53,"Indirect 2",'Task Durations'!M$14:M$53)</f>
        <v>19.5</v>
      </c>
      <c r="M7" s="50">
        <f>+SUMIF('Task Durations'!$B$14:$B$53,"Indirect 2",'Task Durations'!N$14:N$53)</f>
        <v>34.916666666666671</v>
      </c>
      <c r="N7" s="50">
        <f>+SUMIF('Task Durations'!$B$14:$B$53,"Indirect 2",'Task Durations'!O$14:O$53)</f>
        <v>15.933333333333334</v>
      </c>
      <c r="O7" s="50">
        <f>+SUMIF('Task Durations'!$B$14:$B$53,"Indirect 2",'Task Durations'!P$14:P$53)</f>
        <v>14.766666666666667</v>
      </c>
      <c r="P7" s="50">
        <f>+SUMIF('Task Durations'!$B$14:$B$53,"Indirect 2",'Task Durations'!Q$14:Q$53)</f>
        <v>12.3</v>
      </c>
      <c r="Q7" s="50">
        <f>+SUMIF('Task Durations'!$B$14:$B$53,"Indirect 2",'Task Durations'!R$14:R$53)</f>
        <v>23</v>
      </c>
      <c r="R7" s="50">
        <f>+SUMIF('Task Durations'!$B$14:$B$53,"Indirect 2",'Task Durations'!S$14:S$53)</f>
        <v>1.3833333333333333</v>
      </c>
      <c r="S7" s="50">
        <f>+SUMIF('Task Durations'!$B$14:$B$53,"Indirect 2",'Task Durations'!T$14:T$53)</f>
        <v>0.6166666666666667</v>
      </c>
      <c r="T7" s="50">
        <f>+SUMIF('Task Durations'!$B$14:$B$53,"Indirect 2",'Task Durations'!U$14:U$53)</f>
        <v>3.5</v>
      </c>
      <c r="U7" s="50">
        <f>+SUMIF('Task Durations'!$B$14:$B$53,"Indirect 2",'Task Durations'!V$14:V$53)</f>
        <v>3.5</v>
      </c>
      <c r="V7" s="50">
        <f>+SUMIF('Task Durations'!$B$14:$B$53,"Indirect 2",'Task Durations'!W$14:W$53)</f>
        <v>17.333333333333332</v>
      </c>
      <c r="W7" s="50">
        <f>+SUMIF('Task Durations'!$B$14:$B$53,"Indirect 2",'Task Durations'!X$14:X$53)</f>
        <v>1.95</v>
      </c>
      <c r="X7" s="50">
        <f>+SUMIF('Task Durations'!$B$14:$B$53,"Indirect 2",'Task Durations'!Y$14:Y$53)</f>
        <v>4.75</v>
      </c>
      <c r="Y7" s="50">
        <f>+SUMIF('Task Durations'!$B$14:$B$53,"Indirect 2",'Task Durations'!Z$14:Z$53)</f>
        <v>29.766666666666666</v>
      </c>
      <c r="Z7" s="50">
        <f>+SUMIF('Task Durations'!$B$14:$B$53,"Indirect 2",'Task Durations'!AA$14:AA$53)</f>
        <v>69.583333333333343</v>
      </c>
      <c r="AA7" s="50">
        <f>+SUMIF('Task Durations'!$B$14:$B$53,"Indirect 2",'Task Durations'!AB$14:AB$53)</f>
        <v>34</v>
      </c>
      <c r="AB7" s="50">
        <f>+SUMIF('Task Durations'!$B$14:$B$53,"Indirect 2",'Task Durations'!AC$14:AC$53)</f>
        <v>20.5</v>
      </c>
      <c r="AC7" s="50">
        <f>+SUMIF('Task Durations'!$B$14:$B$53,"Indirect 2",'Task Durations'!AD$14:AD$53)</f>
        <v>26.066666666666666</v>
      </c>
      <c r="AD7" s="50">
        <f>+SUMIF('Task Durations'!$B$14:$B$53,"Indirect 2",'Task Durations'!AE$14:AE$53)</f>
        <v>10.666666666666668</v>
      </c>
      <c r="AE7" s="50">
        <f>+SUMIF('Task Durations'!$B$14:$B$53,"Indirect 2",'Task Durations'!AF$14:AF$53)</f>
        <v>9.6666666666666661</v>
      </c>
      <c r="AF7" s="50">
        <f>+SUMIF('Task Durations'!$B$14:$B$53,"Indirect 2",'Task Durations'!AG$14:AG$53)</f>
        <v>14.583333333333334</v>
      </c>
      <c r="AG7" s="50">
        <f>+SUMIF('Task Durations'!$B$14:$B$53,"Indirect 2",'Task Durations'!AH$14:AH$53)</f>
        <v>7.1333333333333329</v>
      </c>
      <c r="AH7" s="50">
        <f>+SUMIF('Task Durations'!$B$14:$B$53,"Indirect 2",'Task Durations'!AI$14:AI$53)</f>
        <v>10.4</v>
      </c>
      <c r="AI7" s="50">
        <f>+SUMIF('Task Durations'!$B$14:$B$53,"Indirect 2",'Task Durations'!AJ$14:AJ$53)</f>
        <v>68</v>
      </c>
      <c r="AJ7" s="50">
        <f>+SUMIF('Task Durations'!$B$14:$B$53,"Indirect 2",'Task Durations'!AK$14:AK$53)</f>
        <v>27</v>
      </c>
      <c r="AK7" s="50">
        <f>+SUMIF('Task Durations'!$B$14:$B$53,"Indirect 2",'Task Durations'!AL$14:AL$53)</f>
        <v>78.75</v>
      </c>
      <c r="AL7" s="50">
        <f>+SUMIF('Task Durations'!$B$14:$B$53,"Indirect 2",'Task Durations'!AM$14:AM$53)</f>
        <v>112.23333333333333</v>
      </c>
      <c r="AM7" s="50">
        <f>+SUMIF('Task Durations'!$B$14:$B$53,"Indirect 2",'Task Durations'!AN$14:AN$53)</f>
        <v>101.73333333333333</v>
      </c>
      <c r="AN7" s="50">
        <f>+SUMIF('Task Durations'!$B$14:$B$53,"Indirect 2",'Task Durations'!AO$14:AO$53)</f>
        <v>6.6333333333333329</v>
      </c>
      <c r="AO7" s="50">
        <f>+SUMIF('Task Durations'!$B$14:$B$53,"Indirect 2",'Task Durations'!AP$14:AP$53)</f>
        <v>0</v>
      </c>
      <c r="AP7" s="50">
        <f>+SUMIF('Task Durations'!$B$14:$B$53,"Indirect 2",'Task Durations'!AQ$14:AQ$53)</f>
        <v>16.466666666666665</v>
      </c>
      <c r="AQ7" s="50">
        <f>+SUMIF('Task Durations'!$B$14:$B$53,"Indirect 2",'Task Durations'!AR$14:AR$53)</f>
        <v>12.166666666666666</v>
      </c>
      <c r="AR7" s="50">
        <f>+SUMIF('Task Durations'!$B$14:$B$53,"Indirect 2",'Task Durations'!AS$14:AS$53)</f>
        <v>3</v>
      </c>
      <c r="AS7" s="50">
        <f>+SUMIF('Task Durations'!$B$14:$B$53,"Indirect 2",'Task Durations'!AT$14:AT$53)</f>
        <v>0</v>
      </c>
      <c r="AT7" s="50">
        <f>+SUMIF('Task Durations'!$B$14:$B$53,"Indirect 2",'Task Durations'!AU$14:AU$53)</f>
        <v>6.5</v>
      </c>
      <c r="AU7" s="50">
        <f>+SUMIF('Task Durations'!$B$14:$B$53,"Indirect 2",'Task Durations'!AV$14:AV$53)</f>
        <v>20.25</v>
      </c>
      <c r="AV7" s="50">
        <f>+SUMIF('Task Durations'!$B$14:$B$53,"Indirect 2",'Task Durations'!AW$14:AW$53)</f>
        <v>8.5500000000000007</v>
      </c>
      <c r="AW7" s="50">
        <f>+SUMIF('Task Durations'!$B$14:$B$53,"Indirect 2",'Task Durations'!AX$14:AX$53)</f>
        <v>24.083333333333332</v>
      </c>
      <c r="AX7" s="50">
        <f>+SUMIF('Task Durations'!$B$14:$B$53,"Indirect 2",'Task Durations'!AY$14:AY$53)</f>
        <v>28</v>
      </c>
      <c r="AY7" s="50">
        <f>+SUMIF('Task Durations'!$B$14:$B$53,"Indirect 2",'Task Durations'!AZ$14:AZ$53)</f>
        <v>39.25</v>
      </c>
      <c r="AZ7" s="50">
        <f>+SUMIF('Task Durations'!$B$14:$B$53,"Indirect 2",'Task Durations'!BA$14:BA$53)</f>
        <v>10.566666666666666</v>
      </c>
      <c r="BA7" s="50">
        <f>+SUMIF('Task Durations'!$B$14:$B$53,"Indirect 2",'Task Durations'!BB$14:BB$53)</f>
        <v>18.899999999999999</v>
      </c>
      <c r="BB7" s="50">
        <f>+SUMIF('Task Durations'!$B$14:$B$53,"Indirect 2",'Task Durations'!BC$14:BC$53)</f>
        <v>18.266666666666666</v>
      </c>
      <c r="BC7" s="50">
        <f>+SUMIF('Task Durations'!$B$14:$B$53,"Indirect 2",'Task Durations'!BD$14:BD$53)</f>
        <v>12.25</v>
      </c>
      <c r="BD7" s="50">
        <f>+SUMIF('Task Durations'!$B$14:$B$53,"Indirect 2",'Task Durations'!BE$14:BE$53)</f>
        <v>13.5</v>
      </c>
      <c r="BE7" s="50">
        <f>+SUMIF('Task Durations'!$B$14:$B$53,"Indirect 2",'Task Durations'!BF$14:BF$53)</f>
        <v>15.5</v>
      </c>
      <c r="BF7" s="50">
        <f>+SUMIF('Task Durations'!$B$14:$B$53,"Indirect 2",'Task Durations'!BG$14:BG$53)</f>
        <v>15</v>
      </c>
      <c r="BG7" s="50">
        <f>+SUMIF('Task Durations'!$B$14:$B$53,"Indirect 2",'Task Durations'!BH$14:BH$53)</f>
        <v>16.5</v>
      </c>
      <c r="BH7" s="50">
        <f>+SUMIF('Task Durations'!$B$14:$B$53,"Indirect 2",'Task Durations'!BI$14:BI$53)</f>
        <v>13</v>
      </c>
      <c r="BI7" s="50">
        <f>+SUMIF('Task Durations'!$B$14:$B$53,"Indirect 2",'Task Durations'!BJ$14:BJ$53)</f>
        <v>28.75</v>
      </c>
      <c r="BJ7" s="50">
        <f>+SUMIF('Task Durations'!$B$14:$B$53,"Indirect 2",'Task Durations'!BK$14:BK$53)</f>
        <v>45.633333333333333</v>
      </c>
      <c r="BK7" s="50">
        <f>+SUMIF('Task Durations'!$B$14:$B$53,"Indirect 2",'Task Durations'!BL$14:BL$53)</f>
        <v>1.7</v>
      </c>
      <c r="BL7" s="50">
        <f>+SUMIF('Task Durations'!$B$14:$B$53,"Indirect 2",'Task Durations'!BM$14:BM$53)</f>
        <v>2.0166666666666666</v>
      </c>
      <c r="BM7" s="50">
        <f>+SUMIF('Task Durations'!$B$14:$B$53,"Indirect 2",'Task Durations'!BN$14:BN$53)</f>
        <v>1.3666666666666667</v>
      </c>
      <c r="BN7" s="50">
        <f>+SUMIF('Task Durations'!$B$14:$B$53,"Indirect 2",'Task Durations'!BO$14:BO$53)</f>
        <v>19.7</v>
      </c>
      <c r="BO7" s="50">
        <f>+SUMIF('Task Durations'!$B$14:$B$53,"Indirect 2",'Task Durations'!BP$14:BP$53)</f>
        <v>6.5</v>
      </c>
      <c r="BP7" s="50">
        <f>+SUMIF('Task Durations'!$B$14:$B$53,"Indirect 2",'Task Durations'!BQ$14:BQ$53)</f>
        <v>19.083333333333336</v>
      </c>
      <c r="BQ7" s="50">
        <f>+SUMIF('Task Durations'!$B$14:$B$53,"Indirect 2",'Task Durations'!BR$14:BR$53)</f>
        <v>43</v>
      </c>
      <c r="BR7" s="50">
        <f>+SUMIF('Task Durations'!$B$14:$B$53,"Indirect 2",'Task Durations'!BS$14:BS$53)</f>
        <v>49.483333333333334</v>
      </c>
      <c r="BS7" s="50">
        <f>+SUMIF('Task Durations'!$B$14:$B$53,"Indirect 2",'Task Durations'!BT$14:BT$53)</f>
        <v>26</v>
      </c>
      <c r="BT7" s="50">
        <f>+SUMIF('Task Durations'!$B$14:$B$53,"Indirect 2",'Task Durations'!BU$14:BU$53)</f>
        <v>26.5</v>
      </c>
      <c r="BU7" s="50">
        <f>+SUMIF('Task Durations'!$B$14:$B$53,"Indirect 2",'Task Durations'!BV$14:BV$53)</f>
        <v>7.0666666666666664</v>
      </c>
      <c r="BV7" s="50">
        <f>+SUMIF('Task Durations'!$B$14:$B$53,"Indirect 2",'Task Durations'!BW$14:BW$53)</f>
        <v>0.5</v>
      </c>
      <c r="BW7" s="50">
        <f>+SUMIF('Task Durations'!$B$14:$B$53,"Indirect 2",'Task Durations'!BX$14:BX$53)</f>
        <v>1</v>
      </c>
      <c r="BX7" s="50">
        <f>+SUMIF('Task Durations'!$B$14:$B$53,"Indirect 2",'Task Durations'!BY$14:BY$53)</f>
        <v>56</v>
      </c>
      <c r="BY7" s="50">
        <f>+SUMIF('Task Durations'!$B$14:$B$53,"Indirect 2",'Task Durations'!BZ$14:BZ$53)</f>
        <v>8.5333333333333332</v>
      </c>
      <c r="BZ7" s="50">
        <f>+SUMIF('Task Durations'!$B$14:$B$53,"Indirect 2",'Task Durations'!CA$14:CA$53)</f>
        <v>19.25</v>
      </c>
      <c r="CA7" s="50">
        <f>+SUMIF('Task Durations'!$B$14:$B$53,"Indirect 2",'Task Durations'!CB$14:CB$53)</f>
        <v>12</v>
      </c>
      <c r="CB7" s="50">
        <f>+SUMIF('Task Durations'!$B$14:$B$53,"Indirect 2",'Task Durations'!CC$14:CC$53)</f>
        <v>14.666666666666668</v>
      </c>
      <c r="CC7" s="50">
        <f>+SUMIF('Task Durations'!$B$14:$B$53,"Indirect 2",'Task Durations'!CD$14:CD$53)</f>
        <v>35.5</v>
      </c>
    </row>
    <row r="8" spans="1:81" x14ac:dyDescent="0.25">
      <c r="A8" s="215"/>
      <c r="B8" t="s">
        <v>251</v>
      </c>
      <c r="C8" s="50">
        <f ca="1">+SUMIF('Task Durations'!$B$13:$B$53,"Internal Travel",'Task Durations'!D14:D53)</f>
        <v>15.350000000000001</v>
      </c>
      <c r="D8" s="50">
        <f ca="1">+SUMIF('Task Durations'!$B$13:$B$53,"Internal Travel",'Task Durations'!E14:E53)</f>
        <v>12.533333333333335</v>
      </c>
      <c r="E8" s="50">
        <f ca="1">+SUMIF('Task Durations'!$B$13:$B$53,"Internal Travel",'Task Durations'!F14:F53)</f>
        <v>18.483333333333334</v>
      </c>
      <c r="F8" s="50">
        <f ca="1">+SUMIF('Task Durations'!$B$13:$B$53,"Internal Travel",'Task Durations'!G14:G53)</f>
        <v>20.283333333333335</v>
      </c>
      <c r="G8" s="50">
        <f ca="1">+SUMIF('Task Durations'!$B$13:$B$53,"Internal Travel",'Task Durations'!H14:H53)</f>
        <v>11.349999999999998</v>
      </c>
      <c r="H8" s="50">
        <f ca="1">+SUMIF('Task Durations'!$B$13:$B$53,"Internal Travel",'Task Durations'!I14:I53)</f>
        <v>20.466666666666669</v>
      </c>
      <c r="I8" s="50">
        <f ca="1">+SUMIF('Task Durations'!$B$13:$B$53,"Internal Travel",'Task Durations'!J14:J53)</f>
        <v>12.7</v>
      </c>
      <c r="J8" s="50">
        <f ca="1">+SUMIF('Task Durations'!$B$13:$B$53,"Internal Travel",'Task Durations'!K14:K53)</f>
        <v>10.6</v>
      </c>
      <c r="K8" s="50">
        <f ca="1">+SUMIF('Task Durations'!$B$13:$B$53,"Internal Travel",'Task Durations'!L14:L53)</f>
        <v>12.566666666666672</v>
      </c>
      <c r="L8" s="50">
        <f ca="1">+SUMIF('Task Durations'!$B$13:$B$53,"Internal Travel",'Task Durations'!M14:M53)</f>
        <v>19.466666666666665</v>
      </c>
      <c r="M8" s="50">
        <f ca="1">+SUMIF('Task Durations'!$B$13:$B$53,"Internal Travel",'Task Durations'!N14:N53)</f>
        <v>7.1999999999999993</v>
      </c>
      <c r="N8" s="50">
        <f ca="1">+SUMIF('Task Durations'!$B$13:$B$53,"Internal Travel",'Task Durations'!O14:O53)</f>
        <v>9.4666666666666686</v>
      </c>
      <c r="O8" s="50">
        <f ca="1">+SUMIF('Task Durations'!$B$13:$B$53,"Internal Travel",'Task Durations'!P14:P53)</f>
        <v>18.216666666666665</v>
      </c>
      <c r="P8" s="50">
        <f ca="1">+SUMIF('Task Durations'!$B$13:$B$53,"Internal Travel",'Task Durations'!Q14:Q53)</f>
        <v>9.1000000000000014</v>
      </c>
      <c r="Q8" s="50">
        <f ca="1">+SUMIF('Task Durations'!$B$13:$B$53,"Internal Travel",'Task Durations'!R14:R53)</f>
        <v>24.583333333333329</v>
      </c>
      <c r="R8" s="50">
        <f ca="1">+SUMIF('Task Durations'!$B$13:$B$53,"Internal Travel",'Task Durations'!S14:S53)</f>
        <v>29.233333333333334</v>
      </c>
      <c r="S8" s="50">
        <f ca="1">+SUMIF('Task Durations'!$B$13:$B$53,"Internal Travel",'Task Durations'!T14:T53)</f>
        <v>10.316666666666666</v>
      </c>
      <c r="T8" s="50">
        <f ca="1">+SUMIF('Task Durations'!$B$13:$B$53,"Internal Travel",'Task Durations'!U14:U53)</f>
        <v>4.9833333333333334</v>
      </c>
      <c r="U8" s="50">
        <f ca="1">+SUMIF('Task Durations'!$B$13:$B$53,"Internal Travel",'Task Durations'!V14:V53)</f>
        <v>12.183333333333334</v>
      </c>
      <c r="V8" s="50">
        <f ca="1">+SUMIF('Task Durations'!$B$13:$B$53,"Internal Travel",'Task Durations'!W14:W53)</f>
        <v>17.499999999999996</v>
      </c>
      <c r="W8" s="50">
        <f ca="1">+SUMIF('Task Durations'!$B$13:$B$53,"Internal Travel",'Task Durations'!X14:X53)</f>
        <v>19.866666666666667</v>
      </c>
      <c r="X8" s="50">
        <f ca="1">+SUMIF('Task Durations'!$B$13:$B$53,"Internal Travel",'Task Durations'!Y14:Y53)</f>
        <v>38.366666666666667</v>
      </c>
      <c r="Y8" s="50">
        <f ca="1">+SUMIF('Task Durations'!$B$13:$B$53,"Internal Travel",'Task Durations'!Z14:Z53)</f>
        <v>12.483333333333333</v>
      </c>
      <c r="Z8" s="50">
        <f ca="1">+SUMIF('Task Durations'!$B$13:$B$53,"Internal Travel",'Task Durations'!AA14:AA53)</f>
        <v>12.15</v>
      </c>
      <c r="AA8" s="50">
        <f ca="1">+SUMIF('Task Durations'!$B$13:$B$53,"Internal Travel",'Task Durations'!AB14:AB53)</f>
        <v>16.133333333333333</v>
      </c>
      <c r="AB8" s="50">
        <f ca="1">+SUMIF('Task Durations'!$B$13:$B$53,"Internal Travel",'Task Durations'!AC14:AC53)</f>
        <v>10.600000000000001</v>
      </c>
      <c r="AC8" s="50">
        <f ca="1">+SUMIF('Task Durations'!$B$13:$B$53,"Internal Travel",'Task Durations'!AD14:AD53)</f>
        <v>10.416666666666664</v>
      </c>
      <c r="AD8" s="50">
        <f ca="1">+SUMIF('Task Durations'!$B$13:$B$53,"Internal Travel",'Task Durations'!AE14:AE53)</f>
        <v>11.333333333333332</v>
      </c>
      <c r="AE8" s="50">
        <f ca="1">+SUMIF('Task Durations'!$B$13:$B$53,"Internal Travel",'Task Durations'!AF14:AF53)</f>
        <v>0.53333333333333366</v>
      </c>
      <c r="AF8" s="50">
        <f ca="1">+SUMIF('Task Durations'!$B$13:$B$53,"Internal Travel",'Task Durations'!AG14:AG53)</f>
        <v>5.4999999999999991</v>
      </c>
      <c r="AG8" s="50">
        <f ca="1">+SUMIF('Task Durations'!$B$13:$B$53,"Internal Travel",'Task Durations'!AH14:AH53)</f>
        <v>16.633333333333333</v>
      </c>
      <c r="AH8" s="50">
        <f ca="1">+SUMIF('Task Durations'!$B$13:$B$53,"Internal Travel",'Task Durations'!AI14:AI53)</f>
        <v>10.466666666666665</v>
      </c>
      <c r="AI8" s="50">
        <f ca="1">+SUMIF('Task Durations'!$B$13:$B$53,"Internal Travel",'Task Durations'!AJ14:AJ53)</f>
        <v>10.75</v>
      </c>
      <c r="AJ8" s="50">
        <f ca="1">+SUMIF('Task Durations'!$B$13:$B$53,"Internal Travel",'Task Durations'!AK14:AK53)</f>
        <v>24.65</v>
      </c>
      <c r="AK8" s="50">
        <f ca="1">+SUMIF('Task Durations'!$B$13:$B$53,"Internal Travel",'Task Durations'!AL14:AL53)</f>
        <v>12.666666666666668</v>
      </c>
      <c r="AL8" s="50">
        <f ca="1">+SUMIF('Task Durations'!$B$13:$B$53,"Internal Travel",'Task Durations'!AM14:AM53)</f>
        <v>23.366666666666667</v>
      </c>
      <c r="AM8" s="50">
        <f ca="1">+SUMIF('Task Durations'!$B$13:$B$53,"Internal Travel",'Task Durations'!AN14:AN53)</f>
        <v>21.666666666666668</v>
      </c>
      <c r="AN8" s="50">
        <f ca="1">+SUMIF('Task Durations'!$B$13:$B$53,"Internal Travel",'Task Durations'!AO14:AO53)</f>
        <v>13.283333333333333</v>
      </c>
      <c r="AO8" s="50">
        <f ca="1">+SUMIF('Task Durations'!$B$13:$B$53,"Internal Travel",'Task Durations'!AP14:AP53)</f>
        <v>8.4499999999999993</v>
      </c>
      <c r="AP8" s="50">
        <f ca="1">+SUMIF('Task Durations'!$B$13:$B$53,"Internal Travel",'Task Durations'!AQ14:AQ53)</f>
        <v>22.75</v>
      </c>
      <c r="AQ8" s="50">
        <f ca="1">+SUMIF('Task Durations'!$B$13:$B$53,"Internal Travel",'Task Durations'!AR14:AR53)</f>
        <v>12.2</v>
      </c>
      <c r="AR8" s="50">
        <f ca="1">+SUMIF('Task Durations'!$B$13:$B$53,"Internal Travel",'Task Durations'!AS14:AS53)</f>
        <v>13.383333333333333</v>
      </c>
      <c r="AS8" s="50">
        <f ca="1">+SUMIF('Task Durations'!$B$13:$B$53,"Internal Travel",'Task Durations'!AT14:AT53)</f>
        <v>8.1666666666666679</v>
      </c>
      <c r="AT8" s="50">
        <f ca="1">+SUMIF('Task Durations'!$B$13:$B$53,"Internal Travel",'Task Durations'!AU14:AU53)</f>
        <v>9.6666666666666679</v>
      </c>
      <c r="AU8" s="50">
        <f ca="1">+SUMIF('Task Durations'!$B$13:$B$53,"Internal Travel",'Task Durations'!AV14:AV53)</f>
        <v>12.399999999999999</v>
      </c>
      <c r="AV8" s="50">
        <f ca="1">+SUMIF('Task Durations'!$B$13:$B$53,"Internal Travel",'Task Durations'!AW14:AW53)</f>
        <v>11.25</v>
      </c>
      <c r="AW8" s="50">
        <f ca="1">+SUMIF('Task Durations'!$B$13:$B$53,"Internal Travel",'Task Durations'!AX14:AX53)</f>
        <v>9.6666666666666679</v>
      </c>
      <c r="AX8" s="50">
        <f ca="1">+SUMIF('Task Durations'!$B$13:$B$53,"Internal Travel",'Task Durations'!AY14:AY53)</f>
        <v>12.5</v>
      </c>
      <c r="AY8" s="50">
        <f ca="1">+SUMIF('Task Durations'!$B$13:$B$53,"Internal Travel",'Task Durations'!AZ14:AZ53)</f>
        <v>10.666666666666668</v>
      </c>
      <c r="AZ8" s="50">
        <f ca="1">+SUMIF('Task Durations'!$B$13:$B$53,"Internal Travel",'Task Durations'!BA14:BA53)</f>
        <v>11.683333333333334</v>
      </c>
      <c r="BA8" s="50">
        <f ca="1">+SUMIF('Task Durations'!$B$13:$B$53,"Internal Travel",'Task Durations'!BB14:BB53)</f>
        <v>15.183333333333332</v>
      </c>
      <c r="BB8" s="50">
        <f ca="1">+SUMIF('Task Durations'!$B$13:$B$53,"Internal Travel",'Task Durations'!BC14:BC53)</f>
        <v>12.633333333333333</v>
      </c>
      <c r="BC8" s="50">
        <f ca="1">+SUMIF('Task Durations'!$B$13:$B$53,"Internal Travel",'Task Durations'!BD14:BD53)</f>
        <v>10.433333333333334</v>
      </c>
      <c r="BD8" s="50">
        <f ca="1">+SUMIF('Task Durations'!$B$13:$B$53,"Internal Travel",'Task Durations'!BE14:BE53)</f>
        <v>12.283333333333331</v>
      </c>
      <c r="BE8" s="50">
        <f ca="1">+SUMIF('Task Durations'!$B$13:$B$53,"Internal Travel",'Task Durations'!BF14:BF53)</f>
        <v>12.116666666666667</v>
      </c>
      <c r="BF8" s="50">
        <f ca="1">+SUMIF('Task Durations'!$B$13:$B$53,"Internal Travel",'Task Durations'!BG14:BG53)</f>
        <v>14.45</v>
      </c>
      <c r="BG8" s="50">
        <f ca="1">+SUMIF('Task Durations'!$B$13:$B$53,"Internal Travel",'Task Durations'!BH14:BH53)</f>
        <v>11.7</v>
      </c>
      <c r="BH8" s="50">
        <f ca="1">+SUMIF('Task Durations'!$B$13:$B$53,"Internal Travel",'Task Durations'!BI14:BI53)</f>
        <v>9.6666666666666679</v>
      </c>
      <c r="BI8" s="50">
        <f ca="1">+SUMIF('Task Durations'!$B$13:$B$53,"Internal Travel",'Task Durations'!BJ14:BJ53)</f>
        <v>8.9666666666666686</v>
      </c>
      <c r="BJ8" s="50">
        <f ca="1">+SUMIF('Task Durations'!$B$13:$B$53,"Internal Travel",'Task Durations'!BK14:BK53)</f>
        <v>14.366666666666665</v>
      </c>
      <c r="BK8" s="50">
        <f ca="1">+SUMIF('Task Durations'!$B$13:$B$53,"Internal Travel",'Task Durations'!BL14:BL53)</f>
        <v>13</v>
      </c>
      <c r="BL8" s="50">
        <f ca="1">+SUMIF('Task Durations'!$B$13:$B$53,"Internal Travel",'Task Durations'!BM14:BM53)</f>
        <v>12.683333333333334</v>
      </c>
      <c r="BM8" s="50">
        <f ca="1">+SUMIF('Task Durations'!$B$13:$B$53,"Internal Travel",'Task Durations'!BN14:BN53)</f>
        <v>15.05</v>
      </c>
      <c r="BN8" s="50">
        <f ca="1">+SUMIF('Task Durations'!$B$13:$B$53,"Internal Travel",'Task Durations'!BO14:BO53)</f>
        <v>23.533333333333331</v>
      </c>
      <c r="BO8" s="50">
        <f ca="1">+SUMIF('Task Durations'!$B$13:$B$53,"Internal Travel",'Task Durations'!BP14:BP53)</f>
        <v>9.5</v>
      </c>
      <c r="BP8" s="50">
        <f ca="1">+SUMIF('Task Durations'!$B$13:$B$53,"Internal Travel",'Task Durations'!BQ14:BQ53)</f>
        <v>21.583333333333336</v>
      </c>
      <c r="BQ8" s="50">
        <f ca="1">+SUMIF('Task Durations'!$B$13:$B$53,"Internal Travel",'Task Durations'!BR14:BR53)</f>
        <v>18.233333333333331</v>
      </c>
      <c r="BR8" s="50">
        <f ca="1">+SUMIF('Task Durations'!$B$13:$B$53,"Internal Travel",'Task Durations'!BS14:BS53)</f>
        <v>9.7333333333333343</v>
      </c>
      <c r="BS8" s="50">
        <f ca="1">+SUMIF('Task Durations'!$B$13:$B$53,"Internal Travel",'Task Durations'!BT14:BT53)</f>
        <v>16.25</v>
      </c>
      <c r="BT8" s="50">
        <f ca="1">+SUMIF('Task Durations'!$B$13:$B$53,"Internal Travel",'Task Durations'!BU14:BU53)</f>
        <v>34.616666666666667</v>
      </c>
      <c r="BU8" s="50">
        <f ca="1">+SUMIF('Task Durations'!$B$13:$B$53,"Internal Travel",'Task Durations'!BV14:BV53)</f>
        <v>13.566666666666666</v>
      </c>
      <c r="BV8" s="50">
        <f ca="1">+SUMIF('Task Durations'!$B$13:$B$53,"Internal Travel",'Task Durations'!BW14:BW53)</f>
        <v>6.85</v>
      </c>
      <c r="BW8" s="50">
        <f ca="1">+SUMIF('Task Durations'!$B$13:$B$53,"Internal Travel",'Task Durations'!BX14:BX53)</f>
        <v>7.5666666666666664</v>
      </c>
      <c r="BX8" s="50">
        <f ca="1">+SUMIF('Task Durations'!$B$13:$B$53,"Internal Travel",'Task Durations'!BY14:BY53)</f>
        <v>26.200000000000003</v>
      </c>
      <c r="BY8" s="50">
        <f ca="1">+SUMIF('Task Durations'!$B$13:$B$53,"Internal Travel",'Task Durations'!BZ14:BZ53)</f>
        <v>13.916666666666666</v>
      </c>
      <c r="BZ8" s="50">
        <f ca="1">+SUMIF('Task Durations'!$B$13:$B$53,"Internal Travel",'Task Durations'!CA14:CA53)</f>
        <v>11.299999999999999</v>
      </c>
      <c r="CA8" s="50">
        <f ca="1">+SUMIF('Task Durations'!$B$13:$B$53,"Internal Travel",'Task Durations'!CB14:CB53)</f>
        <v>8.7833333333333332</v>
      </c>
      <c r="CB8" s="50">
        <f ca="1">+SUMIF('Task Durations'!$B$13:$B$53,"Internal Travel",'Task Durations'!CC14:CC53)</f>
        <v>7.1499999999999995</v>
      </c>
      <c r="CC8" s="50">
        <f ca="1">+SUMIF('Task Durations'!$B$13:$B$53,"Internal Travel",'Task Durations'!CD14:CD53)</f>
        <v>7.7500000000000018</v>
      </c>
    </row>
    <row r="9" spans="1:81" x14ac:dyDescent="0.25">
      <c r="A9" s="215"/>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row>
    <row r="10" spans="1:81" x14ac:dyDescent="0.25">
      <c r="A10" s="215"/>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row>
    <row r="11" spans="1:81" ht="15.75" thickBot="1" x14ac:dyDescent="0.3">
      <c r="A11" s="215"/>
      <c r="C11" s="50" t="s">
        <v>572</v>
      </c>
      <c r="D11" s="50"/>
      <c r="E11" s="50"/>
      <c r="F11" s="50"/>
      <c r="G11" s="50"/>
      <c r="H11" s="50"/>
      <c r="I11" s="50"/>
      <c r="J11" s="50"/>
      <c r="K11" s="50"/>
      <c r="L11" s="50"/>
      <c r="M11" s="50"/>
      <c r="N11" s="50"/>
      <c r="O11" s="50" t="s">
        <v>574</v>
      </c>
      <c r="P11" s="50"/>
      <c r="Q11" s="50"/>
      <c r="R11" s="50"/>
      <c r="S11" s="50"/>
      <c r="T11" s="50"/>
      <c r="U11" s="50"/>
      <c r="V11" s="50"/>
      <c r="W11" s="50"/>
      <c r="X11" s="50"/>
      <c r="Y11" s="50"/>
      <c r="Z11" s="50"/>
      <c r="AA11" s="50" t="s">
        <v>576</v>
      </c>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row>
    <row r="12" spans="1:81" x14ac:dyDescent="0.25">
      <c r="A12" s="215"/>
      <c r="B12" t="s">
        <v>83</v>
      </c>
      <c r="C12" s="138" t="s">
        <v>220</v>
      </c>
      <c r="D12" s="139" t="s">
        <v>222</v>
      </c>
      <c r="E12" s="140" t="s">
        <v>221</v>
      </c>
      <c r="F12" s="50"/>
      <c r="G12" s="113" t="s">
        <v>650</v>
      </c>
      <c r="H12" s="98"/>
      <c r="I12" s="98"/>
      <c r="J12" s="98"/>
      <c r="K12" s="98"/>
      <c r="L12" s="98"/>
      <c r="M12" s="99"/>
      <c r="N12" s="50"/>
      <c r="O12" s="110" t="s">
        <v>220</v>
      </c>
      <c r="P12" s="111" t="s">
        <v>222</v>
      </c>
      <c r="Q12" s="112" t="s">
        <v>221</v>
      </c>
      <c r="R12" s="50"/>
      <c r="S12" s="113" t="s">
        <v>650</v>
      </c>
      <c r="T12" s="98"/>
      <c r="U12" s="98"/>
      <c r="V12" s="98"/>
      <c r="W12" s="98"/>
      <c r="X12" s="98"/>
      <c r="Y12" s="99"/>
      <c r="Z12" s="50"/>
      <c r="AA12" s="97" t="s">
        <v>220</v>
      </c>
      <c r="AB12" s="98" t="s">
        <v>222</v>
      </c>
      <c r="AC12" s="99" t="s">
        <v>221</v>
      </c>
      <c r="AD12" s="50"/>
      <c r="AE12" t="s">
        <v>422</v>
      </c>
      <c r="AL12" s="50"/>
      <c r="AM12" s="50" t="s">
        <v>575</v>
      </c>
      <c r="AN12" s="50" t="s">
        <v>221</v>
      </c>
      <c r="AO12" s="50"/>
      <c r="AP12" t="s">
        <v>658</v>
      </c>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row>
    <row r="13" spans="1:81" ht="15.75" thickBot="1" x14ac:dyDescent="0.3">
      <c r="A13" s="215"/>
      <c r="B13" s="51" t="s">
        <v>159</v>
      </c>
      <c r="C13" s="141">
        <v>22.5</v>
      </c>
      <c r="D13" s="142"/>
      <c r="E13" s="143"/>
      <c r="F13" s="50"/>
      <c r="G13" s="42" t="s">
        <v>422</v>
      </c>
      <c r="H13" s="100"/>
      <c r="I13" s="100"/>
      <c r="J13" s="100"/>
      <c r="K13" s="100"/>
      <c r="L13" s="100"/>
      <c r="M13" s="96"/>
      <c r="N13" s="50"/>
      <c r="O13" s="42">
        <v>52.2</v>
      </c>
      <c r="P13" s="100"/>
      <c r="Q13" s="96"/>
      <c r="R13" s="50"/>
      <c r="S13" s="42" t="s">
        <v>422</v>
      </c>
      <c r="T13" s="100"/>
      <c r="U13" s="100"/>
      <c r="V13" s="100"/>
      <c r="W13" s="100"/>
      <c r="X13" s="100"/>
      <c r="Y13" s="96"/>
      <c r="Z13" s="50"/>
      <c r="AA13" s="42">
        <v>16.766666666666666</v>
      </c>
      <c r="AB13" s="100"/>
      <c r="AC13" s="96"/>
      <c r="AD13" s="50"/>
      <c r="AL13" s="50"/>
      <c r="AM13" s="50">
        <v>52.2</v>
      </c>
      <c r="AN13" s="50"/>
      <c r="AO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row>
    <row r="14" spans="1:81" ht="15.75" thickBot="1" x14ac:dyDescent="0.3">
      <c r="A14" s="215"/>
      <c r="B14" s="51" t="s">
        <v>161</v>
      </c>
      <c r="C14" s="141">
        <v>47.633333333333326</v>
      </c>
      <c r="D14" s="142"/>
      <c r="E14" s="143"/>
      <c r="F14" s="50"/>
      <c r="G14" s="42"/>
      <c r="H14" s="100"/>
      <c r="I14" s="100"/>
      <c r="J14" s="100"/>
      <c r="K14" s="100"/>
      <c r="L14" s="100"/>
      <c r="M14" s="96"/>
      <c r="N14" s="50"/>
      <c r="O14" s="42">
        <v>102.60000000000001</v>
      </c>
      <c r="P14" s="100"/>
      <c r="Q14" s="96"/>
      <c r="R14" s="50"/>
      <c r="S14" s="42"/>
      <c r="T14" s="100"/>
      <c r="U14" s="100"/>
      <c r="V14" s="100"/>
      <c r="W14" s="100"/>
      <c r="X14" s="100"/>
      <c r="Y14" s="96"/>
      <c r="Z14" s="50"/>
      <c r="AA14" s="42">
        <v>68.600000000000009</v>
      </c>
      <c r="AB14" s="100"/>
      <c r="AC14" s="96"/>
      <c r="AD14" s="50"/>
      <c r="AE14" t="s">
        <v>423</v>
      </c>
      <c r="AL14" s="50"/>
      <c r="AM14" s="50">
        <v>102.60000000000001</v>
      </c>
      <c r="AN14" s="50"/>
      <c r="AO14" s="50"/>
      <c r="AP14" s="79"/>
      <c r="AQ14" s="79" t="s">
        <v>575</v>
      </c>
      <c r="AR14" s="79" t="s">
        <v>221</v>
      </c>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row>
    <row r="15" spans="1:81" ht="15.75" thickBot="1" x14ac:dyDescent="0.3">
      <c r="A15" s="215"/>
      <c r="B15" t="s">
        <v>164</v>
      </c>
      <c r="C15" s="141">
        <v>32.316666666666663</v>
      </c>
      <c r="D15" s="142"/>
      <c r="E15" s="143"/>
      <c r="F15" s="50"/>
      <c r="G15" s="42" t="s">
        <v>423</v>
      </c>
      <c r="H15" s="100"/>
      <c r="I15" s="100"/>
      <c r="J15" s="100"/>
      <c r="K15" s="100"/>
      <c r="L15" s="100"/>
      <c r="M15" s="96"/>
      <c r="N15" s="50"/>
      <c r="O15" s="42">
        <v>121.75</v>
      </c>
      <c r="P15" s="100"/>
      <c r="Q15" s="96"/>
      <c r="R15" s="50"/>
      <c r="S15" s="42" t="s">
        <v>423</v>
      </c>
      <c r="T15" s="100"/>
      <c r="U15" s="100"/>
      <c r="V15" s="100"/>
      <c r="W15" s="100"/>
      <c r="X15" s="100"/>
      <c r="Y15" s="96"/>
      <c r="Z15" s="50"/>
      <c r="AA15" s="42">
        <v>33.266666666666666</v>
      </c>
      <c r="AB15" s="100"/>
      <c r="AC15" s="96"/>
      <c r="AD15" s="50"/>
      <c r="AE15" s="79" t="s">
        <v>424</v>
      </c>
      <c r="AF15" s="79" t="s">
        <v>240</v>
      </c>
      <c r="AG15" s="79" t="s">
        <v>374</v>
      </c>
      <c r="AH15" s="79" t="s">
        <v>425</v>
      </c>
      <c r="AI15" s="79" t="s">
        <v>426</v>
      </c>
      <c r="AL15" s="50"/>
      <c r="AM15" s="50">
        <v>121.75</v>
      </c>
      <c r="AN15" s="50"/>
      <c r="AO15" s="50"/>
      <c r="AP15" s="77" t="s">
        <v>577</v>
      </c>
      <c r="AQ15" s="77">
        <v>53.985849056603776</v>
      </c>
      <c r="AR15" s="77">
        <v>35.284615384615378</v>
      </c>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row>
    <row r="16" spans="1:81" x14ac:dyDescent="0.25">
      <c r="A16" s="215"/>
      <c r="B16" s="51" t="s">
        <v>167</v>
      </c>
      <c r="C16" s="141">
        <v>23.083333333333332</v>
      </c>
      <c r="D16" s="142"/>
      <c r="E16" s="143"/>
      <c r="F16" s="50"/>
      <c r="G16" s="104" t="s">
        <v>424</v>
      </c>
      <c r="H16" s="79" t="s">
        <v>240</v>
      </c>
      <c r="I16" s="79" t="s">
        <v>374</v>
      </c>
      <c r="J16" s="79" t="s">
        <v>425</v>
      </c>
      <c r="K16" s="79" t="s">
        <v>426</v>
      </c>
      <c r="L16" s="100"/>
      <c r="M16" s="96"/>
      <c r="N16" s="50"/>
      <c r="O16" s="42">
        <v>64.166666666666671</v>
      </c>
      <c r="P16" s="100"/>
      <c r="Q16" s="96"/>
      <c r="R16" s="50"/>
      <c r="S16" s="104" t="s">
        <v>424</v>
      </c>
      <c r="T16" s="79" t="s">
        <v>240</v>
      </c>
      <c r="U16" s="79" t="s">
        <v>374</v>
      </c>
      <c r="V16" s="79" t="s">
        <v>425</v>
      </c>
      <c r="W16" s="79" t="s">
        <v>426</v>
      </c>
      <c r="X16" s="100"/>
      <c r="Y16" s="96"/>
      <c r="Z16" s="50"/>
      <c r="AA16" s="42">
        <v>38.88333333333334</v>
      </c>
      <c r="AB16" s="100"/>
      <c r="AC16" s="96"/>
      <c r="AD16" s="50"/>
      <c r="AE16" s="77" t="s">
        <v>220</v>
      </c>
      <c r="AF16" s="77">
        <v>25</v>
      </c>
      <c r="AG16" s="77">
        <v>715.91666666666652</v>
      </c>
      <c r="AH16" s="77">
        <v>28.63666666666666</v>
      </c>
      <c r="AI16" s="77">
        <v>207.45803240740739</v>
      </c>
      <c r="AL16" s="50"/>
      <c r="AM16" s="50">
        <v>64.166666666666671</v>
      </c>
      <c r="AN16" s="50"/>
      <c r="AO16" s="50"/>
      <c r="AP16" s="77" t="s">
        <v>426</v>
      </c>
      <c r="AQ16" s="77">
        <v>971.66266448959789</v>
      </c>
      <c r="AR16" s="77">
        <v>502.68759829059883</v>
      </c>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row>
    <row r="17" spans="1:81" x14ac:dyDescent="0.25">
      <c r="A17" s="215"/>
      <c r="B17" s="51" t="s">
        <v>168</v>
      </c>
      <c r="C17" s="141">
        <v>31.566666666666666</v>
      </c>
      <c r="D17" s="142"/>
      <c r="E17" s="143"/>
      <c r="F17" s="50"/>
      <c r="G17" s="105" t="s">
        <v>220</v>
      </c>
      <c r="H17" s="77">
        <v>25</v>
      </c>
      <c r="I17" s="77">
        <v>982.08333333333337</v>
      </c>
      <c r="J17" s="77">
        <v>39.283333333333331</v>
      </c>
      <c r="K17" s="77">
        <v>1052.4378935185186</v>
      </c>
      <c r="L17" s="100"/>
      <c r="M17" s="96"/>
      <c r="N17" s="50"/>
      <c r="O17" s="42">
        <v>46.15</v>
      </c>
      <c r="P17" s="100"/>
      <c r="Q17" s="96"/>
      <c r="R17" s="50"/>
      <c r="S17" s="105" t="s">
        <v>220</v>
      </c>
      <c r="T17" s="77">
        <v>25</v>
      </c>
      <c r="U17" s="77">
        <v>1540.7166666666665</v>
      </c>
      <c r="V17" s="77">
        <v>61.62866666666666</v>
      </c>
      <c r="W17" s="77">
        <v>877.4738777777784</v>
      </c>
      <c r="X17" s="100"/>
      <c r="Y17" s="96"/>
      <c r="Z17" s="50"/>
      <c r="AA17" s="42">
        <v>26.65</v>
      </c>
      <c r="AB17" s="100"/>
      <c r="AC17" s="96"/>
      <c r="AD17" s="50"/>
      <c r="AE17" s="77" t="s">
        <v>222</v>
      </c>
      <c r="AF17" s="77">
        <v>28</v>
      </c>
      <c r="AG17" s="77">
        <v>707.60000000000014</v>
      </c>
      <c r="AH17" s="77">
        <v>25.271428571428576</v>
      </c>
      <c r="AI17" s="77">
        <v>199.59240446795957</v>
      </c>
      <c r="AL17" s="50"/>
      <c r="AM17" s="50">
        <v>46.15</v>
      </c>
      <c r="AN17" s="50"/>
      <c r="AO17" s="50"/>
      <c r="AP17" s="77" t="s">
        <v>625</v>
      </c>
      <c r="AQ17" s="77">
        <v>53</v>
      </c>
      <c r="AR17" s="77">
        <v>26</v>
      </c>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row>
    <row r="18" spans="1:81" ht="15.75" thickBot="1" x14ac:dyDescent="0.3">
      <c r="A18" s="215"/>
      <c r="B18" t="s">
        <v>171</v>
      </c>
      <c r="C18" s="141">
        <v>91.4</v>
      </c>
      <c r="D18" s="142"/>
      <c r="E18" s="143"/>
      <c r="F18" s="50"/>
      <c r="G18" s="105" t="s">
        <v>222</v>
      </c>
      <c r="H18" s="77">
        <v>28</v>
      </c>
      <c r="I18" s="77">
        <v>1083.1833333333332</v>
      </c>
      <c r="J18" s="77">
        <v>38.68511904761904</v>
      </c>
      <c r="K18" s="77">
        <v>972.77873126102327</v>
      </c>
      <c r="L18" s="100"/>
      <c r="M18" s="96"/>
      <c r="N18" s="50"/>
      <c r="O18" s="42">
        <v>51.516666666666666</v>
      </c>
      <c r="P18" s="100"/>
      <c r="Q18" s="96"/>
      <c r="R18" s="50"/>
      <c r="S18" s="105" t="s">
        <v>222</v>
      </c>
      <c r="T18" s="77">
        <v>28</v>
      </c>
      <c r="U18" s="77">
        <v>1320.5333333333328</v>
      </c>
      <c r="V18" s="77">
        <v>47.161904761904744</v>
      </c>
      <c r="W18" s="77">
        <v>988.99684891240656</v>
      </c>
      <c r="X18" s="100"/>
      <c r="Y18" s="96"/>
      <c r="Z18" s="50"/>
      <c r="AA18" s="42">
        <v>36.75</v>
      </c>
      <c r="AB18" s="100"/>
      <c r="AC18" s="96"/>
      <c r="AD18" s="50"/>
      <c r="AE18" s="78" t="s">
        <v>221</v>
      </c>
      <c r="AF18" s="78">
        <v>26</v>
      </c>
      <c r="AG18" s="78">
        <v>611.86666666666656</v>
      </c>
      <c r="AH18" s="78">
        <v>23.533333333333328</v>
      </c>
      <c r="AI18" s="78">
        <v>283.71924444444471</v>
      </c>
      <c r="AL18" s="50"/>
      <c r="AM18" s="50">
        <v>51.516666666666666</v>
      </c>
      <c r="AN18" s="50"/>
      <c r="AO18" s="50"/>
      <c r="AP18" s="77" t="s">
        <v>659</v>
      </c>
      <c r="AQ18" s="77">
        <v>0</v>
      </c>
      <c r="AR18" s="77"/>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row>
    <row r="19" spans="1:81" ht="15.75" thickBot="1" x14ac:dyDescent="0.3">
      <c r="A19" s="215"/>
      <c r="B19" s="51" t="s">
        <v>172</v>
      </c>
      <c r="C19" s="141">
        <v>3.15</v>
      </c>
      <c r="D19" s="142"/>
      <c r="E19" s="143"/>
      <c r="F19" s="50"/>
      <c r="G19" s="106" t="s">
        <v>221</v>
      </c>
      <c r="H19" s="78">
        <v>26</v>
      </c>
      <c r="I19" s="78">
        <v>885.36666666666679</v>
      </c>
      <c r="J19" s="78">
        <v>34.052564102564105</v>
      </c>
      <c r="K19" s="78">
        <v>159.01632649572596</v>
      </c>
      <c r="L19" s="100"/>
      <c r="M19" s="96"/>
      <c r="N19" s="50"/>
      <c r="O19" s="42">
        <v>30.183333333333334</v>
      </c>
      <c r="P19" s="100"/>
      <c r="Q19" s="96"/>
      <c r="R19" s="50"/>
      <c r="S19" s="106" t="s">
        <v>221</v>
      </c>
      <c r="T19" s="78">
        <v>26</v>
      </c>
      <c r="U19" s="78">
        <v>917.39999999999986</v>
      </c>
      <c r="V19" s="78">
        <v>35.284615384615378</v>
      </c>
      <c r="W19" s="78">
        <v>502.68759829059883</v>
      </c>
      <c r="X19" s="100"/>
      <c r="Y19" s="96"/>
      <c r="Z19" s="50"/>
      <c r="AA19" s="42">
        <v>17.883333333333333</v>
      </c>
      <c r="AB19" s="100"/>
      <c r="AC19" s="96"/>
      <c r="AD19" s="50"/>
      <c r="AL19" s="50"/>
      <c r="AM19" s="50">
        <v>30.183333333333334</v>
      </c>
      <c r="AN19" s="50"/>
      <c r="AO19" s="50"/>
      <c r="AP19" s="77" t="s">
        <v>430</v>
      </c>
      <c r="AQ19" s="77">
        <v>66</v>
      </c>
      <c r="AR19" s="77"/>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row>
    <row r="20" spans="1:81" x14ac:dyDescent="0.25">
      <c r="A20" s="215"/>
      <c r="B20" s="51" t="s">
        <v>173</v>
      </c>
      <c r="C20" s="141">
        <v>54.65</v>
      </c>
      <c r="D20" s="142"/>
      <c r="E20" s="143"/>
      <c r="F20" s="50"/>
      <c r="G20" s="42"/>
      <c r="H20" s="100"/>
      <c r="I20" s="100"/>
      <c r="J20" s="100"/>
      <c r="K20" s="100"/>
      <c r="L20" s="100"/>
      <c r="M20" s="96"/>
      <c r="N20" s="50"/>
      <c r="O20" s="42">
        <v>70.516666666666666</v>
      </c>
      <c r="P20" s="100"/>
      <c r="Q20" s="96"/>
      <c r="R20" s="50"/>
      <c r="S20" s="42"/>
      <c r="T20" s="100"/>
      <c r="U20" s="100"/>
      <c r="V20" s="100"/>
      <c r="W20" s="100"/>
      <c r="X20" s="100"/>
      <c r="Y20" s="96"/>
      <c r="Z20" s="50"/>
      <c r="AA20" s="42">
        <v>47.516666666666666</v>
      </c>
      <c r="AB20" s="100"/>
      <c r="AC20" s="96"/>
      <c r="AD20" s="50"/>
      <c r="AL20" s="50"/>
      <c r="AM20" s="50">
        <v>70.516666666666666</v>
      </c>
      <c r="AN20" s="50"/>
      <c r="AO20" s="50"/>
      <c r="AP20" s="77" t="s">
        <v>626</v>
      </c>
      <c r="AQ20" s="77">
        <v>3.0471052580832971</v>
      </c>
      <c r="AR20" s="77"/>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row>
    <row r="21" spans="1:81" ht="15.75" thickBot="1" x14ac:dyDescent="0.3">
      <c r="A21" s="215"/>
      <c r="B21" t="s">
        <v>181</v>
      </c>
      <c r="C21" s="141">
        <v>40.283333333333331</v>
      </c>
      <c r="D21" s="142"/>
      <c r="E21" s="143"/>
      <c r="F21" s="50"/>
      <c r="G21" s="42"/>
      <c r="H21" s="100"/>
      <c r="I21" s="100"/>
      <c r="J21" s="100"/>
      <c r="K21" s="100"/>
      <c r="L21" s="100"/>
      <c r="M21" s="96"/>
      <c r="N21" s="50"/>
      <c r="O21" s="42">
        <v>50.199999999999996</v>
      </c>
      <c r="P21" s="100"/>
      <c r="Q21" s="96"/>
      <c r="R21" s="50"/>
      <c r="S21" s="42"/>
      <c r="T21" s="100"/>
      <c r="U21" s="100"/>
      <c r="V21" s="100"/>
      <c r="W21" s="100"/>
      <c r="X21" s="100"/>
      <c r="Y21" s="96"/>
      <c r="Z21" s="50"/>
      <c r="AA21" s="42">
        <v>20.43333333333333</v>
      </c>
      <c r="AB21" s="100"/>
      <c r="AC21" s="96"/>
      <c r="AD21" s="50"/>
      <c r="AE21" t="s">
        <v>427</v>
      </c>
      <c r="AL21" s="50"/>
      <c r="AM21" s="50">
        <v>50.199999999999996</v>
      </c>
      <c r="AN21" s="50"/>
      <c r="AO21" s="50"/>
      <c r="AP21" s="77" t="s">
        <v>660</v>
      </c>
      <c r="AQ21" s="77">
        <v>1.6603096639601976E-3</v>
      </c>
      <c r="AR21" s="77"/>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row>
    <row r="22" spans="1:81" ht="15.75" thickBot="1" x14ac:dyDescent="0.3">
      <c r="A22" s="215"/>
      <c r="B22" t="s">
        <v>183</v>
      </c>
      <c r="C22" s="141">
        <v>21.233333333333334</v>
      </c>
      <c r="D22" s="142"/>
      <c r="E22" s="143"/>
      <c r="F22" s="50"/>
      <c r="G22" s="42" t="s">
        <v>427</v>
      </c>
      <c r="H22" s="100"/>
      <c r="I22" s="100"/>
      <c r="J22" s="100"/>
      <c r="K22" s="100"/>
      <c r="L22" s="100"/>
      <c r="M22" s="96"/>
      <c r="N22" s="50"/>
      <c r="O22" s="42">
        <v>58.966666666666669</v>
      </c>
      <c r="P22" s="100"/>
      <c r="Q22" s="96"/>
      <c r="R22" s="50"/>
      <c r="S22" s="42" t="s">
        <v>427</v>
      </c>
      <c r="T22" s="100"/>
      <c r="U22" s="100"/>
      <c r="V22" s="100"/>
      <c r="W22" s="100"/>
      <c r="X22" s="100"/>
      <c r="Y22" s="96"/>
      <c r="Z22" s="50"/>
      <c r="AA22" s="42">
        <v>24.966666666666665</v>
      </c>
      <c r="AB22" s="100"/>
      <c r="AC22" s="96"/>
      <c r="AD22" s="50"/>
      <c r="AE22" s="79" t="s">
        <v>428</v>
      </c>
      <c r="AF22" s="79" t="s">
        <v>429</v>
      </c>
      <c r="AG22" s="79" t="s">
        <v>430</v>
      </c>
      <c r="AH22" s="79" t="s">
        <v>431</v>
      </c>
      <c r="AI22" s="79" t="s">
        <v>432</v>
      </c>
      <c r="AJ22" s="79" t="s">
        <v>433</v>
      </c>
      <c r="AK22" s="79" t="s">
        <v>434</v>
      </c>
      <c r="AL22" s="50"/>
      <c r="AM22" s="50">
        <v>58.966666666666669</v>
      </c>
      <c r="AN22" s="50"/>
      <c r="AO22" s="50"/>
      <c r="AP22" s="77" t="s">
        <v>661</v>
      </c>
      <c r="AQ22" s="77">
        <v>1.6682705142276302</v>
      </c>
      <c r="AR22" s="77"/>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row>
    <row r="23" spans="1:81" ht="15.75" thickBot="1" x14ac:dyDescent="0.3">
      <c r="A23" s="215"/>
      <c r="B23" t="s">
        <v>184</v>
      </c>
      <c r="C23" s="141">
        <v>8.6833333333333336</v>
      </c>
      <c r="D23" s="142"/>
      <c r="E23" s="143"/>
      <c r="F23" s="50"/>
      <c r="G23" s="104" t="s">
        <v>428</v>
      </c>
      <c r="H23" s="79" t="s">
        <v>429</v>
      </c>
      <c r="I23" s="79" t="s">
        <v>430</v>
      </c>
      <c r="J23" s="79" t="s">
        <v>431</v>
      </c>
      <c r="K23" s="79" t="s">
        <v>432</v>
      </c>
      <c r="L23" s="114" t="s">
        <v>433</v>
      </c>
      <c r="M23" s="107" t="s">
        <v>434</v>
      </c>
      <c r="N23" s="50"/>
      <c r="O23" s="42">
        <v>46.183333333333337</v>
      </c>
      <c r="P23" s="100"/>
      <c r="Q23" s="96"/>
      <c r="R23" s="50"/>
      <c r="S23" s="104" t="s">
        <v>428</v>
      </c>
      <c r="T23" s="79" t="s">
        <v>429</v>
      </c>
      <c r="U23" s="79" t="s">
        <v>430</v>
      </c>
      <c r="V23" s="79" t="s">
        <v>431</v>
      </c>
      <c r="W23" s="79" t="s">
        <v>432</v>
      </c>
      <c r="X23" s="114" t="s">
        <v>433</v>
      </c>
      <c r="Y23" s="107" t="s">
        <v>434</v>
      </c>
      <c r="Z23" s="50"/>
      <c r="AA23" s="42">
        <v>25.683333333333334</v>
      </c>
      <c r="AB23" s="100"/>
      <c r="AC23" s="96"/>
      <c r="AD23" s="50"/>
      <c r="AE23" s="77" t="s">
        <v>435</v>
      </c>
      <c r="AF23" s="77">
        <v>342.47159835241837</v>
      </c>
      <c r="AG23" s="77">
        <v>2</v>
      </c>
      <c r="AH23" s="77">
        <v>171.23579917620918</v>
      </c>
      <c r="AI23" s="77">
        <v>0.74531492950687028</v>
      </c>
      <c r="AJ23" s="77">
        <v>0.47802130263652753</v>
      </c>
      <c r="AK23" s="77">
        <v>3.1169818373831188</v>
      </c>
      <c r="AL23" s="50"/>
      <c r="AM23" s="50">
        <v>46.183333333333337</v>
      </c>
      <c r="AN23" s="50"/>
      <c r="AO23" s="50"/>
      <c r="AP23" s="77" t="s">
        <v>662</v>
      </c>
      <c r="AQ23" s="77">
        <v>3.3206193279203952E-3</v>
      </c>
      <c r="AR23" s="77"/>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row>
    <row r="24" spans="1:81" ht="15.75" thickBot="1" x14ac:dyDescent="0.3">
      <c r="A24" s="215"/>
      <c r="B24" t="s">
        <v>185</v>
      </c>
      <c r="C24" s="42">
        <v>10.216666666666667</v>
      </c>
      <c r="D24" s="100"/>
      <c r="E24" s="96"/>
      <c r="G24" s="105" t="s">
        <v>435</v>
      </c>
      <c r="H24" s="77">
        <v>426.05581226530194</v>
      </c>
      <c r="I24" s="77">
        <v>2</v>
      </c>
      <c r="J24" s="77">
        <v>213.02790613265097</v>
      </c>
      <c r="K24" s="77">
        <v>0.29171944344456135</v>
      </c>
      <c r="L24" s="115">
        <v>0.74781070483751122</v>
      </c>
      <c r="M24" s="108">
        <v>3.1169818373831188</v>
      </c>
      <c r="O24" s="42">
        <v>88.25</v>
      </c>
      <c r="P24" s="100"/>
      <c r="Q24" s="96"/>
      <c r="S24" s="105" t="s">
        <v>435</v>
      </c>
      <c r="T24" s="77">
        <v>8864.6313521985867</v>
      </c>
      <c r="U24" s="77">
        <v>2</v>
      </c>
      <c r="V24" s="77">
        <v>4432.3156760992933</v>
      </c>
      <c r="W24" s="77">
        <v>5.583605276562559</v>
      </c>
      <c r="X24" s="117">
        <v>5.4638261336708033E-3</v>
      </c>
      <c r="Y24" s="108">
        <v>3.1169818373831188</v>
      </c>
      <c r="AA24" s="42">
        <v>62.183333333333337</v>
      </c>
      <c r="AB24" s="100"/>
      <c r="AC24" s="96"/>
      <c r="AE24" s="77" t="s">
        <v>436</v>
      </c>
      <c r="AF24" s="77">
        <v>17460.968809523809</v>
      </c>
      <c r="AG24" s="77">
        <v>76</v>
      </c>
      <c r="AH24" s="77">
        <v>229.74958959899749</v>
      </c>
      <c r="AI24" s="77"/>
      <c r="AJ24" s="77"/>
      <c r="AK24" s="77"/>
      <c r="AM24">
        <v>88.25</v>
      </c>
      <c r="AP24" s="78" t="s">
        <v>663</v>
      </c>
      <c r="AQ24" s="78">
        <v>1.996564418952312</v>
      </c>
      <c r="AR24" s="78"/>
    </row>
    <row r="25" spans="1:81" x14ac:dyDescent="0.25">
      <c r="A25" s="215"/>
      <c r="B25" s="51" t="s">
        <v>279</v>
      </c>
      <c r="C25" s="141">
        <v>36.716666666666661</v>
      </c>
      <c r="D25" s="142"/>
      <c r="E25" s="143"/>
      <c r="F25" s="50"/>
      <c r="G25" s="105" t="s">
        <v>436</v>
      </c>
      <c r="H25" s="77">
        <v>55498.943350885216</v>
      </c>
      <c r="I25" s="77">
        <v>76</v>
      </c>
      <c r="J25" s="77">
        <v>730.24925461691078</v>
      </c>
      <c r="K25" s="77"/>
      <c r="L25" s="77"/>
      <c r="M25" s="108"/>
      <c r="N25" s="50"/>
      <c r="O25" s="42">
        <v>33.799999999999997</v>
      </c>
      <c r="P25" s="100"/>
      <c r="Q25" s="96"/>
      <c r="R25" s="50"/>
      <c r="S25" s="105" t="s">
        <v>436</v>
      </c>
      <c r="T25" s="77">
        <v>60329.477944566548</v>
      </c>
      <c r="U25" s="77">
        <v>76</v>
      </c>
      <c r="V25" s="77">
        <v>793.80892032324402</v>
      </c>
      <c r="W25" s="77"/>
      <c r="X25" s="77"/>
      <c r="Y25" s="108"/>
      <c r="Z25" s="50"/>
      <c r="AA25" s="42">
        <v>23.4</v>
      </c>
      <c r="AB25" s="100"/>
      <c r="AC25" s="96"/>
      <c r="AD25" s="50"/>
      <c r="AE25" s="77"/>
      <c r="AF25" s="77"/>
      <c r="AG25" s="77"/>
      <c r="AH25" s="77"/>
      <c r="AI25" s="77"/>
      <c r="AJ25" s="77"/>
      <c r="AK25" s="77"/>
      <c r="AL25" s="50"/>
      <c r="AM25" s="50">
        <v>33.799999999999997</v>
      </c>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row>
    <row r="26" spans="1:81" ht="15.75" thickBot="1" x14ac:dyDescent="0.3">
      <c r="A26" s="215"/>
      <c r="B26" s="51" t="s">
        <v>280</v>
      </c>
      <c r="C26" s="141">
        <v>12.500000000000002</v>
      </c>
      <c r="D26" s="142"/>
      <c r="E26" s="143"/>
      <c r="F26" s="50"/>
      <c r="G26" s="105"/>
      <c r="H26" s="77"/>
      <c r="I26" s="77"/>
      <c r="J26" s="77"/>
      <c r="K26" s="77"/>
      <c r="L26" s="77"/>
      <c r="M26" s="108"/>
      <c r="N26" s="50"/>
      <c r="O26" s="42">
        <v>83.916666666666671</v>
      </c>
      <c r="P26" s="100"/>
      <c r="Q26" s="96"/>
      <c r="R26" s="50"/>
      <c r="S26" s="105"/>
      <c r="T26" s="77"/>
      <c r="U26" s="77"/>
      <c r="V26" s="77"/>
      <c r="W26" s="77"/>
      <c r="X26" s="77"/>
      <c r="Y26" s="108"/>
      <c r="Z26" s="50"/>
      <c r="AA26" s="42">
        <v>15.91666666666667</v>
      </c>
      <c r="AB26" s="100"/>
      <c r="AC26" s="96"/>
      <c r="AD26" s="50"/>
      <c r="AE26" s="78" t="s">
        <v>437</v>
      </c>
      <c r="AF26" s="78">
        <v>17803.440407876227</v>
      </c>
      <c r="AG26" s="78">
        <v>78</v>
      </c>
      <c r="AH26" s="78"/>
      <c r="AI26" s="78"/>
      <c r="AJ26" s="78"/>
      <c r="AK26" s="78"/>
      <c r="AL26" s="50"/>
      <c r="AM26" s="50">
        <v>83.916666666666671</v>
      </c>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row>
    <row r="27" spans="1:81" ht="15.75" thickBot="1" x14ac:dyDescent="0.3">
      <c r="A27" s="215"/>
      <c r="B27" s="51" t="s">
        <v>281</v>
      </c>
      <c r="C27" s="141">
        <v>35.383333333333333</v>
      </c>
      <c r="D27" s="142"/>
      <c r="E27" s="143"/>
      <c r="F27" s="50"/>
      <c r="G27" s="106" t="s">
        <v>437</v>
      </c>
      <c r="H27" s="78">
        <v>55924.999163150518</v>
      </c>
      <c r="I27" s="78">
        <v>78</v>
      </c>
      <c r="J27" s="78"/>
      <c r="K27" s="78"/>
      <c r="L27" s="78"/>
      <c r="M27" s="109"/>
      <c r="N27" s="50"/>
      <c r="O27" s="42">
        <v>62.333333333333329</v>
      </c>
      <c r="P27" s="100"/>
      <c r="Q27" s="96"/>
      <c r="R27" s="50"/>
      <c r="S27" s="106" t="s">
        <v>437</v>
      </c>
      <c r="T27" s="78">
        <v>69194.109296765135</v>
      </c>
      <c r="U27" s="78">
        <v>78</v>
      </c>
      <c r="V27" s="78"/>
      <c r="W27" s="78"/>
      <c r="X27" s="78"/>
      <c r="Y27" s="109"/>
      <c r="Z27" s="50"/>
      <c r="AA27" s="42">
        <v>35.333333333333329</v>
      </c>
      <c r="AB27" s="100"/>
      <c r="AC27" s="96"/>
      <c r="AD27" s="50"/>
      <c r="AE27" s="50"/>
      <c r="AF27" s="50"/>
      <c r="AG27" s="50"/>
      <c r="AH27" s="50"/>
      <c r="AI27" s="50"/>
      <c r="AJ27" s="50"/>
      <c r="AK27" s="50"/>
      <c r="AL27" s="50"/>
      <c r="AM27" s="50">
        <v>62.333333333333329</v>
      </c>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row>
    <row r="28" spans="1:81" x14ac:dyDescent="0.25">
      <c r="A28" s="215"/>
      <c r="B28" t="s">
        <v>282</v>
      </c>
      <c r="C28" s="42">
        <v>61.066666666666663</v>
      </c>
      <c r="D28" s="100"/>
      <c r="E28" s="96"/>
      <c r="O28" s="42">
        <v>150.6</v>
      </c>
      <c r="P28" s="100"/>
      <c r="Q28" s="96"/>
      <c r="AA28" s="42">
        <v>38.36666666666666</v>
      </c>
      <c r="AB28" s="100"/>
      <c r="AC28" s="96"/>
      <c r="AM28">
        <v>150.6</v>
      </c>
    </row>
    <row r="29" spans="1:81" ht="15.75" thickBot="1" x14ac:dyDescent="0.3">
      <c r="A29" s="215"/>
      <c r="B29" s="51" t="s">
        <v>283</v>
      </c>
      <c r="C29" s="42">
        <v>19.75</v>
      </c>
      <c r="D29" s="100"/>
      <c r="E29" s="96"/>
      <c r="O29" s="42">
        <v>24.783333333333331</v>
      </c>
      <c r="P29" s="100"/>
      <c r="Q29" s="96"/>
      <c r="AA29" s="42">
        <v>18.149999999999999</v>
      </c>
      <c r="AB29" s="100"/>
      <c r="AC29" s="96"/>
      <c r="AM29">
        <v>24.783333333333331</v>
      </c>
    </row>
    <row r="30" spans="1:81" x14ac:dyDescent="0.25">
      <c r="A30" s="215"/>
      <c r="B30" s="51" t="s">
        <v>284</v>
      </c>
      <c r="C30" s="42">
        <v>154.25</v>
      </c>
      <c r="D30" s="100"/>
      <c r="E30" s="96"/>
      <c r="G30" s="128" t="s">
        <v>236</v>
      </c>
      <c r="H30" s="122" t="s">
        <v>635</v>
      </c>
      <c r="I30" s="123">
        <f>+L24</f>
        <v>0.74781070483751122</v>
      </c>
      <c r="J30" s="124"/>
      <c r="O30" s="42">
        <v>40.316666666666663</v>
      </c>
      <c r="P30" s="100"/>
      <c r="Q30" s="96"/>
      <c r="S30" s="97" t="s">
        <v>422</v>
      </c>
      <c r="T30" s="98"/>
      <c r="U30" s="98"/>
      <c r="V30" s="98"/>
      <c r="W30" s="98"/>
      <c r="X30" s="98"/>
      <c r="Y30" s="99"/>
      <c r="AA30" s="42">
        <v>23.85</v>
      </c>
      <c r="AB30" s="100"/>
      <c r="AC30" s="96"/>
      <c r="AM30">
        <v>40.316666666666663</v>
      </c>
    </row>
    <row r="31" spans="1:81" ht="15.75" thickBot="1" x14ac:dyDescent="0.3">
      <c r="A31" s="215"/>
      <c r="B31" s="51" t="s">
        <v>285</v>
      </c>
      <c r="C31" s="42">
        <v>45.25</v>
      </c>
      <c r="D31" s="100"/>
      <c r="E31" s="96"/>
      <c r="G31" s="131" t="s">
        <v>424</v>
      </c>
      <c r="H31" s="132" t="s">
        <v>240</v>
      </c>
      <c r="I31" s="132" t="s">
        <v>425</v>
      </c>
      <c r="J31" s="133" t="s">
        <v>573</v>
      </c>
      <c r="O31" s="42">
        <v>39.333333333333336</v>
      </c>
      <c r="P31" s="100"/>
      <c r="Q31" s="96"/>
      <c r="S31" s="42"/>
      <c r="T31" s="100"/>
      <c r="U31" s="100"/>
      <c r="V31" s="100"/>
      <c r="W31" s="100"/>
      <c r="X31" s="100"/>
      <c r="Y31" s="96"/>
      <c r="AA31" s="42">
        <v>19.083333333333336</v>
      </c>
      <c r="AB31" s="100"/>
      <c r="AC31" s="96"/>
      <c r="AM31">
        <v>39.333333333333336</v>
      </c>
    </row>
    <row r="32" spans="1:81" ht="16.5" thickTop="1" thickBot="1" x14ac:dyDescent="0.3">
      <c r="A32" s="215"/>
      <c r="B32" t="s">
        <v>286</v>
      </c>
      <c r="C32" s="42">
        <v>29.883333333333333</v>
      </c>
      <c r="D32" s="100"/>
      <c r="E32" s="96"/>
      <c r="G32" s="129" t="s">
        <v>220</v>
      </c>
      <c r="H32" s="120">
        <f>+H17</f>
        <v>25</v>
      </c>
      <c r="I32" s="121">
        <f>+J17</f>
        <v>39.283333333333331</v>
      </c>
      <c r="J32" s="125">
        <f>+SQRT(K17)</f>
        <v>32.441299195909501</v>
      </c>
      <c r="O32" s="42">
        <v>35.966666666666669</v>
      </c>
      <c r="P32" s="100"/>
      <c r="Q32" s="96"/>
      <c r="S32" s="42" t="s">
        <v>423</v>
      </c>
      <c r="T32" s="100"/>
      <c r="U32" s="100"/>
      <c r="V32" s="100"/>
      <c r="W32" s="100"/>
      <c r="X32" s="100"/>
      <c r="Y32" s="96"/>
      <c r="AA32" s="42">
        <v>11.883333333333333</v>
      </c>
      <c r="AB32" s="100"/>
      <c r="AC32" s="96"/>
      <c r="AM32">
        <v>35.966666666666669</v>
      </c>
    </row>
    <row r="33" spans="1:39" x14ac:dyDescent="0.25">
      <c r="A33" s="215"/>
      <c r="B33" s="51" t="s">
        <v>287</v>
      </c>
      <c r="C33" s="42">
        <v>74.333333333333343</v>
      </c>
      <c r="D33" s="100"/>
      <c r="E33" s="96"/>
      <c r="G33" s="129" t="s">
        <v>222</v>
      </c>
      <c r="H33" s="120">
        <f>+H18</f>
        <v>28</v>
      </c>
      <c r="I33" s="121">
        <f>+J18</f>
        <v>38.68511904761904</v>
      </c>
      <c r="J33" s="125">
        <f>+SQRT(K18)</f>
        <v>31.189400944247442</v>
      </c>
      <c r="O33" s="42">
        <v>58.416666666666664</v>
      </c>
      <c r="P33" s="100"/>
      <c r="Q33" s="96"/>
      <c r="S33" s="104" t="s">
        <v>424</v>
      </c>
      <c r="T33" s="79" t="s">
        <v>240</v>
      </c>
      <c r="U33" s="79" t="s">
        <v>374</v>
      </c>
      <c r="V33" s="79" t="s">
        <v>425</v>
      </c>
      <c r="W33" s="79" t="s">
        <v>426</v>
      </c>
      <c r="X33" s="100"/>
      <c r="Y33" s="96"/>
      <c r="AA33" s="42">
        <v>19.166666666666664</v>
      </c>
      <c r="AB33" s="100"/>
      <c r="AC33" s="96"/>
      <c r="AM33">
        <v>58.416666666666664</v>
      </c>
    </row>
    <row r="34" spans="1:39" x14ac:dyDescent="0.25">
      <c r="A34" s="215"/>
      <c r="B34" s="51" t="s">
        <v>288</v>
      </c>
      <c r="C34" s="42">
        <v>12.966666666666665</v>
      </c>
      <c r="D34" s="100"/>
      <c r="E34" s="96"/>
      <c r="G34" s="130" t="s">
        <v>221</v>
      </c>
      <c r="H34" s="126">
        <f>+H19</f>
        <v>26</v>
      </c>
      <c r="I34" s="127">
        <f>+J19</f>
        <v>34.052564102564105</v>
      </c>
      <c r="J34" s="144">
        <f>+SQRT(K19)</f>
        <v>12.610167583966756</v>
      </c>
      <c r="O34" s="42">
        <v>39.016666666666666</v>
      </c>
      <c r="P34" s="100"/>
      <c r="Q34" s="96"/>
      <c r="S34" s="105" t="s">
        <v>575</v>
      </c>
      <c r="T34" s="77">
        <v>53</v>
      </c>
      <c r="U34" s="77">
        <v>2861.25</v>
      </c>
      <c r="V34" s="77">
        <v>53.985849056603776</v>
      </c>
      <c r="W34" s="77">
        <v>971.66266448959789</v>
      </c>
      <c r="X34" s="100"/>
      <c r="Y34" s="96"/>
      <c r="AA34" s="42">
        <v>20.116666666666667</v>
      </c>
      <c r="AB34" s="100"/>
      <c r="AC34" s="96"/>
      <c r="AM34">
        <v>39.016666666666666</v>
      </c>
    </row>
    <row r="35" spans="1:39" ht="15.75" thickBot="1" x14ac:dyDescent="0.3">
      <c r="A35" s="215"/>
      <c r="B35" s="51" t="s">
        <v>350</v>
      </c>
      <c r="C35" s="42">
        <v>63.766666666666666</v>
      </c>
      <c r="D35" s="100"/>
      <c r="E35" s="96"/>
      <c r="O35" s="42">
        <v>79.416666666666657</v>
      </c>
      <c r="P35" s="100"/>
      <c r="Q35" s="96"/>
      <c r="S35" s="106" t="s">
        <v>221</v>
      </c>
      <c r="T35" s="78">
        <v>26</v>
      </c>
      <c r="U35" s="78">
        <v>917.39999999999986</v>
      </c>
      <c r="V35" s="78">
        <v>35.284615384615378</v>
      </c>
      <c r="W35" s="78">
        <v>502.68759829059883</v>
      </c>
      <c r="X35" s="100"/>
      <c r="Y35" s="96"/>
      <c r="AA35" s="42">
        <v>36.416666666666664</v>
      </c>
      <c r="AB35" s="100"/>
      <c r="AC35" s="96"/>
      <c r="AM35">
        <v>79.416666666666657</v>
      </c>
    </row>
    <row r="36" spans="1:39" ht="15.75" thickBot="1" x14ac:dyDescent="0.3">
      <c r="A36" s="215"/>
      <c r="B36" t="s">
        <v>351</v>
      </c>
      <c r="C36" s="42">
        <v>12.683333333333334</v>
      </c>
      <c r="D36" s="100"/>
      <c r="E36" s="96"/>
      <c r="O36" s="42">
        <v>62.033333333333331</v>
      </c>
      <c r="P36" s="100"/>
      <c r="Q36" s="96"/>
      <c r="S36" s="42"/>
      <c r="T36" s="100"/>
      <c r="U36" s="100"/>
      <c r="V36" s="100"/>
      <c r="W36" s="100"/>
      <c r="X36" s="100"/>
      <c r="Y36" s="96"/>
      <c r="AA36" s="42">
        <v>12.55</v>
      </c>
      <c r="AB36" s="100"/>
      <c r="AC36" s="96"/>
      <c r="AM36">
        <v>62.033333333333331</v>
      </c>
    </row>
    <row r="37" spans="1:39" x14ac:dyDescent="0.25">
      <c r="A37" s="215"/>
      <c r="B37" t="s">
        <v>352</v>
      </c>
      <c r="C37" s="42">
        <v>36.81666666666667</v>
      </c>
      <c r="D37" s="100"/>
      <c r="E37" s="96"/>
      <c r="G37" s="134" t="s">
        <v>678</v>
      </c>
      <c r="H37" s="175" t="s">
        <v>675</v>
      </c>
      <c r="I37" s="176">
        <f>I30</f>
        <v>0.74781070483751122</v>
      </c>
      <c r="J37" s="98"/>
      <c r="K37" s="99"/>
      <c r="O37" s="42">
        <v>48.1</v>
      </c>
      <c r="P37" s="100"/>
      <c r="Q37" s="96"/>
      <c r="S37" s="42"/>
      <c r="T37" s="100"/>
      <c r="U37" s="100"/>
      <c r="V37" s="100"/>
      <c r="W37" s="100"/>
      <c r="X37" s="100"/>
      <c r="Y37" s="96"/>
      <c r="AA37" s="42">
        <v>22.1</v>
      </c>
      <c r="AB37" s="100"/>
      <c r="AC37" s="96"/>
      <c r="AM37">
        <v>48.1</v>
      </c>
    </row>
    <row r="38" spans="1:39" ht="15.75" thickBot="1" x14ac:dyDescent="0.3">
      <c r="A38" s="215"/>
      <c r="B38" t="s">
        <v>162</v>
      </c>
      <c r="C38" s="42"/>
      <c r="D38" s="100">
        <v>174.98333333333332</v>
      </c>
      <c r="E38" s="96"/>
      <c r="G38" s="149" t="s">
        <v>424</v>
      </c>
      <c r="H38" s="132" t="s">
        <v>240</v>
      </c>
      <c r="I38" s="132" t="s">
        <v>374</v>
      </c>
      <c r="J38" s="132" t="s">
        <v>425</v>
      </c>
      <c r="K38" s="150" t="s">
        <v>573</v>
      </c>
      <c r="O38" s="42"/>
      <c r="P38" s="100">
        <v>84.233333333333334</v>
      </c>
      <c r="Q38" s="96"/>
      <c r="S38" s="42" t="s">
        <v>427</v>
      </c>
      <c r="T38" s="100"/>
      <c r="U38" s="100"/>
      <c r="V38" s="100"/>
      <c r="W38" s="100"/>
      <c r="X38" s="100"/>
      <c r="Y38" s="96"/>
      <c r="AA38" s="42"/>
      <c r="AB38" s="100">
        <v>69.3</v>
      </c>
      <c r="AC38" s="96"/>
      <c r="AM38">
        <v>84.233333333333334</v>
      </c>
    </row>
    <row r="39" spans="1:39" ht="15.75" thickTop="1" x14ac:dyDescent="0.25">
      <c r="A39" s="215"/>
      <c r="B39" t="s">
        <v>163</v>
      </c>
      <c r="C39" s="42"/>
      <c r="D39" s="100">
        <v>5.8333333333333339</v>
      </c>
      <c r="E39" s="96"/>
      <c r="G39" s="151" t="s">
        <v>220</v>
      </c>
      <c r="H39" s="120">
        <f>H32</f>
        <v>25</v>
      </c>
      <c r="I39" s="177">
        <f>I17</f>
        <v>982.08333333333337</v>
      </c>
      <c r="J39" s="121">
        <f t="shared" ref="J39:K41" si="2">I32</f>
        <v>39.283333333333331</v>
      </c>
      <c r="K39" s="152">
        <f t="shared" si="2"/>
        <v>32.441299195909501</v>
      </c>
      <c r="O39" s="42"/>
      <c r="P39" s="100">
        <v>29.266666666666669</v>
      </c>
      <c r="Q39" s="96"/>
      <c r="S39" s="104" t="s">
        <v>428</v>
      </c>
      <c r="T39" s="79" t="s">
        <v>429</v>
      </c>
      <c r="U39" s="79" t="s">
        <v>430</v>
      </c>
      <c r="V39" s="79" t="s">
        <v>431</v>
      </c>
      <c r="W39" s="79" t="s">
        <v>432</v>
      </c>
      <c r="X39" s="79" t="s">
        <v>433</v>
      </c>
      <c r="Y39" s="107" t="s">
        <v>434</v>
      </c>
      <c r="AA39" s="42"/>
      <c r="AB39" s="100">
        <v>23.333333333333336</v>
      </c>
      <c r="AC39" s="96"/>
      <c r="AM39">
        <v>29.266666666666669</v>
      </c>
    </row>
    <row r="40" spans="1:39" x14ac:dyDescent="0.25">
      <c r="A40" s="215"/>
      <c r="B40" t="s">
        <v>165</v>
      </c>
      <c r="C40" s="42"/>
      <c r="D40" s="100">
        <v>16.549999999999997</v>
      </c>
      <c r="E40" s="96"/>
      <c r="G40" s="151" t="s">
        <v>222</v>
      </c>
      <c r="H40" s="120">
        <f t="shared" ref="H40:H41" si="3">H33</f>
        <v>28</v>
      </c>
      <c r="I40" s="177">
        <f t="shared" ref="I40:I41" si="4">I18</f>
        <v>1083.1833333333332</v>
      </c>
      <c r="J40" s="121">
        <f t="shared" si="2"/>
        <v>38.68511904761904</v>
      </c>
      <c r="K40" s="152">
        <f t="shared" si="2"/>
        <v>31.189400944247442</v>
      </c>
      <c r="O40" s="42"/>
      <c r="P40" s="100">
        <v>24.616666666666667</v>
      </c>
      <c r="Q40" s="96"/>
      <c r="S40" s="105" t="s">
        <v>435</v>
      </c>
      <c r="T40" s="77">
        <v>6100.4607860410542</v>
      </c>
      <c r="U40" s="77">
        <v>1</v>
      </c>
      <c r="V40" s="77">
        <v>6100.4607860410542</v>
      </c>
      <c r="W40" s="77">
        <v>7.4450517859229493</v>
      </c>
      <c r="X40" s="77">
        <v>7.8774687075232365E-3</v>
      </c>
      <c r="Y40" s="108">
        <v>3.9650940671535655</v>
      </c>
      <c r="AA40" s="42"/>
      <c r="AB40" s="100">
        <v>16.616666666666667</v>
      </c>
      <c r="AC40" s="96"/>
      <c r="AM40">
        <v>24.616666666666667</v>
      </c>
    </row>
    <row r="41" spans="1:39" ht="15.75" thickBot="1" x14ac:dyDescent="0.3">
      <c r="A41" s="215"/>
      <c r="B41" t="s">
        <v>166</v>
      </c>
      <c r="C41" s="42"/>
      <c r="D41" s="100">
        <v>14.95</v>
      </c>
      <c r="E41" s="96"/>
      <c r="G41" s="153" t="s">
        <v>221</v>
      </c>
      <c r="H41" s="154">
        <f t="shared" si="3"/>
        <v>26</v>
      </c>
      <c r="I41" s="178">
        <f t="shared" si="4"/>
        <v>885.36666666666679</v>
      </c>
      <c r="J41" s="155">
        <f t="shared" si="2"/>
        <v>34.052564102564105</v>
      </c>
      <c r="K41" s="156">
        <f t="shared" si="2"/>
        <v>12.610167583966756</v>
      </c>
      <c r="O41" s="42"/>
      <c r="P41" s="100">
        <v>21.200000000000003</v>
      </c>
      <c r="Q41" s="96"/>
      <c r="S41" s="105" t="s">
        <v>436</v>
      </c>
      <c r="T41" s="77">
        <v>63093.648510724081</v>
      </c>
      <c r="U41" s="77">
        <v>77</v>
      </c>
      <c r="V41" s="77">
        <v>819.39803260680628</v>
      </c>
      <c r="W41" s="77"/>
      <c r="X41" s="77"/>
      <c r="Y41" s="108"/>
      <c r="AA41" s="42"/>
      <c r="AB41" s="100">
        <v>12.666666666666668</v>
      </c>
      <c r="AC41" s="96"/>
      <c r="AM41">
        <v>21.200000000000003</v>
      </c>
    </row>
    <row r="42" spans="1:39" x14ac:dyDescent="0.25">
      <c r="A42" s="215"/>
      <c r="B42" t="s">
        <v>170</v>
      </c>
      <c r="C42" s="42"/>
      <c r="D42" s="100">
        <v>21.816666666666666</v>
      </c>
      <c r="E42" s="96"/>
      <c r="O42" s="42"/>
      <c r="P42" s="100">
        <v>49.683333333333337</v>
      </c>
      <c r="Q42" s="96"/>
      <c r="S42" s="105"/>
      <c r="T42" s="77"/>
      <c r="U42" s="77"/>
      <c r="V42" s="77"/>
      <c r="W42" s="77"/>
      <c r="X42" s="77"/>
      <c r="Y42" s="108"/>
      <c r="AA42" s="42"/>
      <c r="AB42" s="100">
        <v>33.75</v>
      </c>
      <c r="AC42" s="96"/>
      <c r="AM42">
        <v>49.683333333333337</v>
      </c>
    </row>
    <row r="43" spans="1:39" ht="15.75" thickBot="1" x14ac:dyDescent="0.3">
      <c r="A43" s="215"/>
      <c r="B43" t="s">
        <v>178</v>
      </c>
      <c r="C43" s="42"/>
      <c r="D43" s="100">
        <v>42.933333333333337</v>
      </c>
      <c r="E43" s="96"/>
      <c r="O43" s="42"/>
      <c r="P43" s="100">
        <v>27.366666666666664</v>
      </c>
      <c r="Q43" s="96"/>
      <c r="S43" s="106" t="s">
        <v>437</v>
      </c>
      <c r="T43" s="78">
        <v>69194.109296765135</v>
      </c>
      <c r="U43" s="78">
        <v>78</v>
      </c>
      <c r="V43" s="78"/>
      <c r="W43" s="78"/>
      <c r="X43" s="78"/>
      <c r="Y43" s="109"/>
      <c r="AA43" s="42"/>
      <c r="AB43" s="100">
        <v>10.033333333333331</v>
      </c>
      <c r="AC43" s="96"/>
      <c r="AM43">
        <v>27.366666666666664</v>
      </c>
    </row>
    <row r="44" spans="1:39" x14ac:dyDescent="0.25">
      <c r="A44" s="215"/>
      <c r="B44" t="s">
        <v>179</v>
      </c>
      <c r="C44" s="42"/>
      <c r="D44" s="100">
        <v>22.066666666666666</v>
      </c>
      <c r="E44" s="96"/>
      <c r="O44" s="42"/>
      <c r="P44" s="100">
        <v>25.533333333333335</v>
      </c>
      <c r="Q44" s="96"/>
      <c r="AA44" s="42"/>
      <c r="AB44" s="100">
        <v>23.583333333333336</v>
      </c>
      <c r="AC44" s="96"/>
      <c r="AM44">
        <v>25.533333333333335</v>
      </c>
    </row>
    <row r="45" spans="1:39" ht="15.75" thickBot="1" x14ac:dyDescent="0.3">
      <c r="A45" s="215"/>
      <c r="B45" t="s">
        <v>180</v>
      </c>
      <c r="C45" s="42"/>
      <c r="D45" s="100">
        <v>37.183333333333337</v>
      </c>
      <c r="E45" s="96"/>
      <c r="O45" s="42"/>
      <c r="P45" s="100">
        <v>50.883333333333333</v>
      </c>
      <c r="Q45" s="96"/>
      <c r="AA45" s="42"/>
      <c r="AB45" s="100">
        <v>46.133333333333333</v>
      </c>
      <c r="AC45" s="96"/>
      <c r="AM45">
        <v>50.883333333333333</v>
      </c>
    </row>
    <row r="46" spans="1:39" x14ac:dyDescent="0.25">
      <c r="A46" s="215"/>
      <c r="B46" t="s">
        <v>182</v>
      </c>
      <c r="C46" s="42"/>
      <c r="D46" s="100">
        <v>46.666666666666664</v>
      </c>
      <c r="E46" s="96"/>
      <c r="O46" s="42"/>
      <c r="P46" s="100">
        <v>95.033333333333346</v>
      </c>
      <c r="Q46" s="96"/>
      <c r="S46" s="134" t="s">
        <v>679</v>
      </c>
      <c r="T46" s="175" t="s">
        <v>675</v>
      </c>
      <c r="U46" s="176">
        <f>X24</f>
        <v>5.4638261336708033E-3</v>
      </c>
      <c r="V46" s="98"/>
      <c r="W46" s="99"/>
      <c r="AA46" s="42"/>
      <c r="AB46" s="100">
        <v>25.45</v>
      </c>
      <c r="AC46" s="96"/>
      <c r="AM46">
        <v>95.033333333333346</v>
      </c>
    </row>
    <row r="47" spans="1:39" ht="15.75" thickBot="1" x14ac:dyDescent="0.3">
      <c r="A47" s="215"/>
      <c r="B47" t="s">
        <v>186</v>
      </c>
      <c r="C47" s="42"/>
      <c r="D47" s="100">
        <v>36.13333333333334</v>
      </c>
      <c r="E47" s="96"/>
      <c r="O47" s="42"/>
      <c r="P47" s="100">
        <v>24.950000000000003</v>
      </c>
      <c r="Q47" s="96"/>
      <c r="S47" s="149" t="s">
        <v>424</v>
      </c>
      <c r="T47" s="132" t="s">
        <v>240</v>
      </c>
      <c r="U47" s="132" t="s">
        <v>374</v>
      </c>
      <c r="V47" s="132" t="s">
        <v>425</v>
      </c>
      <c r="W47" s="150" t="s">
        <v>573</v>
      </c>
      <c r="AA47" s="42"/>
      <c r="AB47" s="100">
        <v>14.283333333333335</v>
      </c>
      <c r="AC47" s="96"/>
      <c r="AM47">
        <v>24.950000000000003</v>
      </c>
    </row>
    <row r="48" spans="1:39" ht="15.75" thickTop="1" x14ac:dyDescent="0.25">
      <c r="A48" s="215"/>
      <c r="B48" t="s">
        <v>187</v>
      </c>
      <c r="C48" s="42"/>
      <c r="D48" s="100">
        <v>21.166666666666671</v>
      </c>
      <c r="E48" s="96"/>
      <c r="O48" s="42"/>
      <c r="P48" s="100">
        <v>13.066666666666666</v>
      </c>
      <c r="Q48" s="96"/>
      <c r="S48" s="151" t="s">
        <v>220</v>
      </c>
      <c r="T48" s="120">
        <f>T17</f>
        <v>25</v>
      </c>
      <c r="U48" s="121">
        <f t="shared" ref="U48:V48" si="5">U17</f>
        <v>1540.7166666666665</v>
      </c>
      <c r="V48" s="121">
        <f t="shared" si="5"/>
        <v>61.62866666666666</v>
      </c>
      <c r="W48" s="152">
        <f>SQRT(W17)</f>
        <v>29.622185567202472</v>
      </c>
      <c r="AA48" s="42"/>
      <c r="AB48" s="100">
        <v>3.4000000000000004</v>
      </c>
      <c r="AC48" s="96"/>
      <c r="AM48">
        <v>13.066666666666666</v>
      </c>
    </row>
    <row r="49" spans="1:39" x14ac:dyDescent="0.25">
      <c r="A49" s="215"/>
      <c r="B49" t="s">
        <v>188</v>
      </c>
      <c r="C49" s="42"/>
      <c r="D49" s="100">
        <v>15.716666666666665</v>
      </c>
      <c r="E49" s="96"/>
      <c r="O49" s="42"/>
      <c r="P49" s="100">
        <v>50.516666666666666</v>
      </c>
      <c r="Q49" s="96"/>
      <c r="S49" s="151" t="s">
        <v>222</v>
      </c>
      <c r="T49" s="120">
        <f t="shared" ref="T49:V50" si="6">T18</f>
        <v>28</v>
      </c>
      <c r="U49" s="121">
        <f t="shared" si="6"/>
        <v>1320.5333333333328</v>
      </c>
      <c r="V49" s="121">
        <f t="shared" si="6"/>
        <v>47.161904761904744</v>
      </c>
      <c r="W49" s="152">
        <f t="shared" ref="W49:W50" si="7">SQRT(W18)</f>
        <v>31.44832028761483</v>
      </c>
      <c r="AA49" s="42"/>
      <c r="AB49" s="100">
        <v>35.93333333333333</v>
      </c>
      <c r="AC49" s="96"/>
      <c r="AM49">
        <v>50.516666666666666</v>
      </c>
    </row>
    <row r="50" spans="1:39" ht="15.75" thickBot="1" x14ac:dyDescent="0.3">
      <c r="A50" s="215"/>
      <c r="B50" t="s">
        <v>189</v>
      </c>
      <c r="C50" s="42"/>
      <c r="D50" s="100">
        <v>54.4</v>
      </c>
      <c r="E50" s="96"/>
      <c r="O50" s="42"/>
      <c r="P50" s="100">
        <v>27.933333333333337</v>
      </c>
      <c r="Q50" s="96"/>
      <c r="S50" s="153" t="s">
        <v>221</v>
      </c>
      <c r="T50" s="154">
        <f t="shared" si="6"/>
        <v>26</v>
      </c>
      <c r="U50" s="155">
        <f t="shared" si="6"/>
        <v>917.39999999999986</v>
      </c>
      <c r="V50" s="155">
        <f t="shared" si="6"/>
        <v>35.284615384615378</v>
      </c>
      <c r="W50" s="156">
        <f t="shared" si="7"/>
        <v>22.420695758396946</v>
      </c>
      <c r="AA50" s="42"/>
      <c r="AB50" s="100">
        <v>20.800000000000004</v>
      </c>
      <c r="AC50" s="96"/>
      <c r="AM50">
        <v>27.933333333333337</v>
      </c>
    </row>
    <row r="51" spans="1:39" x14ac:dyDescent="0.25">
      <c r="A51" s="215"/>
      <c r="B51" t="s">
        <v>289</v>
      </c>
      <c r="C51" s="42"/>
      <c r="D51" s="100">
        <v>50.75</v>
      </c>
      <c r="E51" s="96"/>
      <c r="O51" s="42"/>
      <c r="P51" s="100">
        <v>93.516666666666666</v>
      </c>
      <c r="Q51" s="96"/>
      <c r="AA51" s="42"/>
      <c r="AB51" s="100">
        <v>14.766666666666669</v>
      </c>
      <c r="AC51" s="96"/>
      <c r="AM51">
        <v>93.516666666666666</v>
      </c>
    </row>
    <row r="52" spans="1:39" x14ac:dyDescent="0.25">
      <c r="A52" s="215"/>
      <c r="B52" t="s">
        <v>290</v>
      </c>
      <c r="C52" s="42"/>
      <c r="D52" s="100">
        <v>27.416666666666668</v>
      </c>
      <c r="E52" s="96"/>
      <c r="O52" s="42"/>
      <c r="P52" s="100">
        <v>141.46666666666667</v>
      </c>
      <c r="Q52" s="96"/>
      <c r="AA52" s="42"/>
      <c r="AB52" s="100">
        <v>39.733333333333334</v>
      </c>
      <c r="AC52" s="96"/>
      <c r="AM52">
        <v>141.46666666666667</v>
      </c>
    </row>
    <row r="53" spans="1:39" ht="15.75" thickBot="1" x14ac:dyDescent="0.3">
      <c r="A53" s="215"/>
      <c r="B53" t="s">
        <v>291</v>
      </c>
      <c r="C53" s="42"/>
      <c r="D53" s="100">
        <v>28.033333333333339</v>
      </c>
      <c r="E53" s="96"/>
      <c r="O53" s="42"/>
      <c r="P53" s="100">
        <v>18.616666666666664</v>
      </c>
      <c r="Q53" s="96"/>
      <c r="AA53" s="42"/>
      <c r="AB53" s="100">
        <v>18.616666666666664</v>
      </c>
      <c r="AC53" s="96"/>
      <c r="AM53">
        <v>18.616666666666664</v>
      </c>
    </row>
    <row r="54" spans="1:39" x14ac:dyDescent="0.25">
      <c r="A54" s="215"/>
      <c r="B54" t="s">
        <v>292</v>
      </c>
      <c r="C54" s="42"/>
      <c r="D54" s="100">
        <v>48.900000000000006</v>
      </c>
      <c r="E54" s="96"/>
      <c r="O54" s="42"/>
      <c r="P54" s="100">
        <v>32.616666666666667</v>
      </c>
      <c r="Q54" s="96"/>
      <c r="S54" s="97" t="s">
        <v>422</v>
      </c>
      <c r="T54" s="98"/>
      <c r="U54" s="98"/>
      <c r="V54" s="98"/>
      <c r="W54" s="98"/>
      <c r="X54" s="98"/>
      <c r="Y54" s="99"/>
      <c r="AA54" s="42"/>
      <c r="AB54" s="100">
        <v>20.45</v>
      </c>
      <c r="AC54" s="96"/>
      <c r="AM54">
        <v>32.616666666666667</v>
      </c>
    </row>
    <row r="55" spans="1:39" x14ac:dyDescent="0.25">
      <c r="A55" s="215"/>
      <c r="B55" t="s">
        <v>293</v>
      </c>
      <c r="C55" s="42"/>
      <c r="D55" s="100">
        <v>34.849999999999994</v>
      </c>
      <c r="E55" s="96"/>
      <c r="O55" s="42"/>
      <c r="P55" s="100">
        <v>21.599999999999998</v>
      </c>
      <c r="Q55" s="96"/>
      <c r="S55" s="42"/>
      <c r="T55" s="100"/>
      <c r="U55" s="100"/>
      <c r="V55" s="100"/>
      <c r="W55" s="100"/>
      <c r="X55" s="100"/>
      <c r="Y55" s="96"/>
      <c r="AA55" s="42"/>
      <c r="AB55" s="100">
        <v>18.599999999999998</v>
      </c>
      <c r="AC55" s="96"/>
      <c r="AM55">
        <v>21.599999999999998</v>
      </c>
    </row>
    <row r="56" spans="1:39" ht="15.75" thickBot="1" x14ac:dyDescent="0.3">
      <c r="A56" s="215"/>
      <c r="B56" t="s">
        <v>294</v>
      </c>
      <c r="C56" s="42"/>
      <c r="D56" s="100">
        <v>29.133333333333333</v>
      </c>
      <c r="E56" s="96"/>
      <c r="O56" s="42"/>
      <c r="P56" s="100">
        <v>14.383333333333335</v>
      </c>
      <c r="Q56" s="96"/>
      <c r="S56" s="42" t="s">
        <v>423</v>
      </c>
      <c r="T56" s="100"/>
      <c r="U56" s="100"/>
      <c r="V56" s="100"/>
      <c r="W56" s="100"/>
      <c r="X56" s="100"/>
      <c r="Y56" s="96"/>
      <c r="AA56" s="42"/>
      <c r="AB56" s="100">
        <v>14.383333333333335</v>
      </c>
      <c r="AC56" s="96"/>
      <c r="AM56">
        <v>14.383333333333335</v>
      </c>
    </row>
    <row r="57" spans="1:39" x14ac:dyDescent="0.25">
      <c r="A57" s="215"/>
      <c r="B57" t="s">
        <v>295</v>
      </c>
      <c r="C57" s="42"/>
      <c r="D57" s="100">
        <v>31.533333333333331</v>
      </c>
      <c r="E57" s="96"/>
      <c r="O57" s="42"/>
      <c r="P57" s="100">
        <v>32.650000000000006</v>
      </c>
      <c r="Q57" s="96"/>
      <c r="S57" s="104" t="s">
        <v>424</v>
      </c>
      <c r="T57" s="79" t="s">
        <v>240</v>
      </c>
      <c r="U57" s="79" t="s">
        <v>374</v>
      </c>
      <c r="V57" s="79" t="s">
        <v>425</v>
      </c>
      <c r="W57" s="79" t="s">
        <v>426</v>
      </c>
      <c r="X57" s="100"/>
      <c r="Y57" s="96"/>
      <c r="AA57" s="42"/>
      <c r="AB57" s="100">
        <v>24.1</v>
      </c>
      <c r="AC57" s="96"/>
      <c r="AM57">
        <v>32.650000000000006</v>
      </c>
    </row>
    <row r="58" spans="1:39" x14ac:dyDescent="0.25">
      <c r="A58" s="216"/>
      <c r="B58" t="s">
        <v>296</v>
      </c>
      <c r="C58" s="42"/>
      <c r="D58" s="100">
        <v>45</v>
      </c>
      <c r="E58" s="96"/>
      <c r="O58" s="42"/>
      <c r="P58" s="100">
        <v>67.25</v>
      </c>
      <c r="Q58" s="96"/>
      <c r="S58" s="105" t="s">
        <v>220</v>
      </c>
      <c r="T58" s="77">
        <v>25</v>
      </c>
      <c r="U58" s="77">
        <v>1540.7166666666665</v>
      </c>
      <c r="V58" s="77">
        <v>61.62866666666666</v>
      </c>
      <c r="W58" s="77">
        <v>877.4738777777784</v>
      </c>
      <c r="X58" s="100"/>
      <c r="Y58" s="96"/>
      <c r="AA58" s="42"/>
      <c r="AB58" s="100">
        <v>39.25</v>
      </c>
      <c r="AC58" s="96"/>
      <c r="AM58">
        <v>67.25</v>
      </c>
    </row>
    <row r="59" spans="1:39" ht="15.75" thickBot="1" x14ac:dyDescent="0.3">
      <c r="B59" t="s">
        <v>297</v>
      </c>
      <c r="C59" s="42"/>
      <c r="D59" s="100">
        <v>25.583333333333336</v>
      </c>
      <c r="E59" s="96"/>
      <c r="O59" s="42"/>
      <c r="P59" s="100">
        <v>54.2</v>
      </c>
      <c r="Q59" s="96"/>
      <c r="S59" s="106" t="s">
        <v>222</v>
      </c>
      <c r="T59" s="78">
        <v>28</v>
      </c>
      <c r="U59" s="78">
        <v>1320.5333333333328</v>
      </c>
      <c r="V59" s="78">
        <v>47.161904761904744</v>
      </c>
      <c r="W59" s="78">
        <v>988.99684891240656</v>
      </c>
      <c r="X59" s="100"/>
      <c r="Y59" s="96"/>
      <c r="AA59" s="42"/>
      <c r="AB59" s="100">
        <v>25.450000000000006</v>
      </c>
      <c r="AC59" s="96"/>
      <c r="AM59">
        <v>54.2</v>
      </c>
    </row>
    <row r="60" spans="1:39" x14ac:dyDescent="0.25">
      <c r="B60" t="s">
        <v>298</v>
      </c>
      <c r="C60" s="42"/>
      <c r="D60" s="100">
        <v>33.166666666666664</v>
      </c>
      <c r="E60" s="96"/>
      <c r="O60" s="42"/>
      <c r="P60" s="100">
        <v>68.733333333333334</v>
      </c>
      <c r="Q60" s="96"/>
      <c r="S60" s="42"/>
      <c r="T60" s="100"/>
      <c r="U60" s="100"/>
      <c r="V60" s="100"/>
      <c r="W60" s="100"/>
      <c r="X60" s="100"/>
      <c r="Y60" s="96"/>
      <c r="AA60" s="42"/>
      <c r="AB60" s="100">
        <v>23.1</v>
      </c>
      <c r="AC60" s="96"/>
      <c r="AM60">
        <v>68.733333333333334</v>
      </c>
    </row>
    <row r="61" spans="1:39" x14ac:dyDescent="0.25">
      <c r="B61" t="s">
        <v>353</v>
      </c>
      <c r="C61" s="42"/>
      <c r="D61" s="100">
        <v>77.216666666666669</v>
      </c>
      <c r="E61" s="96"/>
      <c r="O61" s="42"/>
      <c r="P61" s="100">
        <v>79.3</v>
      </c>
      <c r="Q61" s="96"/>
      <c r="S61" s="42"/>
      <c r="T61" s="100"/>
      <c r="U61" s="100"/>
      <c r="V61" s="100"/>
      <c r="W61" s="100"/>
      <c r="X61" s="100"/>
      <c r="Y61" s="96"/>
      <c r="AA61" s="42"/>
      <c r="AB61" s="100">
        <v>52.8</v>
      </c>
      <c r="AC61" s="96"/>
      <c r="AM61">
        <v>79.3</v>
      </c>
    </row>
    <row r="62" spans="1:39" ht="15.75" thickBot="1" x14ac:dyDescent="0.3">
      <c r="B62" t="s">
        <v>354</v>
      </c>
      <c r="C62" s="42"/>
      <c r="D62" s="100">
        <v>34.299999999999997</v>
      </c>
      <c r="E62" s="96"/>
      <c r="O62" s="42"/>
      <c r="P62" s="100">
        <v>23.35</v>
      </c>
      <c r="Q62" s="96"/>
      <c r="S62" s="42" t="s">
        <v>427</v>
      </c>
      <c r="T62" s="100"/>
      <c r="U62" s="100"/>
      <c r="V62" s="100"/>
      <c r="W62" s="100"/>
      <c r="X62" s="100"/>
      <c r="Y62" s="96"/>
      <c r="AA62" s="42"/>
      <c r="AB62" s="100">
        <v>16.283333333333335</v>
      </c>
      <c r="AC62" s="96"/>
      <c r="AM62">
        <v>23.35</v>
      </c>
    </row>
    <row r="63" spans="1:39" x14ac:dyDescent="0.25">
      <c r="B63" t="s">
        <v>357</v>
      </c>
      <c r="C63" s="42"/>
      <c r="D63" s="100">
        <v>65.666666666666657</v>
      </c>
      <c r="E63" s="96"/>
      <c r="O63" s="42"/>
      <c r="P63" s="100">
        <v>85.833333333333343</v>
      </c>
      <c r="Q63" s="96"/>
      <c r="S63" s="104" t="s">
        <v>428</v>
      </c>
      <c r="T63" s="79" t="s">
        <v>429</v>
      </c>
      <c r="U63" s="79" t="s">
        <v>430</v>
      </c>
      <c r="V63" s="79" t="s">
        <v>431</v>
      </c>
      <c r="W63" s="79" t="s">
        <v>432</v>
      </c>
      <c r="X63" s="79" t="s">
        <v>433</v>
      </c>
      <c r="Y63" s="107" t="s">
        <v>434</v>
      </c>
      <c r="AA63" s="42"/>
      <c r="AB63" s="100">
        <v>29.833333333333336</v>
      </c>
      <c r="AC63" s="96"/>
      <c r="AM63">
        <v>85.833333333333343</v>
      </c>
    </row>
    <row r="64" spans="1:39" x14ac:dyDescent="0.25">
      <c r="B64" t="s">
        <v>358</v>
      </c>
      <c r="C64" s="42"/>
      <c r="D64" s="100">
        <v>15.700000000000001</v>
      </c>
      <c r="E64" s="96"/>
      <c r="O64" s="42"/>
      <c r="P64" s="100">
        <v>24.366666666666667</v>
      </c>
      <c r="Q64" s="96"/>
      <c r="S64" s="105" t="s">
        <v>435</v>
      </c>
      <c r="T64" s="77">
        <v>2764.1705661575324</v>
      </c>
      <c r="U64" s="77">
        <v>1</v>
      </c>
      <c r="V64" s="77">
        <v>2764.1705661575324</v>
      </c>
      <c r="W64" s="77">
        <v>2.9515482782465137</v>
      </c>
      <c r="X64" s="77">
        <v>9.186189587684529E-2</v>
      </c>
      <c r="Y64" s="108">
        <v>4.030392594835547</v>
      </c>
      <c r="AA64" s="42"/>
      <c r="AB64" s="100">
        <v>15.833333333333334</v>
      </c>
      <c r="AC64" s="96"/>
      <c r="AM64">
        <v>24.366666666666667</v>
      </c>
    </row>
    <row r="65" spans="2:40" x14ac:dyDescent="0.25">
      <c r="B65" t="s">
        <v>452</v>
      </c>
      <c r="C65" s="42"/>
      <c r="D65" s="100">
        <v>25.533333333333335</v>
      </c>
      <c r="E65" s="96"/>
      <c r="O65" s="42"/>
      <c r="P65" s="100">
        <v>38.36666666666666</v>
      </c>
      <c r="Q65" s="96"/>
      <c r="S65" s="105" t="s">
        <v>436</v>
      </c>
      <c r="T65" s="77">
        <v>47762.287987301592</v>
      </c>
      <c r="U65" s="77">
        <v>51</v>
      </c>
      <c r="V65" s="77">
        <v>936.5154507314038</v>
      </c>
      <c r="W65" s="77"/>
      <c r="X65" s="77"/>
      <c r="Y65" s="108"/>
      <c r="AA65" s="42"/>
      <c r="AB65" s="100">
        <v>19.116666666666664</v>
      </c>
      <c r="AC65" s="96"/>
      <c r="AM65">
        <v>38.36666666666666</v>
      </c>
    </row>
    <row r="66" spans="2:40" x14ac:dyDescent="0.25">
      <c r="B66" t="s">
        <v>160</v>
      </c>
      <c r="C66" s="42"/>
      <c r="D66" s="100"/>
      <c r="E66" s="96">
        <v>30.35</v>
      </c>
      <c r="O66" s="42"/>
      <c r="P66" s="100"/>
      <c r="Q66" s="96">
        <v>49.716666666666669</v>
      </c>
      <c r="S66" s="105"/>
      <c r="T66" s="77"/>
      <c r="U66" s="77"/>
      <c r="V66" s="77"/>
      <c r="W66" s="77"/>
      <c r="X66" s="77"/>
      <c r="Y66" s="108"/>
      <c r="AA66" s="42"/>
      <c r="AB66" s="100"/>
      <c r="AC66" s="96">
        <v>23.216666666666669</v>
      </c>
      <c r="AN66">
        <v>49.716666666666669</v>
      </c>
    </row>
    <row r="67" spans="2:40" ht="15.75" thickBot="1" x14ac:dyDescent="0.3">
      <c r="B67" t="s">
        <v>169</v>
      </c>
      <c r="C67" s="42"/>
      <c r="D67" s="100"/>
      <c r="E67" s="96">
        <v>53.516666666666673</v>
      </c>
      <c r="O67" s="42"/>
      <c r="P67" s="100"/>
      <c r="Q67" s="96">
        <v>58.733333333333341</v>
      </c>
      <c r="S67" s="106" t="s">
        <v>437</v>
      </c>
      <c r="T67" s="78">
        <v>50526.458553459124</v>
      </c>
      <c r="U67" s="78">
        <v>52</v>
      </c>
      <c r="V67" s="78"/>
      <c r="W67" s="78"/>
      <c r="X67" s="78"/>
      <c r="Y67" s="109"/>
      <c r="AA67" s="42"/>
      <c r="AB67" s="100"/>
      <c r="AC67" s="96">
        <v>23.81666666666667</v>
      </c>
      <c r="AN67">
        <v>58.733333333333341</v>
      </c>
    </row>
    <row r="68" spans="2:40" ht="15.75" thickBot="1" x14ac:dyDescent="0.3">
      <c r="B68" t="s">
        <v>174</v>
      </c>
      <c r="C68" s="42"/>
      <c r="D68" s="100"/>
      <c r="E68" s="96">
        <v>37.300000000000004</v>
      </c>
      <c r="O68" s="42"/>
      <c r="P68" s="100"/>
      <c r="Q68" s="96">
        <v>25.916666666666668</v>
      </c>
      <c r="AA68" s="42"/>
      <c r="AB68" s="100"/>
      <c r="AC68" s="96">
        <v>24.533333333333335</v>
      </c>
      <c r="AN68">
        <v>25.916666666666668</v>
      </c>
    </row>
    <row r="69" spans="2:40" x14ac:dyDescent="0.25">
      <c r="B69" t="s">
        <v>175</v>
      </c>
      <c r="C69" s="42"/>
      <c r="D69" s="100"/>
      <c r="E69" s="96">
        <v>39.799999999999997</v>
      </c>
      <c r="O69" s="42"/>
      <c r="P69" s="100"/>
      <c r="Q69" s="96">
        <v>12.6</v>
      </c>
      <c r="S69" s="97" t="s">
        <v>422</v>
      </c>
      <c r="T69" s="98"/>
      <c r="U69" s="98"/>
      <c r="V69" s="98"/>
      <c r="W69" s="98"/>
      <c r="X69" s="98"/>
      <c r="Y69" s="99"/>
      <c r="AA69" s="42"/>
      <c r="AB69" s="100"/>
      <c r="AC69" s="96">
        <v>11.983333333333333</v>
      </c>
      <c r="AN69">
        <v>12.6</v>
      </c>
    </row>
    <row r="70" spans="2:40" x14ac:dyDescent="0.25">
      <c r="B70" t="s">
        <v>176</v>
      </c>
      <c r="C70" s="42"/>
      <c r="D70" s="100"/>
      <c r="E70" s="96">
        <v>29.116666666666667</v>
      </c>
      <c r="O70" s="42"/>
      <c r="P70" s="100"/>
      <c r="Q70" s="96">
        <v>14.716666666666667</v>
      </c>
      <c r="S70" s="42"/>
      <c r="T70" s="100"/>
      <c r="U70" s="100"/>
      <c r="V70" s="100"/>
      <c r="W70" s="100"/>
      <c r="X70" s="100"/>
      <c r="Y70" s="96"/>
      <c r="AA70" s="42"/>
      <c r="AB70" s="100"/>
      <c r="AC70" s="96">
        <v>11.216666666666667</v>
      </c>
      <c r="AN70">
        <v>14.716666666666667</v>
      </c>
    </row>
    <row r="71" spans="2:40" ht="15.75" thickBot="1" x14ac:dyDescent="0.3">
      <c r="B71" t="s">
        <v>177</v>
      </c>
      <c r="C71" s="42"/>
      <c r="D71" s="100"/>
      <c r="E71" s="96">
        <v>32.25</v>
      </c>
      <c r="O71" s="42"/>
      <c r="P71" s="100"/>
      <c r="Q71" s="96">
        <v>18.466666666666669</v>
      </c>
      <c r="S71" s="42" t="s">
        <v>423</v>
      </c>
      <c r="T71" s="100"/>
      <c r="U71" s="100"/>
      <c r="V71" s="100"/>
      <c r="W71" s="100"/>
      <c r="X71" s="100"/>
      <c r="Y71" s="96"/>
      <c r="AA71" s="42"/>
      <c r="AB71" s="100"/>
      <c r="AC71" s="96">
        <v>14.966666666666667</v>
      </c>
      <c r="AN71">
        <v>18.466666666666669</v>
      </c>
    </row>
    <row r="72" spans="2:40" x14ac:dyDescent="0.25">
      <c r="B72" t="s">
        <v>299</v>
      </c>
      <c r="C72" s="42"/>
      <c r="D72" s="100"/>
      <c r="E72" s="96">
        <v>23.883333333333336</v>
      </c>
      <c r="O72" s="42"/>
      <c r="P72" s="100"/>
      <c r="Q72" s="96">
        <v>21.516666666666666</v>
      </c>
      <c r="S72" s="104" t="s">
        <v>424</v>
      </c>
      <c r="T72" s="79" t="s">
        <v>240</v>
      </c>
      <c r="U72" s="79" t="s">
        <v>374</v>
      </c>
      <c r="V72" s="79" t="s">
        <v>425</v>
      </c>
      <c r="W72" s="79" t="s">
        <v>426</v>
      </c>
      <c r="X72" s="100"/>
      <c r="Y72" s="96"/>
      <c r="AA72" s="42"/>
      <c r="AB72" s="100"/>
      <c r="AC72" s="96">
        <v>15.016666666666667</v>
      </c>
      <c r="AN72">
        <v>21.516666666666666</v>
      </c>
    </row>
    <row r="73" spans="2:40" x14ac:dyDescent="0.25">
      <c r="B73" t="s">
        <v>300</v>
      </c>
      <c r="C73" s="42"/>
      <c r="D73" s="100"/>
      <c r="E73" s="96">
        <v>34.233333333333334</v>
      </c>
      <c r="O73" s="42"/>
      <c r="P73" s="100"/>
      <c r="Q73" s="96">
        <v>47.816666666666663</v>
      </c>
      <c r="S73" s="105" t="s">
        <v>222</v>
      </c>
      <c r="T73" s="77">
        <v>28</v>
      </c>
      <c r="U73" s="77">
        <v>1320.5333333333328</v>
      </c>
      <c r="V73" s="77">
        <v>47.161904761904744</v>
      </c>
      <c r="W73" s="77">
        <v>988.99684891240656</v>
      </c>
      <c r="X73" s="100"/>
      <c r="Y73" s="96"/>
      <c r="AA73" s="42"/>
      <c r="AB73" s="100"/>
      <c r="AC73" s="96">
        <v>37.25</v>
      </c>
      <c r="AN73">
        <v>47.816666666666663</v>
      </c>
    </row>
    <row r="74" spans="2:40" ht="15.75" thickBot="1" x14ac:dyDescent="0.3">
      <c r="B74" t="s">
        <v>301</v>
      </c>
      <c r="C74" s="42"/>
      <c r="D74" s="100"/>
      <c r="E74" s="96">
        <v>44.616666666666667</v>
      </c>
      <c r="O74" s="42"/>
      <c r="P74" s="100"/>
      <c r="Q74" s="96">
        <v>36.93333333333333</v>
      </c>
      <c r="S74" s="106" t="s">
        <v>221</v>
      </c>
      <c r="T74" s="78">
        <v>26</v>
      </c>
      <c r="U74" s="78">
        <v>917.39999999999986</v>
      </c>
      <c r="V74" s="78">
        <v>35.284615384615378</v>
      </c>
      <c r="W74" s="78">
        <v>502.68759829059883</v>
      </c>
      <c r="X74" s="100"/>
      <c r="Y74" s="96"/>
      <c r="AA74" s="42"/>
      <c r="AB74" s="100"/>
      <c r="AC74" s="96">
        <v>18.666666666666664</v>
      </c>
      <c r="AN74">
        <v>36.93333333333333</v>
      </c>
    </row>
    <row r="75" spans="2:40" x14ac:dyDescent="0.25">
      <c r="B75" t="s">
        <v>302</v>
      </c>
      <c r="C75" s="42"/>
      <c r="D75" s="100"/>
      <c r="E75" s="96">
        <v>37.049999999999997</v>
      </c>
      <c r="O75" s="42"/>
      <c r="P75" s="100"/>
      <c r="Q75" s="96">
        <v>28.416666666666668</v>
      </c>
      <c r="S75" s="42"/>
      <c r="T75" s="100"/>
      <c r="U75" s="100"/>
      <c r="V75" s="100"/>
      <c r="W75" s="100"/>
      <c r="X75" s="100"/>
      <c r="Y75" s="96"/>
      <c r="AA75" s="42"/>
      <c r="AB75" s="100"/>
      <c r="AC75" s="96">
        <v>16.166666666666668</v>
      </c>
      <c r="AN75">
        <v>28.416666666666668</v>
      </c>
    </row>
    <row r="76" spans="2:40" x14ac:dyDescent="0.25">
      <c r="B76" t="s">
        <v>303</v>
      </c>
      <c r="C76" s="42"/>
      <c r="D76" s="100"/>
      <c r="E76" s="96">
        <v>13.666666666666668</v>
      </c>
      <c r="O76" s="42"/>
      <c r="P76" s="100"/>
      <c r="Q76" s="96">
        <v>35.133333333333333</v>
      </c>
      <c r="S76" s="42"/>
      <c r="T76" s="100"/>
      <c r="U76" s="100"/>
      <c r="V76" s="100"/>
      <c r="W76" s="100"/>
      <c r="X76" s="100"/>
      <c r="Y76" s="96"/>
      <c r="AA76" s="42"/>
      <c r="AB76" s="100"/>
      <c r="AC76" s="96">
        <v>21.633333333333333</v>
      </c>
      <c r="AN76">
        <v>35.133333333333333</v>
      </c>
    </row>
    <row r="77" spans="2:40" ht="15.75" thickBot="1" x14ac:dyDescent="0.3">
      <c r="B77" t="s">
        <v>304</v>
      </c>
      <c r="C77" s="42"/>
      <c r="D77" s="100"/>
      <c r="E77" s="96">
        <v>14.5</v>
      </c>
      <c r="O77" s="42"/>
      <c r="P77" s="100"/>
      <c r="Q77" s="96">
        <v>36.466666666666661</v>
      </c>
      <c r="S77" s="42" t="s">
        <v>427</v>
      </c>
      <c r="T77" s="100"/>
      <c r="U77" s="100"/>
      <c r="V77" s="100"/>
      <c r="W77" s="100"/>
      <c r="X77" s="100"/>
      <c r="Y77" s="96"/>
      <c r="AA77" s="42"/>
      <c r="AB77" s="100"/>
      <c r="AC77" s="96">
        <v>20.966666666666661</v>
      </c>
      <c r="AN77">
        <v>36.466666666666661</v>
      </c>
    </row>
    <row r="78" spans="2:40" x14ac:dyDescent="0.25">
      <c r="B78" t="s">
        <v>305</v>
      </c>
      <c r="C78" s="42"/>
      <c r="D78" s="100"/>
      <c r="E78" s="96">
        <v>24.516666666666669</v>
      </c>
      <c r="O78" s="42"/>
      <c r="P78" s="100"/>
      <c r="Q78" s="96">
        <v>35.25</v>
      </c>
      <c r="S78" s="104" t="s">
        <v>428</v>
      </c>
      <c r="T78" s="79" t="s">
        <v>429</v>
      </c>
      <c r="U78" s="79" t="s">
        <v>430</v>
      </c>
      <c r="V78" s="79" t="s">
        <v>431</v>
      </c>
      <c r="W78" s="79" t="s">
        <v>432</v>
      </c>
      <c r="X78" s="79" t="s">
        <v>433</v>
      </c>
      <c r="Y78" s="107" t="s">
        <v>434</v>
      </c>
      <c r="AA78" s="42"/>
      <c r="AB78" s="100"/>
      <c r="AC78" s="96">
        <v>20.25</v>
      </c>
      <c r="AN78">
        <v>35.25</v>
      </c>
    </row>
    <row r="79" spans="2:40" x14ac:dyDescent="0.25">
      <c r="B79" t="s">
        <v>306</v>
      </c>
      <c r="C79" s="42"/>
      <c r="D79" s="100"/>
      <c r="E79" s="96">
        <v>14.416666666666668</v>
      </c>
      <c r="O79" s="42"/>
      <c r="P79" s="100"/>
      <c r="Q79" s="96">
        <v>36.533333333333331</v>
      </c>
      <c r="S79" s="105" t="s">
        <v>435</v>
      </c>
      <c r="T79" s="77">
        <v>1901.8326323881702</v>
      </c>
      <c r="U79" s="77">
        <v>1</v>
      </c>
      <c r="V79" s="77">
        <v>1901.8326323881702</v>
      </c>
      <c r="W79" s="77">
        <v>2.518335440958813</v>
      </c>
      <c r="X79" s="77">
        <v>0.11859218322606958</v>
      </c>
      <c r="Y79" s="108">
        <v>4.0266314002642787</v>
      </c>
      <c r="AA79" s="42"/>
      <c r="AB79" s="100"/>
      <c r="AC79" s="96">
        <v>20.033333333333331</v>
      </c>
      <c r="AN79">
        <v>36.533333333333331</v>
      </c>
    </row>
    <row r="80" spans="2:40" x14ac:dyDescent="0.25">
      <c r="B80" t="s">
        <v>307</v>
      </c>
      <c r="C80" s="42"/>
      <c r="D80" s="100"/>
      <c r="E80" s="96">
        <v>42.3</v>
      </c>
      <c r="O80" s="42"/>
      <c r="P80" s="100"/>
      <c r="Q80" s="96">
        <v>29.5</v>
      </c>
      <c r="S80" s="105" t="s">
        <v>436</v>
      </c>
      <c r="T80" s="77">
        <v>39270.104877899888</v>
      </c>
      <c r="U80" s="77">
        <v>52</v>
      </c>
      <c r="V80" s="77">
        <v>755.19432457499784</v>
      </c>
      <c r="W80" s="77"/>
      <c r="X80" s="77"/>
      <c r="Y80" s="108"/>
      <c r="AA80" s="42"/>
      <c r="AB80" s="100"/>
      <c r="AC80" s="96">
        <v>16.5</v>
      </c>
      <c r="AN80">
        <v>29.5</v>
      </c>
    </row>
    <row r="81" spans="2:40" x14ac:dyDescent="0.25">
      <c r="B81" t="s">
        <v>308</v>
      </c>
      <c r="C81" s="42"/>
      <c r="D81" s="100"/>
      <c r="E81" s="96">
        <v>41.383333333333333</v>
      </c>
      <c r="O81" s="42"/>
      <c r="P81" s="100"/>
      <c r="Q81" s="96">
        <v>18</v>
      </c>
      <c r="S81" s="105"/>
      <c r="T81" s="77"/>
      <c r="U81" s="77"/>
      <c r="V81" s="77"/>
      <c r="W81" s="77"/>
      <c r="X81" s="77"/>
      <c r="Y81" s="108"/>
      <c r="AA81" s="42"/>
      <c r="AB81" s="100"/>
      <c r="AC81" s="96">
        <v>16.3</v>
      </c>
      <c r="AN81">
        <v>18</v>
      </c>
    </row>
    <row r="82" spans="2:40" ht="15.75" thickBot="1" x14ac:dyDescent="0.3">
      <c r="B82" t="s">
        <v>309</v>
      </c>
      <c r="C82" s="42"/>
      <c r="D82" s="100"/>
      <c r="E82" s="96">
        <v>43.666666666666664</v>
      </c>
      <c r="O82" s="42"/>
      <c r="P82" s="100"/>
      <c r="Q82" s="96">
        <v>17.516666666666666</v>
      </c>
      <c r="S82" s="106" t="s">
        <v>437</v>
      </c>
      <c r="T82" s="78">
        <v>41171.937510288059</v>
      </c>
      <c r="U82" s="78">
        <v>53</v>
      </c>
      <c r="V82" s="78"/>
      <c r="W82" s="78"/>
      <c r="X82" s="78"/>
      <c r="Y82" s="109"/>
      <c r="AA82" s="42"/>
      <c r="AB82" s="100"/>
      <c r="AC82" s="96">
        <v>15.5</v>
      </c>
      <c r="AN82">
        <v>17.516666666666666</v>
      </c>
    </row>
    <row r="83" spans="2:40" ht="15.75" thickBot="1" x14ac:dyDescent="0.3">
      <c r="B83" t="s">
        <v>310</v>
      </c>
      <c r="C83" s="42"/>
      <c r="D83" s="100"/>
      <c r="E83" s="96">
        <v>46.31666666666667</v>
      </c>
      <c r="O83" s="42"/>
      <c r="P83" s="100"/>
      <c r="Q83" s="96">
        <v>18.283333333333339</v>
      </c>
      <c r="AA83" s="42"/>
      <c r="AB83" s="100"/>
      <c r="AC83" s="96">
        <v>16.916666666666671</v>
      </c>
      <c r="AN83">
        <v>18.283333333333339</v>
      </c>
    </row>
    <row r="84" spans="2:40" x14ac:dyDescent="0.25">
      <c r="B84" t="s">
        <v>311</v>
      </c>
      <c r="C84" s="42"/>
      <c r="D84" s="100"/>
      <c r="E84" s="96">
        <v>50.483333333333334</v>
      </c>
      <c r="O84" s="42"/>
      <c r="P84" s="100"/>
      <c r="Q84" s="96">
        <v>92.583333333333329</v>
      </c>
      <c r="S84" s="97" t="s">
        <v>422</v>
      </c>
      <c r="T84" s="98"/>
      <c r="U84" s="98"/>
      <c r="V84" s="98"/>
      <c r="W84" s="98"/>
      <c r="X84" s="98"/>
      <c r="Y84" s="99"/>
      <c r="AA84" s="42"/>
      <c r="AB84" s="100"/>
      <c r="AC84" s="96">
        <v>72.883333333333326</v>
      </c>
      <c r="AN84">
        <v>92.583333333333329</v>
      </c>
    </row>
    <row r="85" spans="2:40" x14ac:dyDescent="0.25">
      <c r="B85" t="s">
        <v>312</v>
      </c>
      <c r="C85" s="42"/>
      <c r="D85" s="100"/>
      <c r="E85" s="96">
        <v>50.783333333333339</v>
      </c>
      <c r="O85" s="42"/>
      <c r="P85" s="100"/>
      <c r="Q85" s="96">
        <v>35.733333333333334</v>
      </c>
      <c r="S85" s="42"/>
      <c r="T85" s="100"/>
      <c r="U85" s="100"/>
      <c r="V85" s="100"/>
      <c r="W85" s="100"/>
      <c r="X85" s="100"/>
      <c r="Y85" s="96"/>
      <c r="AA85" s="42"/>
      <c r="AB85" s="100"/>
      <c r="AC85" s="96">
        <v>29.233333333333334</v>
      </c>
      <c r="AN85">
        <v>35.733333333333334</v>
      </c>
    </row>
    <row r="86" spans="2:40" ht="15.75" thickBot="1" x14ac:dyDescent="0.3">
      <c r="B86" t="s">
        <v>313</v>
      </c>
      <c r="C86" s="42"/>
      <c r="D86" s="100"/>
      <c r="E86" s="96">
        <v>57.566666666666656</v>
      </c>
      <c r="O86" s="42"/>
      <c r="P86" s="100"/>
      <c r="Q86" s="96">
        <v>100.41666666666669</v>
      </c>
      <c r="S86" s="42" t="s">
        <v>423</v>
      </c>
      <c r="T86" s="100"/>
      <c r="U86" s="100"/>
      <c r="V86" s="100"/>
      <c r="W86" s="100"/>
      <c r="X86" s="100"/>
      <c r="Y86" s="96"/>
      <c r="AA86" s="42"/>
      <c r="AB86" s="100"/>
      <c r="AC86" s="96">
        <v>81.333333333333343</v>
      </c>
      <c r="AN86">
        <v>100.41666666666669</v>
      </c>
    </row>
    <row r="87" spans="2:40" x14ac:dyDescent="0.25">
      <c r="B87" t="s">
        <v>355</v>
      </c>
      <c r="C87" s="42"/>
      <c r="D87" s="100"/>
      <c r="E87" s="96">
        <v>24.216666666666665</v>
      </c>
      <c r="O87" s="42"/>
      <c r="P87" s="100"/>
      <c r="Q87" s="96">
        <v>15.299999999999997</v>
      </c>
      <c r="S87" s="104" t="s">
        <v>424</v>
      </c>
      <c r="T87" s="79" t="s">
        <v>240</v>
      </c>
      <c r="U87" s="79" t="s">
        <v>374</v>
      </c>
      <c r="V87" s="79" t="s">
        <v>425</v>
      </c>
      <c r="W87" s="79" t="s">
        <v>426</v>
      </c>
      <c r="X87" s="100"/>
      <c r="Y87" s="96"/>
      <c r="AA87" s="42"/>
      <c r="AB87" s="100"/>
      <c r="AC87" s="96">
        <v>14.799999999999997</v>
      </c>
      <c r="AN87">
        <v>15.299999999999997</v>
      </c>
    </row>
    <row r="88" spans="2:40" x14ac:dyDescent="0.25">
      <c r="B88" t="s">
        <v>356</v>
      </c>
      <c r="C88" s="42"/>
      <c r="D88" s="100"/>
      <c r="E88" s="96">
        <v>16.899999999999999</v>
      </c>
      <c r="O88" s="42"/>
      <c r="P88" s="100"/>
      <c r="Q88" s="96">
        <v>13.766666666666666</v>
      </c>
      <c r="S88" s="105" t="s">
        <v>220</v>
      </c>
      <c r="T88" s="77">
        <v>25</v>
      </c>
      <c r="U88" s="77">
        <v>1540.7166666666665</v>
      </c>
      <c r="V88" s="77">
        <v>61.62866666666666</v>
      </c>
      <c r="W88" s="77">
        <v>877.4738777777784</v>
      </c>
      <c r="X88" s="100"/>
      <c r="Y88" s="96"/>
      <c r="AA88" s="42"/>
      <c r="AB88" s="100"/>
      <c r="AC88" s="96">
        <v>12.766666666666666</v>
      </c>
      <c r="AN88">
        <v>13.766666666666666</v>
      </c>
    </row>
    <row r="89" spans="2:40" ht="15.75" thickBot="1" x14ac:dyDescent="0.3">
      <c r="B89" t="s">
        <v>453</v>
      </c>
      <c r="C89" s="42"/>
      <c r="D89" s="100"/>
      <c r="E89" s="96">
        <v>26.716666666666669</v>
      </c>
      <c r="O89" s="42"/>
      <c r="P89" s="100"/>
      <c r="Q89" s="96">
        <v>27.549999999999997</v>
      </c>
      <c r="S89" s="106" t="s">
        <v>221</v>
      </c>
      <c r="T89" s="78">
        <v>26</v>
      </c>
      <c r="U89" s="78">
        <v>917.39999999999986</v>
      </c>
      <c r="V89" s="78">
        <v>35.284615384615378</v>
      </c>
      <c r="W89" s="78">
        <v>502.68759829059883</v>
      </c>
      <c r="X89" s="100"/>
      <c r="Y89" s="96"/>
      <c r="AA89" s="42"/>
      <c r="AB89" s="100"/>
      <c r="AC89" s="96">
        <v>15.549999999999999</v>
      </c>
      <c r="AN89">
        <v>27.549999999999997</v>
      </c>
    </row>
    <row r="90" spans="2:40" x14ac:dyDescent="0.25">
      <c r="B90" t="s">
        <v>454</v>
      </c>
      <c r="C90" s="42"/>
      <c r="D90" s="100"/>
      <c r="E90" s="96">
        <v>31.483333333333327</v>
      </c>
      <c r="O90" s="42"/>
      <c r="P90" s="100"/>
      <c r="Q90" s="96">
        <v>29.183333333333334</v>
      </c>
      <c r="S90" s="42"/>
      <c r="T90" s="100"/>
      <c r="U90" s="100"/>
      <c r="V90" s="100"/>
      <c r="W90" s="100"/>
      <c r="X90" s="100"/>
      <c r="Y90" s="96"/>
      <c r="AA90" s="42"/>
      <c r="AB90" s="100"/>
      <c r="AC90" s="96">
        <v>14.516666666666666</v>
      </c>
      <c r="AN90">
        <v>29.183333333333334</v>
      </c>
    </row>
    <row r="91" spans="2:40" ht="15.75" thickBot="1" x14ac:dyDescent="0.3">
      <c r="B91" t="s">
        <v>455</v>
      </c>
      <c r="C91" s="101"/>
      <c r="D91" s="102"/>
      <c r="E91" s="103">
        <v>24.333333333333332</v>
      </c>
      <c r="O91" s="101"/>
      <c r="P91" s="102"/>
      <c r="Q91" s="103">
        <v>61.349999999999994</v>
      </c>
      <c r="S91" s="42"/>
      <c r="T91" s="100"/>
      <c r="U91" s="100"/>
      <c r="V91" s="100"/>
      <c r="W91" s="100"/>
      <c r="X91" s="100"/>
      <c r="Y91" s="96"/>
      <c r="AA91" s="101"/>
      <c r="AB91" s="102"/>
      <c r="AC91" s="103">
        <v>25.849999999999994</v>
      </c>
      <c r="AN91">
        <v>61.349999999999994</v>
      </c>
    </row>
    <row r="92" spans="2:40" ht="15.75" thickBot="1" x14ac:dyDescent="0.3">
      <c r="S92" s="42" t="s">
        <v>427</v>
      </c>
      <c r="T92" s="100"/>
      <c r="U92" s="100"/>
      <c r="V92" s="100"/>
      <c r="W92" s="100"/>
      <c r="X92" s="100"/>
      <c r="Y92" s="96"/>
    </row>
    <row r="93" spans="2:40" x14ac:dyDescent="0.25">
      <c r="S93" s="104" t="s">
        <v>428</v>
      </c>
      <c r="T93" s="79" t="s">
        <v>429</v>
      </c>
      <c r="U93" s="79" t="s">
        <v>430</v>
      </c>
      <c r="V93" s="79" t="s">
        <v>431</v>
      </c>
      <c r="W93" s="79" t="s">
        <v>432</v>
      </c>
      <c r="X93" s="79" t="s">
        <v>433</v>
      </c>
      <c r="Y93" s="107" t="s">
        <v>434</v>
      </c>
    </row>
    <row r="94" spans="2:40" x14ac:dyDescent="0.25">
      <c r="S94" s="105" t="s">
        <v>435</v>
      </c>
      <c r="T94" s="77">
        <v>8845.2132287916829</v>
      </c>
      <c r="U94" s="77">
        <v>1</v>
      </c>
      <c r="V94" s="77">
        <v>8845.2132287916829</v>
      </c>
      <c r="W94" s="77">
        <v>12.889079621439034</v>
      </c>
      <c r="X94" s="77">
        <v>7.6315885671991821E-4</v>
      </c>
      <c r="Y94" s="108">
        <v>4.0383926336830385</v>
      </c>
    </row>
    <row r="95" spans="2:40" x14ac:dyDescent="0.25">
      <c r="S95" s="105" t="s">
        <v>436</v>
      </c>
      <c r="T95" s="77">
        <v>33626.563023931623</v>
      </c>
      <c r="U95" s="77">
        <v>49</v>
      </c>
      <c r="V95" s="77">
        <v>686.25638824350256</v>
      </c>
      <c r="W95" s="77"/>
      <c r="X95" s="77"/>
      <c r="Y95" s="108"/>
    </row>
    <row r="96" spans="2:40" x14ac:dyDescent="0.25">
      <c r="S96" s="105"/>
      <c r="T96" s="77"/>
      <c r="U96" s="77"/>
      <c r="V96" s="77"/>
      <c r="W96" s="77"/>
      <c r="X96" s="77"/>
      <c r="Y96" s="108"/>
    </row>
    <row r="97" spans="19:25" ht="15.75" thickBot="1" x14ac:dyDescent="0.3">
      <c r="S97" s="106" t="s">
        <v>437</v>
      </c>
      <c r="T97" s="78">
        <v>42471.776252723306</v>
      </c>
      <c r="U97" s="78">
        <v>50</v>
      </c>
      <c r="V97" s="78"/>
      <c r="W97" s="78"/>
      <c r="X97" s="78"/>
      <c r="Y97" s="109"/>
    </row>
  </sheetData>
  <mergeCells count="1">
    <mergeCell ref="A2:A5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207"/>
  <sheetViews>
    <sheetView showGridLines="0" zoomScale="70" zoomScaleNormal="70" workbookViewId="0">
      <pane xSplit="2" ySplit="1" topLeftCell="C2" activePane="bottomRight" state="frozen"/>
      <selection pane="topRight" activeCell="C1" sqref="C1"/>
      <selection pane="bottomLeft" activeCell="A2" sqref="A2"/>
      <selection pane="bottomRight" activeCell="C2" sqref="C2"/>
    </sheetView>
  </sheetViews>
  <sheetFormatPr defaultRowHeight="15" x14ac:dyDescent="0.25"/>
  <cols>
    <col min="1" max="1" width="24.7109375" customWidth="1"/>
    <col min="2" max="2" width="29.5703125" bestFit="1" customWidth="1"/>
    <col min="3" max="12" width="14.85546875" customWidth="1"/>
    <col min="13" max="13" width="25" customWidth="1"/>
    <col min="14" max="19" width="14.85546875" customWidth="1"/>
    <col min="20" max="20" width="16.42578125" customWidth="1"/>
    <col min="21" max="21" width="17.28515625" customWidth="1"/>
    <col min="22" max="22" width="18.28515625" customWidth="1"/>
    <col min="23" max="24" width="9.5703125" customWidth="1"/>
    <col min="25" max="25" width="13.42578125" customWidth="1"/>
    <col min="26" max="26" width="25" customWidth="1"/>
    <col min="27" max="31" width="14.85546875" customWidth="1"/>
    <col min="32" max="32" width="15.28515625" customWidth="1"/>
    <col min="33" max="33" width="17.140625" customWidth="1"/>
    <col min="34" max="34" width="14.85546875" customWidth="1"/>
    <col min="35" max="35" width="17.28515625" customWidth="1"/>
    <col min="36" max="37" width="14.85546875" customWidth="1"/>
    <col min="38" max="38" width="19.42578125" customWidth="1"/>
    <col min="39" max="39" width="17.42578125" customWidth="1"/>
    <col min="40" max="80" width="14.85546875" customWidth="1"/>
    <col min="81" max="81" width="14.85546875" style="96" customWidth="1"/>
    <col min="82" max="82" width="12" customWidth="1"/>
    <col min="83" max="83" width="20.5703125" bestFit="1" customWidth="1"/>
    <col min="84" max="84" width="12" bestFit="1" customWidth="1"/>
    <col min="85" max="85" width="20.5703125" bestFit="1" customWidth="1"/>
    <col min="86" max="86" width="10.140625" bestFit="1" customWidth="1"/>
    <col min="87" max="88" width="20.5703125" bestFit="1" customWidth="1"/>
    <col min="89" max="89" width="12" bestFit="1" customWidth="1"/>
    <col min="90" max="90" width="18.140625" bestFit="1" customWidth="1"/>
    <col min="92" max="92" width="18.140625" bestFit="1" customWidth="1"/>
    <col min="93" max="93" width="12" bestFit="1" customWidth="1"/>
    <col min="95" max="95" width="18.140625" bestFit="1" customWidth="1"/>
    <col min="96" max="96" width="12.7109375" bestFit="1" customWidth="1"/>
    <col min="97" max="97" width="18.140625" bestFit="1" customWidth="1"/>
    <col min="98" max="98" width="12.7109375" bestFit="1" customWidth="1"/>
    <col min="99" max="99" width="18.140625" bestFit="1" customWidth="1"/>
    <col min="100" max="100" width="12.7109375" bestFit="1" customWidth="1"/>
    <col min="101" max="101" width="18.140625" bestFit="1" customWidth="1"/>
    <col min="102" max="102" width="12.7109375" bestFit="1" customWidth="1"/>
    <col min="103" max="103" width="18.140625" bestFit="1" customWidth="1"/>
    <col min="104" max="104" width="12" bestFit="1" customWidth="1"/>
    <col min="105" max="105" width="18.140625" bestFit="1" customWidth="1"/>
    <col min="106" max="106" width="12" bestFit="1" customWidth="1"/>
  </cols>
  <sheetData>
    <row r="1" spans="1:169" x14ac:dyDescent="0.25">
      <c r="B1" t="s">
        <v>83</v>
      </c>
      <c r="C1" s="23" t="str">
        <f>+'Descriptive statistics'!C1</f>
        <v>001 - 14</v>
      </c>
      <c r="D1" s="23" t="str">
        <f>+'Descriptive statistics'!D1</f>
        <v>002 - 14</v>
      </c>
      <c r="E1" s="23" t="str">
        <f>+'Descriptive statistics'!E1</f>
        <v>003 - 14</v>
      </c>
      <c r="F1" s="23" t="str">
        <f>+'Descriptive statistics'!F1</f>
        <v>004 - 14</v>
      </c>
      <c r="G1" s="23" t="str">
        <f>+'Descriptive statistics'!G1</f>
        <v>005 - 14</v>
      </c>
      <c r="H1" s="23" t="str">
        <f>+'Descriptive statistics'!H1</f>
        <v>006 - 14</v>
      </c>
      <c r="I1" s="23" t="str">
        <f>+'Descriptive statistics'!I1</f>
        <v>007 - 14</v>
      </c>
      <c r="J1" s="23" t="str">
        <f>+'Descriptive statistics'!J1</f>
        <v>008 - 14</v>
      </c>
      <c r="K1" s="23" t="str">
        <f>+'Descriptive statistics'!K1</f>
        <v>0010 - 14</v>
      </c>
      <c r="L1" s="23" t="str">
        <f>+'Descriptive statistics'!L1</f>
        <v>0011 - 14</v>
      </c>
      <c r="M1" s="23" t="str">
        <f>+'Descriptive statistics'!M1</f>
        <v>0012 - 14</v>
      </c>
      <c r="N1" s="23" t="str">
        <f>+'Descriptive statistics'!N1</f>
        <v>0013 - 14</v>
      </c>
      <c r="O1" s="23" t="str">
        <f>+'Descriptive statistics'!O1</f>
        <v>0014 - 14</v>
      </c>
      <c r="P1" s="23" t="str">
        <f>+'Descriptive statistics'!P1</f>
        <v>0015 - 14</v>
      </c>
      <c r="Q1" s="23" t="str">
        <f>+'Descriptive statistics'!Q1</f>
        <v>0016 - 14</v>
      </c>
      <c r="R1" s="23" t="str">
        <f>+'Descriptive statistics'!R1</f>
        <v>0017 - 14</v>
      </c>
      <c r="S1" s="23" t="str">
        <f>+'Descriptive statistics'!S1</f>
        <v>0018 - 14</v>
      </c>
      <c r="T1" s="23" t="str">
        <f>+'Descriptive statistics'!T1</f>
        <v>0019 - 14</v>
      </c>
      <c r="U1" s="23" t="str">
        <f>+'Descriptive statistics'!U1</f>
        <v>0020 - 14</v>
      </c>
      <c r="V1" s="23" t="str">
        <f>+'Descriptive statistics'!V1</f>
        <v>0021 - 14</v>
      </c>
      <c r="W1" s="23" t="str">
        <f>+'Descriptive statistics'!W1</f>
        <v>0022 - 14</v>
      </c>
      <c r="X1" s="23" t="str">
        <f>+'Descriptive statistics'!X1</f>
        <v>0023 - 14</v>
      </c>
      <c r="Y1" s="23" t="str">
        <f>+'Descriptive statistics'!Y1</f>
        <v>0024 - 14</v>
      </c>
      <c r="Z1" s="23" t="str">
        <f>+'Descriptive statistics'!Z1</f>
        <v>0025 - 14</v>
      </c>
      <c r="AA1" s="23" t="str">
        <f>+'Descriptive statistics'!AA1</f>
        <v>0026 - 14</v>
      </c>
      <c r="AB1" s="23" t="str">
        <f>+'Descriptive statistics'!AB1</f>
        <v>0028 - 14</v>
      </c>
      <c r="AC1" s="23" t="str">
        <f>+'Descriptive statistics'!AC1</f>
        <v>0029 - 14</v>
      </c>
      <c r="AD1" s="23" t="str">
        <f>+'Descriptive statistics'!AD1</f>
        <v>0030 - 14</v>
      </c>
      <c r="AE1" s="23" t="str">
        <f>+'Descriptive statistics'!AE1</f>
        <v>0031 - 14</v>
      </c>
      <c r="AF1" s="23" t="str">
        <f>+'Descriptive statistics'!AF1</f>
        <v>0032 - 14</v>
      </c>
      <c r="AG1" s="23" t="str">
        <f>+'Descriptive statistics'!AG1</f>
        <v>0034 - 14</v>
      </c>
      <c r="AH1" s="23" t="str">
        <f>+'Descriptive statistics'!AH1</f>
        <v>035 - 14</v>
      </c>
      <c r="AI1" s="23" t="str">
        <f>+'Descriptive statistics'!AI1</f>
        <v>036 - 14</v>
      </c>
      <c r="AJ1" s="23" t="str">
        <f>+'Descriptive statistics'!AJ1</f>
        <v>037 - 14</v>
      </c>
      <c r="AK1" s="23" t="str">
        <f>+'Descriptive statistics'!AK1</f>
        <v>038 - 14</v>
      </c>
      <c r="AL1" s="23" t="str">
        <f>+'Descriptive statistics'!AL1</f>
        <v>039 - 14</v>
      </c>
      <c r="AM1" s="23" t="str">
        <f>+'Descriptive statistics'!AM1</f>
        <v>040 - 14</v>
      </c>
      <c r="AN1" s="23" t="str">
        <f>+'Descriptive statistics'!AN1</f>
        <v>041 - 14</v>
      </c>
      <c r="AO1" s="23" t="str">
        <f>+'Descriptive statistics'!AO1</f>
        <v>042 - 14</v>
      </c>
      <c r="AP1" s="23" t="str">
        <f>+'Descriptive statistics'!AP1</f>
        <v>043 - 14</v>
      </c>
      <c r="AQ1" s="23" t="str">
        <f>+'Descriptive statistics'!AQ1</f>
        <v>045 - 14</v>
      </c>
      <c r="AR1" s="23" t="str">
        <f>+'Descriptive statistics'!AR1</f>
        <v>047 - 14</v>
      </c>
      <c r="AS1" s="23" t="str">
        <f>+'Descriptive statistics'!AS1</f>
        <v>048 - 14</v>
      </c>
      <c r="AT1" s="23" t="str">
        <f>+'Descriptive statistics'!AT1</f>
        <v>049 - 14</v>
      </c>
      <c r="AU1" s="23" t="str">
        <f>+'Descriptive statistics'!AU1</f>
        <v>050 - 14</v>
      </c>
      <c r="AV1" s="23" t="str">
        <f>+'Descriptive statistics'!AV1</f>
        <v>051 - 14</v>
      </c>
      <c r="AW1" s="23" t="str">
        <f>+'Descriptive statistics'!AW1</f>
        <v>052 - 14</v>
      </c>
      <c r="AX1" s="23" t="str">
        <f>+'Descriptive statistics'!AX1</f>
        <v>053 - 14</v>
      </c>
      <c r="AY1" s="23" t="str">
        <f>+'Descriptive statistics'!AY1</f>
        <v>054 - 14</v>
      </c>
      <c r="AZ1" s="23" t="str">
        <f>+'Descriptive statistics'!AZ1</f>
        <v>055 - 14</v>
      </c>
      <c r="BA1" s="23" t="str">
        <f>+'Descriptive statistics'!BA1</f>
        <v>056 - 14</v>
      </c>
      <c r="BB1" s="23" t="str">
        <f>+'Descriptive statistics'!BB1</f>
        <v>057 - 14</v>
      </c>
      <c r="BC1" s="23" t="str">
        <f>+'Descriptive statistics'!BC1</f>
        <v>058 - 14</v>
      </c>
      <c r="BD1" s="23" t="str">
        <f>+'Descriptive statistics'!BD1</f>
        <v>059 - 14</v>
      </c>
      <c r="BE1" s="23" t="str">
        <f>+'Descriptive statistics'!BE1</f>
        <v>060 - 14</v>
      </c>
      <c r="BF1" s="23" t="str">
        <f>+'Descriptive statistics'!BF1</f>
        <v>061 - 14</v>
      </c>
      <c r="BG1" s="23" t="str">
        <f>+'Descriptive statistics'!BG1</f>
        <v>062 - 14</v>
      </c>
      <c r="BH1" s="23" t="str">
        <f>+'Descriptive statistics'!BH1</f>
        <v>063 - 14</v>
      </c>
      <c r="BI1" s="23" t="str">
        <f>+'Descriptive statistics'!BI1</f>
        <v>064 - 14</v>
      </c>
      <c r="BJ1" s="23" t="str">
        <f>+'Descriptive statistics'!BJ1</f>
        <v>065 - 14</v>
      </c>
      <c r="BK1" s="23" t="str">
        <f>+'Descriptive statistics'!BK1</f>
        <v>066 - 14</v>
      </c>
      <c r="BL1" s="23" t="str">
        <f>+'Descriptive statistics'!BL1</f>
        <v>067 - 14</v>
      </c>
      <c r="BM1" s="23" t="str">
        <f>+'Descriptive statistics'!BM1</f>
        <v>068 - 14</v>
      </c>
      <c r="BN1" s="23" t="str">
        <f>+'Descriptive statistics'!BN1</f>
        <v>069 - 14</v>
      </c>
      <c r="BO1" s="23" t="str">
        <f>+'Descriptive statistics'!BO1</f>
        <v>070 - 14</v>
      </c>
      <c r="BP1" s="23" t="str">
        <f>+'Descriptive statistics'!BP1</f>
        <v>071 - 14</v>
      </c>
      <c r="BQ1" s="23" t="str">
        <f>+'Descriptive statistics'!BQ1</f>
        <v>072 - 14</v>
      </c>
      <c r="BR1" s="23" t="str">
        <f>+'Descriptive statistics'!BR1</f>
        <v>073 - 14</v>
      </c>
      <c r="BS1" s="23" t="str">
        <f>+'Descriptive statistics'!BS1</f>
        <v>074 - 14</v>
      </c>
      <c r="BT1" s="23" t="str">
        <f>+'Descriptive statistics'!BT1</f>
        <v>075 - 14</v>
      </c>
      <c r="BU1" s="23" t="str">
        <f>+'Descriptive statistics'!BU1</f>
        <v>076 - 14</v>
      </c>
      <c r="BV1" s="23" t="str">
        <f>+'Descriptive statistics'!BV1</f>
        <v>077 - 14</v>
      </c>
      <c r="BW1" s="23" t="str">
        <f>+'Descriptive statistics'!BW1</f>
        <v>078 - 14</v>
      </c>
      <c r="BX1" s="23" t="str">
        <f>+'Descriptive statistics'!BX1</f>
        <v>079 - 14</v>
      </c>
      <c r="BY1" s="23" t="str">
        <f>+'Descriptive statistics'!BY1</f>
        <v>080 - 14</v>
      </c>
      <c r="BZ1" s="23" t="str">
        <f>+'Descriptive statistics'!BZ1</f>
        <v>081 - 14</v>
      </c>
      <c r="CA1" s="23" t="str">
        <f>+'Descriptive statistics'!CA1</f>
        <v>082 - 14</v>
      </c>
      <c r="CB1" s="23" t="str">
        <f>+'Descriptive statistics'!CB1</f>
        <v>083 - 14</v>
      </c>
      <c r="CC1" s="95" t="str">
        <f>+'Descriptive statistics'!CC1</f>
        <v>084 - 14</v>
      </c>
      <c r="CD1" t="s">
        <v>471</v>
      </c>
      <c r="CE1" t="s">
        <v>472</v>
      </c>
      <c r="CF1" t="s">
        <v>473</v>
      </c>
      <c r="CG1" t="s">
        <v>474</v>
      </c>
      <c r="CH1" t="s">
        <v>475</v>
      </c>
      <c r="CI1" t="s">
        <v>476</v>
      </c>
      <c r="CJ1" t="s">
        <v>477</v>
      </c>
      <c r="CK1" t="s">
        <v>478</v>
      </c>
      <c r="CL1" t="s">
        <v>479</v>
      </c>
      <c r="CM1" t="s">
        <v>480</v>
      </c>
      <c r="CN1" t="s">
        <v>481</v>
      </c>
      <c r="CO1" t="s">
        <v>482</v>
      </c>
      <c r="CP1" t="s">
        <v>483</v>
      </c>
      <c r="CQ1" t="s">
        <v>484</v>
      </c>
      <c r="CR1" t="s">
        <v>485</v>
      </c>
      <c r="CS1" t="s">
        <v>486</v>
      </c>
      <c r="CT1" t="s">
        <v>487</v>
      </c>
      <c r="CU1" t="s">
        <v>488</v>
      </c>
      <c r="CV1" t="s">
        <v>489</v>
      </c>
      <c r="CW1" t="s">
        <v>490</v>
      </c>
      <c r="CX1" t="s">
        <v>491</v>
      </c>
      <c r="CY1" t="s">
        <v>492</v>
      </c>
      <c r="CZ1" t="s">
        <v>493</v>
      </c>
      <c r="DA1" t="s">
        <v>494</v>
      </c>
      <c r="DB1" t="s">
        <v>495</v>
      </c>
      <c r="DC1" t="s">
        <v>496</v>
      </c>
      <c r="DD1" t="s">
        <v>497</v>
      </c>
      <c r="DE1" t="s">
        <v>498</v>
      </c>
      <c r="DF1" t="s">
        <v>499</v>
      </c>
      <c r="DG1" t="s">
        <v>500</v>
      </c>
      <c r="DH1" t="s">
        <v>501</v>
      </c>
      <c r="DI1" t="s">
        <v>502</v>
      </c>
      <c r="DJ1" t="s">
        <v>503</v>
      </c>
      <c r="DK1" t="s">
        <v>504</v>
      </c>
      <c r="DL1" t="s">
        <v>505</v>
      </c>
      <c r="DM1" t="s">
        <v>506</v>
      </c>
      <c r="DN1" t="s">
        <v>507</v>
      </c>
      <c r="DO1" t="s">
        <v>508</v>
      </c>
      <c r="DP1" t="s">
        <v>509</v>
      </c>
      <c r="DQ1" t="s">
        <v>510</v>
      </c>
      <c r="DR1" t="s">
        <v>511</v>
      </c>
      <c r="DS1" t="s">
        <v>512</v>
      </c>
      <c r="DT1" t="s">
        <v>513</v>
      </c>
      <c r="DU1" t="s">
        <v>514</v>
      </c>
      <c r="DV1" t="s">
        <v>515</v>
      </c>
      <c r="DW1" t="s">
        <v>516</v>
      </c>
      <c r="DX1" t="s">
        <v>517</v>
      </c>
      <c r="DY1" t="s">
        <v>518</v>
      </c>
      <c r="DZ1" t="s">
        <v>519</v>
      </c>
      <c r="EA1" t="s">
        <v>520</v>
      </c>
      <c r="EB1" t="s">
        <v>521</v>
      </c>
      <c r="EC1" t="s">
        <v>522</v>
      </c>
      <c r="ED1" t="s">
        <v>523</v>
      </c>
      <c r="EE1" t="s">
        <v>524</v>
      </c>
      <c r="EF1" t="s">
        <v>525</v>
      </c>
      <c r="EG1" t="s">
        <v>526</v>
      </c>
      <c r="EH1" t="s">
        <v>527</v>
      </c>
      <c r="EI1" t="s">
        <v>528</v>
      </c>
      <c r="EJ1" t="s">
        <v>529</v>
      </c>
      <c r="EK1" t="s">
        <v>530</v>
      </c>
      <c r="EL1" t="s">
        <v>531</v>
      </c>
      <c r="EM1" t="s">
        <v>532</v>
      </c>
      <c r="EN1" t="s">
        <v>533</v>
      </c>
      <c r="EO1" t="s">
        <v>534</v>
      </c>
      <c r="EP1" t="s">
        <v>535</v>
      </c>
      <c r="EQ1" t="s">
        <v>536</v>
      </c>
      <c r="ER1" t="s">
        <v>537</v>
      </c>
      <c r="ES1" t="s">
        <v>538</v>
      </c>
      <c r="ET1" t="s">
        <v>539</v>
      </c>
      <c r="EU1" t="s">
        <v>540</v>
      </c>
      <c r="EV1" t="s">
        <v>541</v>
      </c>
      <c r="EW1" t="s">
        <v>542</v>
      </c>
      <c r="EX1" t="s">
        <v>543</v>
      </c>
      <c r="EY1" t="s">
        <v>544</v>
      </c>
      <c r="EZ1" t="s">
        <v>545</v>
      </c>
      <c r="FA1" t="s">
        <v>546</v>
      </c>
      <c r="FB1" t="s">
        <v>547</v>
      </c>
      <c r="FC1" t="s">
        <v>548</v>
      </c>
      <c r="FD1" t="s">
        <v>549</v>
      </c>
      <c r="FE1" t="s">
        <v>550</v>
      </c>
      <c r="FF1" t="s">
        <v>551</v>
      </c>
      <c r="FG1" t="s">
        <v>552</v>
      </c>
      <c r="FH1" t="s">
        <v>553</v>
      </c>
      <c r="FI1" t="s">
        <v>554</v>
      </c>
      <c r="FJ1" t="s">
        <v>555</v>
      </c>
      <c r="FK1" t="s">
        <v>556</v>
      </c>
      <c r="FL1" t="s">
        <v>557</v>
      </c>
      <c r="FM1" t="s">
        <v>558</v>
      </c>
    </row>
    <row r="2" spans="1:169" x14ac:dyDescent="0.25">
      <c r="B2" t="s">
        <v>223</v>
      </c>
      <c r="C2" s="136" t="s">
        <v>220</v>
      </c>
      <c r="D2" s="136" t="s">
        <v>221</v>
      </c>
      <c r="E2" s="136" t="s">
        <v>220</v>
      </c>
      <c r="F2" s="136" t="s">
        <v>222</v>
      </c>
      <c r="G2" s="136" t="s">
        <v>222</v>
      </c>
      <c r="H2" s="136" t="s">
        <v>220</v>
      </c>
      <c r="I2" s="136" t="s">
        <v>222</v>
      </c>
      <c r="J2" s="136" t="s">
        <v>222</v>
      </c>
      <c r="K2" s="136" t="s">
        <v>220</v>
      </c>
      <c r="L2" s="136" t="s">
        <v>220</v>
      </c>
      <c r="M2" s="136" t="s">
        <v>221</v>
      </c>
      <c r="N2" s="136" t="s">
        <v>222</v>
      </c>
      <c r="O2" s="136" t="s">
        <v>220</v>
      </c>
      <c r="P2" s="136" t="s">
        <v>220</v>
      </c>
      <c r="Q2" s="136" t="s">
        <v>220</v>
      </c>
      <c r="R2" s="136" t="s">
        <v>221</v>
      </c>
      <c r="S2" s="136" t="s">
        <v>221</v>
      </c>
      <c r="T2" s="136" t="s">
        <v>221</v>
      </c>
      <c r="U2" s="136" t="s">
        <v>221</v>
      </c>
      <c r="V2" s="136" t="s">
        <v>222</v>
      </c>
      <c r="W2" s="136" t="s">
        <v>222</v>
      </c>
      <c r="X2" s="136" t="s">
        <v>222</v>
      </c>
      <c r="Y2" s="136" t="s">
        <v>220</v>
      </c>
      <c r="Z2" s="136" t="s">
        <v>222</v>
      </c>
      <c r="AA2" s="136" t="s">
        <v>220</v>
      </c>
      <c r="AB2" s="136" t="s">
        <v>220</v>
      </c>
      <c r="AC2" s="136" t="s">
        <v>220</v>
      </c>
      <c r="AD2" s="136" t="s">
        <v>222</v>
      </c>
      <c r="AE2" s="136" t="s">
        <v>222</v>
      </c>
      <c r="AF2" s="136" t="s">
        <v>222</v>
      </c>
      <c r="AG2" s="136" t="s">
        <v>222</v>
      </c>
      <c r="AH2" s="136" t="s">
        <v>220</v>
      </c>
      <c r="AI2" s="136" t="s">
        <v>220</v>
      </c>
      <c r="AJ2" s="136" t="s">
        <v>220</v>
      </c>
      <c r="AK2" s="136" t="s">
        <v>222</v>
      </c>
      <c r="AL2" s="136" t="s">
        <v>220</v>
      </c>
      <c r="AM2" s="136" t="s">
        <v>222</v>
      </c>
      <c r="AN2" s="136" t="s">
        <v>220</v>
      </c>
      <c r="AO2" s="136" t="s">
        <v>222</v>
      </c>
      <c r="AP2" s="136" t="s">
        <v>220</v>
      </c>
      <c r="AQ2" s="136" t="s">
        <v>222</v>
      </c>
      <c r="AR2" s="136" t="s">
        <v>222</v>
      </c>
      <c r="AS2" s="136" t="s">
        <v>222</v>
      </c>
      <c r="AT2" s="136" t="s">
        <v>221</v>
      </c>
      <c r="AU2" s="136" t="s">
        <v>220</v>
      </c>
      <c r="AV2" s="136" t="s">
        <v>222</v>
      </c>
      <c r="AW2" s="136" t="s">
        <v>220</v>
      </c>
      <c r="AX2" s="136" t="s">
        <v>222</v>
      </c>
      <c r="AY2" s="136" t="s">
        <v>220</v>
      </c>
      <c r="AZ2" s="136" t="s">
        <v>221</v>
      </c>
      <c r="BA2" s="136" t="s">
        <v>220</v>
      </c>
      <c r="BB2" s="136" t="s">
        <v>221</v>
      </c>
      <c r="BC2" s="136" t="s">
        <v>221</v>
      </c>
      <c r="BD2" s="136" t="s">
        <v>221</v>
      </c>
      <c r="BE2" s="136" t="s">
        <v>221</v>
      </c>
      <c r="BF2" s="136" t="s">
        <v>221</v>
      </c>
      <c r="BG2" s="136" t="s">
        <v>221</v>
      </c>
      <c r="BH2" s="136" t="s">
        <v>221</v>
      </c>
      <c r="BI2" s="136" t="s">
        <v>222</v>
      </c>
      <c r="BJ2" s="136" t="s">
        <v>222</v>
      </c>
      <c r="BK2" s="136" t="s">
        <v>221</v>
      </c>
      <c r="BL2" s="136" t="s">
        <v>221</v>
      </c>
      <c r="BM2" s="136" t="s">
        <v>221</v>
      </c>
      <c r="BN2" s="136" t="s">
        <v>221</v>
      </c>
      <c r="BO2" s="136" t="s">
        <v>221</v>
      </c>
      <c r="BP2" s="136" t="s">
        <v>221</v>
      </c>
      <c r="BQ2" s="136" t="s">
        <v>220</v>
      </c>
      <c r="BR2" s="136" t="s">
        <v>220</v>
      </c>
      <c r="BS2" s="136" t="s">
        <v>220</v>
      </c>
      <c r="BT2" s="136" t="s">
        <v>222</v>
      </c>
      <c r="BU2" s="136" t="s">
        <v>222</v>
      </c>
      <c r="BV2" s="136" t="s">
        <v>221</v>
      </c>
      <c r="BW2" s="136" t="s">
        <v>221</v>
      </c>
      <c r="BX2" s="136" t="s">
        <v>222</v>
      </c>
      <c r="BY2" s="136" t="s">
        <v>222</v>
      </c>
      <c r="BZ2" s="136" t="s">
        <v>222</v>
      </c>
      <c r="CA2" s="136" t="s">
        <v>221</v>
      </c>
      <c r="CB2" s="136" t="s">
        <v>221</v>
      </c>
      <c r="CC2" s="137" t="s">
        <v>221</v>
      </c>
      <c r="CD2" t="s">
        <v>222</v>
      </c>
      <c r="CE2" t="s">
        <v>220</v>
      </c>
      <c r="CF2" t="s">
        <v>222</v>
      </c>
      <c r="CG2" t="s">
        <v>221</v>
      </c>
      <c r="CH2" t="s">
        <v>222</v>
      </c>
      <c r="CI2" t="s">
        <v>221</v>
      </c>
      <c r="CJ2" t="s">
        <v>220</v>
      </c>
      <c r="CK2" t="s">
        <v>220</v>
      </c>
      <c r="CL2" t="s">
        <v>220</v>
      </c>
      <c r="CM2" t="s">
        <v>220</v>
      </c>
      <c r="CN2" t="s">
        <v>220</v>
      </c>
      <c r="CO2" t="s">
        <v>220</v>
      </c>
      <c r="CP2" t="s">
        <v>221</v>
      </c>
      <c r="CQ2" t="s">
        <v>220</v>
      </c>
      <c r="CR2" t="s">
        <v>222</v>
      </c>
      <c r="CS2" t="s">
        <v>220</v>
      </c>
      <c r="CT2" t="s">
        <v>220</v>
      </c>
      <c r="CU2" t="s">
        <v>220</v>
      </c>
      <c r="CV2" t="s">
        <v>222</v>
      </c>
      <c r="CW2" t="s">
        <v>222</v>
      </c>
      <c r="CX2" t="s">
        <v>220</v>
      </c>
      <c r="CY2" t="s">
        <v>221</v>
      </c>
      <c r="CZ2" t="s">
        <v>221</v>
      </c>
      <c r="DA2" t="s">
        <v>220</v>
      </c>
      <c r="DB2" t="s">
        <v>222</v>
      </c>
      <c r="DC2" t="s">
        <v>220</v>
      </c>
      <c r="DD2" t="s">
        <v>220</v>
      </c>
      <c r="DE2" t="s">
        <v>221</v>
      </c>
      <c r="DF2" t="s">
        <v>221</v>
      </c>
      <c r="DG2" t="s">
        <v>221</v>
      </c>
      <c r="DH2" t="s">
        <v>220</v>
      </c>
      <c r="DI2" t="s">
        <v>220</v>
      </c>
      <c r="DJ2" t="s">
        <v>221</v>
      </c>
      <c r="DK2" t="s">
        <v>221</v>
      </c>
      <c r="DL2" t="s">
        <v>220</v>
      </c>
      <c r="DM2" t="s">
        <v>222</v>
      </c>
      <c r="DN2" t="s">
        <v>220</v>
      </c>
      <c r="DO2" t="s">
        <v>220</v>
      </c>
      <c r="DP2" t="s">
        <v>220</v>
      </c>
      <c r="DQ2" t="s">
        <v>220</v>
      </c>
      <c r="DR2" t="s">
        <v>221</v>
      </c>
      <c r="DS2" t="s">
        <v>220</v>
      </c>
      <c r="DT2" t="s">
        <v>221</v>
      </c>
      <c r="DU2" t="s">
        <v>221</v>
      </c>
      <c r="DV2" t="s">
        <v>220</v>
      </c>
      <c r="DW2" t="s">
        <v>222</v>
      </c>
      <c r="DX2" t="s">
        <v>221</v>
      </c>
      <c r="DY2" t="s">
        <v>222</v>
      </c>
      <c r="DZ2" t="s">
        <v>221</v>
      </c>
      <c r="EA2" t="s">
        <v>221</v>
      </c>
      <c r="EB2" t="s">
        <v>220</v>
      </c>
      <c r="EC2" t="s">
        <v>221</v>
      </c>
      <c r="ED2" t="s">
        <v>221</v>
      </c>
      <c r="EE2" t="s">
        <v>221</v>
      </c>
      <c r="EF2" t="s">
        <v>221</v>
      </c>
      <c r="EG2" t="s">
        <v>220</v>
      </c>
      <c r="EH2" t="s">
        <v>220</v>
      </c>
      <c r="EI2" t="s">
        <v>220</v>
      </c>
      <c r="EJ2" t="s">
        <v>220</v>
      </c>
      <c r="EK2" t="s">
        <v>220</v>
      </c>
      <c r="EL2" t="s">
        <v>221</v>
      </c>
      <c r="EM2" t="s">
        <v>222</v>
      </c>
      <c r="EN2" t="s">
        <v>220</v>
      </c>
      <c r="EO2" t="s">
        <v>220</v>
      </c>
      <c r="EP2" t="s">
        <v>221</v>
      </c>
      <c r="EQ2" t="s">
        <v>221</v>
      </c>
      <c r="ER2" t="s">
        <v>220</v>
      </c>
      <c r="ES2" t="s">
        <v>222</v>
      </c>
      <c r="ET2" t="s">
        <v>222</v>
      </c>
      <c r="EU2" t="s">
        <v>221</v>
      </c>
      <c r="EV2" t="s">
        <v>220</v>
      </c>
      <c r="EW2" t="s">
        <v>222</v>
      </c>
      <c r="EX2" t="s">
        <v>220</v>
      </c>
      <c r="EY2" t="s">
        <v>220</v>
      </c>
      <c r="EZ2" t="s">
        <v>222</v>
      </c>
      <c r="FA2" t="s">
        <v>220</v>
      </c>
      <c r="FB2" t="s">
        <v>220</v>
      </c>
      <c r="FC2" t="s">
        <v>222</v>
      </c>
      <c r="FD2" t="s">
        <v>221</v>
      </c>
      <c r="FE2" t="s">
        <v>221</v>
      </c>
      <c r="FF2" t="s">
        <v>220</v>
      </c>
      <c r="FG2" t="s">
        <v>222</v>
      </c>
      <c r="FH2" t="s">
        <v>220</v>
      </c>
      <c r="FI2" t="s">
        <v>222</v>
      </c>
      <c r="FJ2" t="s">
        <v>220</v>
      </c>
      <c r="FK2" t="s">
        <v>222</v>
      </c>
      <c r="FL2" t="s">
        <v>220</v>
      </c>
      <c r="FM2" t="s">
        <v>222</v>
      </c>
    </row>
    <row r="3" spans="1:169" x14ac:dyDescent="0.25">
      <c r="A3" s="214" t="s">
        <v>723</v>
      </c>
      <c r="B3" t="s">
        <v>559</v>
      </c>
      <c r="C3" t="s">
        <v>49</v>
      </c>
      <c r="D3" t="s">
        <v>49</v>
      </c>
      <c r="E3" t="s">
        <v>49</v>
      </c>
      <c r="F3" t="s">
        <v>27</v>
      </c>
      <c r="G3" t="s">
        <v>49</v>
      </c>
      <c r="H3" t="s">
        <v>49</v>
      </c>
      <c r="I3" t="s">
        <v>49</v>
      </c>
      <c r="J3" t="s">
        <v>49</v>
      </c>
      <c r="K3" t="s">
        <v>98</v>
      </c>
      <c r="L3" t="s">
        <v>49</v>
      </c>
      <c r="M3" t="s">
        <v>49</v>
      </c>
      <c r="N3" t="s">
        <v>98</v>
      </c>
      <c r="O3" t="s">
        <v>98</v>
      </c>
      <c r="P3" t="s">
        <v>98</v>
      </c>
      <c r="Q3" t="s">
        <v>27</v>
      </c>
      <c r="R3" t="s">
        <v>49</v>
      </c>
      <c r="S3" t="s">
        <v>49</v>
      </c>
      <c r="T3" t="s">
        <v>118</v>
      </c>
      <c r="U3" t="s">
        <v>118</v>
      </c>
      <c r="V3" t="s">
        <v>49</v>
      </c>
      <c r="W3" t="s">
        <v>49</v>
      </c>
      <c r="X3" t="s">
        <v>49</v>
      </c>
      <c r="Y3" t="s">
        <v>49</v>
      </c>
      <c r="Z3" t="s">
        <v>98</v>
      </c>
      <c r="AA3" t="s">
        <v>27</v>
      </c>
      <c r="AB3" t="s">
        <v>98</v>
      </c>
      <c r="AC3" t="s">
        <v>98</v>
      </c>
      <c r="AD3" t="s">
        <v>98</v>
      </c>
      <c r="AE3" t="s">
        <v>49</v>
      </c>
      <c r="AF3" t="s">
        <v>98</v>
      </c>
      <c r="AG3" t="s">
        <v>49</v>
      </c>
      <c r="AH3" t="s">
        <v>49</v>
      </c>
      <c r="AI3" t="s">
        <v>49</v>
      </c>
      <c r="AJ3" t="s">
        <v>27</v>
      </c>
      <c r="AK3" t="s">
        <v>49</v>
      </c>
      <c r="AL3" t="s">
        <v>49</v>
      </c>
      <c r="AM3" t="s">
        <v>27</v>
      </c>
      <c r="AN3" t="s">
        <v>49</v>
      </c>
      <c r="AO3" t="s">
        <v>208</v>
      </c>
      <c r="AP3" t="s">
        <v>49</v>
      </c>
      <c r="AQ3" t="s">
        <v>53</v>
      </c>
      <c r="AR3" t="s">
        <v>49</v>
      </c>
      <c r="AS3" t="s">
        <v>27</v>
      </c>
      <c r="AT3" t="s">
        <v>49</v>
      </c>
      <c r="AU3" t="s">
        <v>49</v>
      </c>
      <c r="AV3" t="s">
        <v>49</v>
      </c>
      <c r="AW3" t="s">
        <v>49</v>
      </c>
      <c r="AX3" t="s">
        <v>118</v>
      </c>
      <c r="AY3" t="s">
        <v>49</v>
      </c>
      <c r="AZ3" t="s">
        <v>118</v>
      </c>
      <c r="BA3" t="s">
        <v>49</v>
      </c>
      <c r="BB3" t="s">
        <v>118</v>
      </c>
      <c r="BC3" t="s">
        <v>118</v>
      </c>
      <c r="BD3" t="s">
        <v>49</v>
      </c>
      <c r="BE3" t="s">
        <v>49</v>
      </c>
      <c r="BF3" t="s">
        <v>118</v>
      </c>
      <c r="BG3" t="s">
        <v>49</v>
      </c>
      <c r="BH3" t="s">
        <v>49</v>
      </c>
      <c r="BI3" t="s">
        <v>208</v>
      </c>
      <c r="BJ3" t="s">
        <v>208</v>
      </c>
      <c r="BK3" t="s">
        <v>49</v>
      </c>
      <c r="BL3" t="s">
        <v>49</v>
      </c>
      <c r="BM3" t="s">
        <v>49</v>
      </c>
      <c r="BN3" t="s">
        <v>49</v>
      </c>
      <c r="BO3" t="s">
        <v>53</v>
      </c>
      <c r="BP3" t="s">
        <v>49</v>
      </c>
      <c r="BQ3" t="s">
        <v>98</v>
      </c>
      <c r="BR3" t="s">
        <v>49</v>
      </c>
      <c r="BS3" t="s">
        <v>49</v>
      </c>
      <c r="BT3" t="s">
        <v>49</v>
      </c>
      <c r="BU3" t="s">
        <v>49</v>
      </c>
      <c r="BV3" t="s">
        <v>49</v>
      </c>
      <c r="BW3" t="s">
        <v>49</v>
      </c>
      <c r="BX3" t="s">
        <v>49</v>
      </c>
      <c r="BY3" t="s">
        <v>49</v>
      </c>
      <c r="BZ3" t="s">
        <v>98</v>
      </c>
      <c r="CA3" t="s">
        <v>49</v>
      </c>
      <c r="CB3" t="s">
        <v>49</v>
      </c>
      <c r="CC3" s="96" t="s">
        <v>49</v>
      </c>
      <c r="CD3" t="s">
        <v>49</v>
      </c>
      <c r="CE3" t="s">
        <v>49</v>
      </c>
      <c r="CF3" t="s">
        <v>49</v>
      </c>
      <c r="CG3" t="s">
        <v>49</v>
      </c>
      <c r="CH3" t="s">
        <v>49</v>
      </c>
      <c r="CI3" t="s">
        <v>118</v>
      </c>
      <c r="CJ3" t="s">
        <v>561</v>
      </c>
      <c r="CK3" t="s">
        <v>561</v>
      </c>
      <c r="CL3" t="s">
        <v>562</v>
      </c>
      <c r="CM3" t="s">
        <v>49</v>
      </c>
      <c r="CN3" t="s">
        <v>49</v>
      </c>
      <c r="CO3" t="s">
        <v>49</v>
      </c>
      <c r="CP3" t="s">
        <v>49</v>
      </c>
      <c r="CQ3" t="s">
        <v>49</v>
      </c>
      <c r="CR3" t="s">
        <v>561</v>
      </c>
      <c r="CS3" t="s">
        <v>49</v>
      </c>
      <c r="CT3">
        <v>0</v>
      </c>
      <c r="CU3" t="s">
        <v>49</v>
      </c>
      <c r="CV3" t="s">
        <v>561</v>
      </c>
      <c r="CW3" t="s">
        <v>49</v>
      </c>
      <c r="CX3" t="s">
        <v>118</v>
      </c>
      <c r="CY3" t="s">
        <v>49</v>
      </c>
      <c r="CZ3" t="s">
        <v>118</v>
      </c>
      <c r="DA3" t="s">
        <v>49</v>
      </c>
      <c r="DB3" t="s">
        <v>49</v>
      </c>
      <c r="DC3" t="s">
        <v>561</v>
      </c>
      <c r="DD3" t="s">
        <v>49</v>
      </c>
      <c r="DE3" t="s">
        <v>49</v>
      </c>
      <c r="DF3" t="s">
        <v>49</v>
      </c>
      <c r="DG3" t="s">
        <v>49</v>
      </c>
      <c r="DH3" t="s">
        <v>49</v>
      </c>
      <c r="DI3" t="s">
        <v>49</v>
      </c>
      <c r="DJ3" t="s">
        <v>49</v>
      </c>
      <c r="DK3">
        <v>0</v>
      </c>
      <c r="DL3" t="s">
        <v>118</v>
      </c>
      <c r="DM3" t="s">
        <v>49</v>
      </c>
      <c r="DN3" t="s">
        <v>49</v>
      </c>
      <c r="DO3" t="s">
        <v>561</v>
      </c>
      <c r="DP3" t="s">
        <v>49</v>
      </c>
      <c r="DQ3" t="s">
        <v>561</v>
      </c>
      <c r="DR3" t="s">
        <v>49</v>
      </c>
      <c r="DS3" t="s">
        <v>49</v>
      </c>
      <c r="DT3" t="s">
        <v>118</v>
      </c>
      <c r="DU3" t="s">
        <v>49</v>
      </c>
      <c r="DV3" t="s">
        <v>561</v>
      </c>
      <c r="DW3" t="s">
        <v>49</v>
      </c>
      <c r="DX3" t="s">
        <v>49</v>
      </c>
      <c r="DY3" t="s">
        <v>49</v>
      </c>
      <c r="DZ3" t="s">
        <v>49</v>
      </c>
      <c r="EA3" t="s">
        <v>49</v>
      </c>
      <c r="EB3" t="s">
        <v>561</v>
      </c>
      <c r="EC3" t="s">
        <v>49</v>
      </c>
      <c r="ED3" t="s">
        <v>49</v>
      </c>
      <c r="EE3" t="s">
        <v>118</v>
      </c>
      <c r="EF3" t="s">
        <v>118</v>
      </c>
      <c r="EG3" t="s">
        <v>562</v>
      </c>
      <c r="EH3" t="s">
        <v>561</v>
      </c>
      <c r="EI3" t="s">
        <v>49</v>
      </c>
      <c r="EJ3" t="s">
        <v>49</v>
      </c>
      <c r="EK3" t="s">
        <v>49</v>
      </c>
      <c r="EL3" t="s">
        <v>49</v>
      </c>
      <c r="EM3" t="s">
        <v>49</v>
      </c>
      <c r="EN3" t="s">
        <v>49</v>
      </c>
      <c r="EO3" t="s">
        <v>49</v>
      </c>
      <c r="EP3" t="s">
        <v>118</v>
      </c>
      <c r="EQ3" t="s">
        <v>49</v>
      </c>
      <c r="ER3" t="s">
        <v>49</v>
      </c>
      <c r="ES3" t="s">
        <v>49</v>
      </c>
      <c r="ET3" t="s">
        <v>49</v>
      </c>
      <c r="EU3" t="s">
        <v>49</v>
      </c>
      <c r="EV3" t="s">
        <v>561</v>
      </c>
      <c r="EW3" t="s">
        <v>49</v>
      </c>
      <c r="EX3" t="s">
        <v>49</v>
      </c>
      <c r="EY3" t="s">
        <v>49</v>
      </c>
      <c r="EZ3" t="s">
        <v>561</v>
      </c>
      <c r="FA3" t="s">
        <v>49</v>
      </c>
      <c r="FB3" t="s">
        <v>561</v>
      </c>
      <c r="FC3" t="s">
        <v>49</v>
      </c>
      <c r="FD3" t="s">
        <v>49</v>
      </c>
      <c r="FE3" t="s">
        <v>49</v>
      </c>
      <c r="FF3" t="s">
        <v>561</v>
      </c>
      <c r="FG3" t="s">
        <v>49</v>
      </c>
      <c r="FH3" t="s">
        <v>563</v>
      </c>
      <c r="FI3" t="s">
        <v>561</v>
      </c>
      <c r="FJ3" t="s">
        <v>49</v>
      </c>
      <c r="FK3" t="s">
        <v>562</v>
      </c>
      <c r="FL3" t="s">
        <v>49</v>
      </c>
      <c r="FM3" t="s">
        <v>49</v>
      </c>
    </row>
    <row r="4" spans="1:169" x14ac:dyDescent="0.25">
      <c r="A4" s="215"/>
      <c r="B4" t="s">
        <v>560</v>
      </c>
      <c r="C4" s="2" t="s">
        <v>222</v>
      </c>
      <c r="D4" t="s">
        <v>221</v>
      </c>
      <c r="E4" t="s">
        <v>369</v>
      </c>
      <c r="F4" t="s">
        <v>222</v>
      </c>
      <c r="G4" t="s">
        <v>222</v>
      </c>
      <c r="H4" t="s">
        <v>222</v>
      </c>
      <c r="I4" t="s">
        <v>369</v>
      </c>
      <c r="J4" t="s">
        <v>369</v>
      </c>
      <c r="K4" t="s">
        <v>369</v>
      </c>
      <c r="L4" t="s">
        <v>369</v>
      </c>
      <c r="M4" t="s">
        <v>369</v>
      </c>
      <c r="N4" t="s">
        <v>221</v>
      </c>
      <c r="O4" t="s">
        <v>369</v>
      </c>
      <c r="P4" t="s">
        <v>222</v>
      </c>
      <c r="Q4" t="s">
        <v>222</v>
      </c>
      <c r="R4" t="s">
        <v>221</v>
      </c>
      <c r="S4" t="s">
        <v>221</v>
      </c>
      <c r="T4" t="s">
        <v>221</v>
      </c>
      <c r="U4" t="s">
        <v>221</v>
      </c>
      <c r="V4" t="s">
        <v>221</v>
      </c>
      <c r="W4" t="s">
        <v>221</v>
      </c>
      <c r="X4" t="s">
        <v>221</v>
      </c>
      <c r="Y4" t="s">
        <v>222</v>
      </c>
      <c r="Z4" t="s">
        <v>221</v>
      </c>
      <c r="AA4" t="s">
        <v>222</v>
      </c>
      <c r="AB4" t="s">
        <v>369</v>
      </c>
      <c r="AC4" t="s">
        <v>222</v>
      </c>
      <c r="AD4" t="s">
        <v>222</v>
      </c>
      <c r="AE4" t="s">
        <v>221</v>
      </c>
      <c r="AF4" t="s">
        <v>222</v>
      </c>
      <c r="AG4" t="s">
        <v>221</v>
      </c>
      <c r="AH4" t="s">
        <v>369</v>
      </c>
      <c r="AI4" t="s">
        <v>222</v>
      </c>
      <c r="AJ4" t="s">
        <v>222</v>
      </c>
      <c r="AK4" t="s">
        <v>369</v>
      </c>
      <c r="AL4" t="s">
        <v>222</v>
      </c>
      <c r="AM4" t="s">
        <v>369</v>
      </c>
      <c r="AN4">
        <v>0</v>
      </c>
      <c r="AO4" t="s">
        <v>221</v>
      </c>
      <c r="AP4">
        <v>0</v>
      </c>
      <c r="AQ4" t="s">
        <v>221</v>
      </c>
      <c r="AR4" t="s">
        <v>221</v>
      </c>
      <c r="AS4" t="s">
        <v>221</v>
      </c>
      <c r="AT4" t="s">
        <v>221</v>
      </c>
      <c r="AU4">
        <v>0</v>
      </c>
      <c r="AV4" t="s">
        <v>221</v>
      </c>
      <c r="AW4" t="s">
        <v>222</v>
      </c>
      <c r="AX4" t="s">
        <v>369</v>
      </c>
      <c r="AY4" t="s">
        <v>369</v>
      </c>
      <c r="AZ4">
        <v>0</v>
      </c>
      <c r="BA4" t="s">
        <v>369</v>
      </c>
      <c r="BB4" t="s">
        <v>221</v>
      </c>
      <c r="BC4" t="s">
        <v>221</v>
      </c>
      <c r="BD4" t="s">
        <v>222</v>
      </c>
      <c r="BE4" t="s">
        <v>222</v>
      </c>
      <c r="BF4" t="s">
        <v>222</v>
      </c>
      <c r="BG4" t="s">
        <v>222</v>
      </c>
      <c r="BH4" t="s">
        <v>221</v>
      </c>
      <c r="BI4" t="s">
        <v>369</v>
      </c>
      <c r="BJ4" t="s">
        <v>369</v>
      </c>
      <c r="BK4" t="s">
        <v>221</v>
      </c>
      <c r="BL4" t="s">
        <v>221</v>
      </c>
      <c r="BM4" t="s">
        <v>221</v>
      </c>
      <c r="BN4" t="s">
        <v>221</v>
      </c>
      <c r="BO4" t="s">
        <v>221</v>
      </c>
      <c r="BP4" t="s">
        <v>221</v>
      </c>
      <c r="BQ4" t="s">
        <v>222</v>
      </c>
      <c r="BR4" t="s">
        <v>369</v>
      </c>
      <c r="BS4" t="s">
        <v>369</v>
      </c>
      <c r="BT4" t="s">
        <v>221</v>
      </c>
      <c r="BU4" t="s">
        <v>221</v>
      </c>
      <c r="BV4" t="s">
        <v>221</v>
      </c>
      <c r="BW4" t="s">
        <v>221</v>
      </c>
      <c r="BX4" t="s">
        <v>221</v>
      </c>
      <c r="BY4" t="s">
        <v>369</v>
      </c>
      <c r="BZ4" t="s">
        <v>369</v>
      </c>
      <c r="CA4" t="s">
        <v>221</v>
      </c>
      <c r="CB4" t="s">
        <v>221</v>
      </c>
      <c r="CC4" t="s">
        <v>221</v>
      </c>
      <c r="CD4" t="s">
        <v>221</v>
      </c>
      <c r="CE4" t="s">
        <v>221</v>
      </c>
      <c r="CF4" t="s">
        <v>369</v>
      </c>
      <c r="CG4" t="s">
        <v>221</v>
      </c>
      <c r="CH4" t="s">
        <v>222</v>
      </c>
      <c r="CI4" t="s">
        <v>221</v>
      </c>
      <c r="CJ4" t="s">
        <v>222</v>
      </c>
      <c r="CK4" t="s">
        <v>369</v>
      </c>
      <c r="CL4" t="s">
        <v>222</v>
      </c>
      <c r="CM4" t="s">
        <v>369</v>
      </c>
      <c r="CN4" t="s">
        <v>222</v>
      </c>
      <c r="CO4" t="s">
        <v>369</v>
      </c>
      <c r="CP4" t="s">
        <v>221</v>
      </c>
      <c r="CQ4" t="s">
        <v>221</v>
      </c>
      <c r="CR4" t="s">
        <v>369</v>
      </c>
      <c r="CS4" t="s">
        <v>222</v>
      </c>
      <c r="CT4" t="s">
        <v>369</v>
      </c>
      <c r="CU4" t="s">
        <v>222</v>
      </c>
      <c r="CV4" t="s">
        <v>369</v>
      </c>
      <c r="CW4" t="s">
        <v>369</v>
      </c>
      <c r="CX4" t="s">
        <v>369</v>
      </c>
      <c r="CY4" t="s">
        <v>221</v>
      </c>
      <c r="CZ4" t="s">
        <v>221</v>
      </c>
      <c r="DA4" t="s">
        <v>222</v>
      </c>
      <c r="DB4" t="s">
        <v>369</v>
      </c>
      <c r="DC4" t="s">
        <v>222</v>
      </c>
      <c r="DD4" t="s">
        <v>222</v>
      </c>
      <c r="DE4" t="s">
        <v>221</v>
      </c>
      <c r="DF4" t="s">
        <v>221</v>
      </c>
      <c r="DG4" t="s">
        <v>221</v>
      </c>
      <c r="DH4" t="s">
        <v>222</v>
      </c>
      <c r="DI4" t="s">
        <v>222</v>
      </c>
      <c r="DJ4" t="s">
        <v>221</v>
      </c>
      <c r="DK4" t="s">
        <v>221</v>
      </c>
      <c r="DL4" t="s">
        <v>369</v>
      </c>
      <c r="DM4" t="s">
        <v>221</v>
      </c>
      <c r="DN4" t="s">
        <v>222</v>
      </c>
      <c r="DO4" t="s">
        <v>222</v>
      </c>
      <c r="DP4" t="s">
        <v>369</v>
      </c>
      <c r="DQ4" t="s">
        <v>369</v>
      </c>
      <c r="DR4" t="s">
        <v>221</v>
      </c>
      <c r="DS4" t="s">
        <v>369</v>
      </c>
      <c r="DT4" t="s">
        <v>221</v>
      </c>
      <c r="DU4" t="s">
        <v>221</v>
      </c>
      <c r="DV4" t="s">
        <v>222</v>
      </c>
      <c r="DW4" t="s">
        <v>369</v>
      </c>
      <c r="DX4" t="s">
        <v>221</v>
      </c>
      <c r="DY4" t="s">
        <v>369</v>
      </c>
      <c r="DZ4" t="s">
        <v>221</v>
      </c>
      <c r="EA4" t="s">
        <v>221</v>
      </c>
      <c r="EB4" t="s">
        <v>570</v>
      </c>
      <c r="EC4" t="s">
        <v>221</v>
      </c>
      <c r="ED4" t="s">
        <v>221</v>
      </c>
      <c r="EE4" t="s">
        <v>221</v>
      </c>
      <c r="EF4" t="s">
        <v>221</v>
      </c>
      <c r="EG4" t="s">
        <v>222</v>
      </c>
      <c r="EH4" t="s">
        <v>369</v>
      </c>
      <c r="EI4" t="s">
        <v>369</v>
      </c>
      <c r="EJ4" t="s">
        <v>222</v>
      </c>
      <c r="EK4" t="s">
        <v>222</v>
      </c>
      <c r="EL4" t="s">
        <v>221</v>
      </c>
      <c r="EM4" t="s">
        <v>369</v>
      </c>
      <c r="EN4" t="s">
        <v>222</v>
      </c>
      <c r="EO4" t="s">
        <v>369</v>
      </c>
      <c r="EP4" t="s">
        <v>221</v>
      </c>
      <c r="EQ4" t="s">
        <v>221</v>
      </c>
      <c r="ER4" t="s">
        <v>222</v>
      </c>
      <c r="ES4" t="s">
        <v>369</v>
      </c>
      <c r="ET4" t="s">
        <v>570</v>
      </c>
      <c r="EU4" t="s">
        <v>221</v>
      </c>
      <c r="EV4" t="s">
        <v>369</v>
      </c>
      <c r="EW4" t="s">
        <v>369</v>
      </c>
      <c r="EX4" t="s">
        <v>369</v>
      </c>
      <c r="EY4" t="s">
        <v>369</v>
      </c>
      <c r="EZ4" t="s">
        <v>221</v>
      </c>
      <c r="FA4" t="s">
        <v>222</v>
      </c>
      <c r="FB4" t="s">
        <v>222</v>
      </c>
      <c r="FC4" t="s">
        <v>369</v>
      </c>
      <c r="FD4" t="s">
        <v>221</v>
      </c>
      <c r="FE4" t="s">
        <v>221</v>
      </c>
      <c r="FF4" t="s">
        <v>222</v>
      </c>
      <c r="FG4" t="s">
        <v>221</v>
      </c>
      <c r="FH4" t="s">
        <v>369</v>
      </c>
      <c r="FI4" t="s">
        <v>221</v>
      </c>
      <c r="FJ4" t="s">
        <v>222</v>
      </c>
      <c r="FK4" t="s">
        <v>222</v>
      </c>
      <c r="FL4" t="s">
        <v>369</v>
      </c>
      <c r="FM4" t="s">
        <v>369</v>
      </c>
    </row>
    <row r="5" spans="1:169" x14ac:dyDescent="0.25">
      <c r="A5" s="215"/>
      <c r="B5" t="s">
        <v>326</v>
      </c>
      <c r="C5">
        <v>60</v>
      </c>
      <c r="D5">
        <v>60</v>
      </c>
      <c r="E5">
        <v>40</v>
      </c>
      <c r="F5">
        <v>60</v>
      </c>
      <c r="G5">
        <v>35</v>
      </c>
      <c r="H5">
        <v>35</v>
      </c>
      <c r="I5">
        <v>40</v>
      </c>
      <c r="J5">
        <v>40</v>
      </c>
      <c r="K5">
        <v>60</v>
      </c>
      <c r="L5">
        <v>60</v>
      </c>
      <c r="M5">
        <v>15</v>
      </c>
      <c r="N5">
        <v>25</v>
      </c>
      <c r="O5">
        <v>90</v>
      </c>
      <c r="P5">
        <v>35</v>
      </c>
      <c r="Q5">
        <v>60</v>
      </c>
      <c r="R5">
        <v>40</v>
      </c>
      <c r="S5">
        <v>25</v>
      </c>
      <c r="T5">
        <v>25</v>
      </c>
      <c r="U5">
        <v>25</v>
      </c>
      <c r="V5">
        <v>85</v>
      </c>
      <c r="W5">
        <v>25</v>
      </c>
      <c r="X5">
        <v>60</v>
      </c>
      <c r="Y5">
        <v>25</v>
      </c>
      <c r="Z5">
        <v>60</v>
      </c>
      <c r="AA5">
        <v>85</v>
      </c>
      <c r="AB5">
        <v>60</v>
      </c>
      <c r="AC5">
        <v>60</v>
      </c>
      <c r="AD5">
        <v>5</v>
      </c>
      <c r="AE5">
        <v>15</v>
      </c>
      <c r="AF5">
        <v>5</v>
      </c>
      <c r="AG5">
        <v>25</v>
      </c>
      <c r="AH5">
        <v>90</v>
      </c>
      <c r="AI5">
        <v>60</v>
      </c>
      <c r="AJ5">
        <v>60</v>
      </c>
      <c r="AK5">
        <v>50</v>
      </c>
      <c r="AL5">
        <v>25</v>
      </c>
      <c r="AM5">
        <v>50</v>
      </c>
      <c r="AN5">
        <v>50</v>
      </c>
      <c r="AO5">
        <v>60</v>
      </c>
      <c r="AP5">
        <v>90</v>
      </c>
      <c r="AQ5">
        <v>60</v>
      </c>
      <c r="AR5">
        <v>5</v>
      </c>
      <c r="AS5">
        <v>25</v>
      </c>
      <c r="AT5">
        <v>5</v>
      </c>
      <c r="AU5">
        <v>35</v>
      </c>
      <c r="AV5">
        <v>40</v>
      </c>
      <c r="AW5">
        <v>25</v>
      </c>
      <c r="AX5">
        <v>60</v>
      </c>
      <c r="AY5">
        <v>50</v>
      </c>
      <c r="AZ5">
        <v>25</v>
      </c>
      <c r="BA5">
        <v>60</v>
      </c>
      <c r="BB5">
        <v>60</v>
      </c>
      <c r="BC5">
        <v>60</v>
      </c>
      <c r="BD5">
        <v>50</v>
      </c>
      <c r="BE5">
        <v>50</v>
      </c>
      <c r="BF5">
        <v>50</v>
      </c>
      <c r="BG5">
        <v>50</v>
      </c>
      <c r="BH5">
        <v>40</v>
      </c>
      <c r="BI5">
        <v>40</v>
      </c>
      <c r="BJ5">
        <v>40</v>
      </c>
      <c r="BK5">
        <v>40</v>
      </c>
      <c r="BL5">
        <v>40</v>
      </c>
      <c r="BM5">
        <v>40</v>
      </c>
      <c r="BN5">
        <v>35</v>
      </c>
      <c r="BO5">
        <v>35</v>
      </c>
      <c r="BP5">
        <v>35</v>
      </c>
      <c r="BQ5">
        <v>0</v>
      </c>
      <c r="BR5">
        <v>15</v>
      </c>
      <c r="BS5">
        <v>35</v>
      </c>
      <c r="BT5">
        <v>40</v>
      </c>
      <c r="BU5">
        <v>5</v>
      </c>
      <c r="BV5">
        <v>35</v>
      </c>
      <c r="BW5">
        <v>35</v>
      </c>
      <c r="BX5">
        <v>40</v>
      </c>
      <c r="BY5">
        <v>40</v>
      </c>
      <c r="BZ5">
        <v>50</v>
      </c>
      <c r="CA5">
        <v>25</v>
      </c>
      <c r="CB5">
        <v>35</v>
      </c>
      <c r="CC5" s="100">
        <v>35</v>
      </c>
      <c r="CD5">
        <v>25</v>
      </c>
      <c r="CE5">
        <v>90</v>
      </c>
      <c r="CF5">
        <v>40</v>
      </c>
      <c r="CG5">
        <v>40</v>
      </c>
      <c r="CH5">
        <v>35</v>
      </c>
      <c r="CI5">
        <v>50</v>
      </c>
      <c r="CJ5">
        <v>60</v>
      </c>
      <c r="CK5">
        <v>35</v>
      </c>
      <c r="CL5">
        <v>80</v>
      </c>
      <c r="CM5">
        <v>90</v>
      </c>
      <c r="CN5">
        <v>35</v>
      </c>
      <c r="CO5">
        <v>35</v>
      </c>
      <c r="CP5">
        <v>25</v>
      </c>
      <c r="CQ5">
        <v>60</v>
      </c>
      <c r="CR5">
        <v>15</v>
      </c>
      <c r="CS5">
        <v>60</v>
      </c>
      <c r="CT5">
        <v>60</v>
      </c>
      <c r="CU5">
        <v>90</v>
      </c>
      <c r="CV5">
        <v>40</v>
      </c>
      <c r="CW5">
        <v>15</v>
      </c>
      <c r="CX5">
        <v>80</v>
      </c>
      <c r="CY5">
        <v>40</v>
      </c>
      <c r="CZ5">
        <v>50</v>
      </c>
      <c r="DA5">
        <v>60</v>
      </c>
      <c r="DB5">
        <v>40</v>
      </c>
      <c r="DC5">
        <v>60</v>
      </c>
      <c r="DD5">
        <v>60</v>
      </c>
      <c r="DE5">
        <v>15</v>
      </c>
      <c r="DF5">
        <v>15</v>
      </c>
      <c r="DG5">
        <v>15</v>
      </c>
      <c r="DH5">
        <v>90</v>
      </c>
      <c r="DI5">
        <v>40</v>
      </c>
      <c r="DJ5">
        <v>15</v>
      </c>
      <c r="DK5">
        <v>15</v>
      </c>
      <c r="DL5">
        <v>60</v>
      </c>
      <c r="DM5">
        <v>25</v>
      </c>
      <c r="DN5">
        <v>60</v>
      </c>
      <c r="DO5">
        <v>50</v>
      </c>
      <c r="DP5">
        <v>60</v>
      </c>
      <c r="DQ5">
        <v>80</v>
      </c>
      <c r="DR5">
        <v>35</v>
      </c>
      <c r="DS5">
        <v>60</v>
      </c>
      <c r="DT5">
        <v>60</v>
      </c>
      <c r="DU5">
        <v>15</v>
      </c>
      <c r="DV5">
        <v>60</v>
      </c>
      <c r="DW5">
        <v>85</v>
      </c>
      <c r="DX5">
        <v>35</v>
      </c>
      <c r="DY5">
        <v>90</v>
      </c>
      <c r="DZ5">
        <v>35</v>
      </c>
      <c r="EA5">
        <v>40</v>
      </c>
      <c r="EB5">
        <v>15</v>
      </c>
      <c r="EC5">
        <v>40</v>
      </c>
      <c r="ED5">
        <v>40</v>
      </c>
      <c r="EE5">
        <v>15</v>
      </c>
      <c r="EF5">
        <v>15</v>
      </c>
      <c r="EG5">
        <v>15</v>
      </c>
      <c r="EH5">
        <v>15</v>
      </c>
      <c r="EI5">
        <v>15</v>
      </c>
      <c r="EJ5">
        <v>35</v>
      </c>
      <c r="EK5">
        <v>60</v>
      </c>
      <c r="EL5">
        <v>15</v>
      </c>
      <c r="EM5">
        <v>15</v>
      </c>
      <c r="EN5">
        <v>60</v>
      </c>
      <c r="EO5">
        <v>15</v>
      </c>
      <c r="EP5">
        <v>40</v>
      </c>
      <c r="EQ5">
        <v>35</v>
      </c>
      <c r="ER5">
        <v>15</v>
      </c>
      <c r="ES5">
        <v>80</v>
      </c>
      <c r="ET5">
        <v>25</v>
      </c>
      <c r="EU5">
        <v>5</v>
      </c>
      <c r="EV5">
        <v>50</v>
      </c>
      <c r="EW5">
        <v>15</v>
      </c>
      <c r="EX5">
        <v>15</v>
      </c>
      <c r="EY5">
        <v>15</v>
      </c>
      <c r="EZ5">
        <v>60</v>
      </c>
      <c r="FA5">
        <v>15</v>
      </c>
      <c r="FB5">
        <v>15</v>
      </c>
      <c r="FC5">
        <v>15</v>
      </c>
      <c r="FD5">
        <v>85</v>
      </c>
      <c r="FE5">
        <v>5</v>
      </c>
      <c r="FF5">
        <v>15</v>
      </c>
      <c r="FG5">
        <v>40</v>
      </c>
      <c r="FH5">
        <v>15</v>
      </c>
      <c r="FI5">
        <v>40</v>
      </c>
      <c r="FJ5">
        <v>80</v>
      </c>
      <c r="FK5">
        <v>50</v>
      </c>
      <c r="FL5">
        <v>85</v>
      </c>
      <c r="FM5">
        <v>85</v>
      </c>
    </row>
    <row r="6" spans="1:169" x14ac:dyDescent="0.25">
      <c r="A6" s="215"/>
      <c r="B6" t="s">
        <v>250</v>
      </c>
      <c r="C6" s="50">
        <f>+'Indirect vs Direct'!C4</f>
        <v>22.5</v>
      </c>
      <c r="D6" s="50">
        <f>+'Indirect vs Direct'!D4</f>
        <v>30.35</v>
      </c>
      <c r="E6" s="50">
        <f>+'Indirect vs Direct'!E4</f>
        <v>47.633333333333326</v>
      </c>
      <c r="F6" s="50">
        <f>+'Indirect vs Direct'!F4</f>
        <v>174.98333333333332</v>
      </c>
      <c r="G6" s="50">
        <f>+'Indirect vs Direct'!G4</f>
        <v>5.8333333333333339</v>
      </c>
      <c r="H6" s="50">
        <f>+'Indirect vs Direct'!H4</f>
        <v>32.316666666666663</v>
      </c>
      <c r="I6" s="50">
        <f>+'Indirect vs Direct'!I4</f>
        <v>16.549999999999997</v>
      </c>
      <c r="J6" s="50">
        <f>+'Indirect vs Direct'!J4</f>
        <v>14.95</v>
      </c>
      <c r="K6" s="50">
        <f>+'Indirect vs Direct'!K4</f>
        <v>23.083333333333332</v>
      </c>
      <c r="L6" s="50">
        <f>+'Indirect vs Direct'!L4</f>
        <v>31.566666666666666</v>
      </c>
      <c r="M6" s="50">
        <f>+'Indirect vs Direct'!M4</f>
        <v>53.516666666666673</v>
      </c>
      <c r="N6" s="50">
        <f>+'Indirect vs Direct'!N4</f>
        <v>21.816666666666666</v>
      </c>
      <c r="O6" s="50">
        <f>+'Indirect vs Direct'!O4</f>
        <v>91.4</v>
      </c>
      <c r="P6" s="50">
        <f>+'Indirect vs Direct'!P4</f>
        <v>3.15</v>
      </c>
      <c r="Q6" s="50">
        <f>+'Indirect vs Direct'!Q4</f>
        <v>54.65</v>
      </c>
      <c r="R6" s="50">
        <f>+'Indirect vs Direct'!R4</f>
        <v>37.300000000000004</v>
      </c>
      <c r="S6" s="50">
        <f>+'Indirect vs Direct'!S4</f>
        <v>39.799999999999997</v>
      </c>
      <c r="T6" s="50">
        <f>+'Indirect vs Direct'!T4</f>
        <v>29.116666666666667</v>
      </c>
      <c r="U6" s="50">
        <f>+'Indirect vs Direct'!U4</f>
        <v>32.25</v>
      </c>
      <c r="V6" s="50">
        <f>+'Indirect vs Direct'!V4</f>
        <v>42.933333333333337</v>
      </c>
      <c r="W6" s="50">
        <f>+'Indirect vs Direct'!W4</f>
        <v>22.066666666666666</v>
      </c>
      <c r="X6" s="50">
        <f>+'Indirect vs Direct'!X4</f>
        <v>37.183333333333337</v>
      </c>
      <c r="Y6" s="50">
        <f>+'Indirect vs Direct'!Y4</f>
        <v>40.283333333333331</v>
      </c>
      <c r="Z6" s="50">
        <f>+'Indirect vs Direct'!Z4</f>
        <v>46.666666666666664</v>
      </c>
      <c r="AA6" s="50">
        <f>+'Indirect vs Direct'!AA4</f>
        <v>21.233333333333334</v>
      </c>
      <c r="AB6" s="50">
        <f>+'Indirect vs Direct'!AB4</f>
        <v>8.6833333333333336</v>
      </c>
      <c r="AC6" s="50">
        <f>+'Indirect vs Direct'!AC4</f>
        <v>10.216666666666667</v>
      </c>
      <c r="AD6" s="50">
        <f>+'Indirect vs Direct'!AD4</f>
        <v>36.13333333333334</v>
      </c>
      <c r="AE6" s="50">
        <f>+'Indirect vs Direct'!AE4</f>
        <v>21.166666666666671</v>
      </c>
      <c r="AF6" s="50">
        <f>+'Indirect vs Direct'!AF4</f>
        <v>15.716666666666665</v>
      </c>
      <c r="AG6" s="50">
        <f>+'Indirect vs Direct'!AG4</f>
        <v>54.4</v>
      </c>
      <c r="AH6" s="50">
        <f>+'Indirect vs Direct'!AH4</f>
        <v>36.716666666666661</v>
      </c>
      <c r="AI6" s="50">
        <f>+'Indirect vs Direct'!AI4</f>
        <v>12.500000000000002</v>
      </c>
      <c r="AJ6" s="50">
        <f>+'Indirect vs Direct'!AJ4</f>
        <v>35.383333333333333</v>
      </c>
      <c r="AK6" s="50">
        <f>+'Indirect vs Direct'!AK4</f>
        <v>50.75</v>
      </c>
      <c r="AL6" s="50">
        <f>+'Indirect vs Direct'!AL4</f>
        <v>61.066666666666663</v>
      </c>
      <c r="AM6" s="50">
        <f>+'Indirect vs Direct'!AM4</f>
        <v>27.416666666666668</v>
      </c>
      <c r="AN6" s="50">
        <f>+'Indirect vs Direct'!AN4</f>
        <v>19.75</v>
      </c>
      <c r="AO6" s="50">
        <f>+'Indirect vs Direct'!AO4</f>
        <v>28.033333333333339</v>
      </c>
      <c r="AP6" s="50">
        <f>+'Indirect vs Direct'!AP4</f>
        <v>154.25</v>
      </c>
      <c r="AQ6" s="50">
        <f>+'Indirect vs Direct'!AQ4</f>
        <v>48.900000000000006</v>
      </c>
      <c r="AR6" s="50">
        <f>+'Indirect vs Direct'!AR4</f>
        <v>34.849999999999994</v>
      </c>
      <c r="AS6" s="50">
        <f>+'Indirect vs Direct'!AS4</f>
        <v>29.133333333333333</v>
      </c>
      <c r="AT6" s="50">
        <f>+'Indirect vs Direct'!AT4</f>
        <v>23.883333333333336</v>
      </c>
      <c r="AU6" s="50">
        <f>+'Indirect vs Direct'!AU4</f>
        <v>45.25</v>
      </c>
      <c r="AV6" s="50">
        <f>+'Indirect vs Direct'!AV4</f>
        <v>31.533333333333331</v>
      </c>
      <c r="AW6" s="50">
        <f>+'Indirect vs Direct'!AW4</f>
        <v>29.883333333333333</v>
      </c>
      <c r="AX6" s="50">
        <f>+'Indirect vs Direct'!AX4</f>
        <v>45</v>
      </c>
      <c r="AY6" s="50">
        <f>+'Indirect vs Direct'!AY4</f>
        <v>74.333333333333343</v>
      </c>
      <c r="AZ6" s="50">
        <f>+'Indirect vs Direct'!AZ4</f>
        <v>34.233333333333334</v>
      </c>
      <c r="BA6" s="50">
        <f>+'Indirect vs Direct'!BA4</f>
        <v>12.966666666666665</v>
      </c>
      <c r="BB6" s="50">
        <f>+'Indirect vs Direct'!BB4</f>
        <v>44.616666666666667</v>
      </c>
      <c r="BC6" s="50">
        <f>+'Indirect vs Direct'!BC4</f>
        <v>37.049999999999997</v>
      </c>
      <c r="BD6" s="50">
        <f>+'Indirect vs Direct'!BD4</f>
        <v>13.666666666666668</v>
      </c>
      <c r="BE6" s="50">
        <f>+'Indirect vs Direct'!BE4</f>
        <v>14.5</v>
      </c>
      <c r="BF6" s="50">
        <f>+'Indirect vs Direct'!BF4</f>
        <v>24.516666666666669</v>
      </c>
      <c r="BG6" s="50">
        <f>+'Indirect vs Direct'!BG4</f>
        <v>14.416666666666668</v>
      </c>
      <c r="BH6" s="50">
        <f>+'Indirect vs Direct'!BH4</f>
        <v>42.3</v>
      </c>
      <c r="BI6" s="50">
        <f>+'Indirect vs Direct'!BI4</f>
        <v>25.583333333333336</v>
      </c>
      <c r="BJ6" s="50">
        <f>+'Indirect vs Direct'!BJ4</f>
        <v>33.166666666666664</v>
      </c>
      <c r="BK6" s="50">
        <f>+'Indirect vs Direct'!BK4</f>
        <v>41.383333333333333</v>
      </c>
      <c r="BL6" s="50">
        <f>+'Indirect vs Direct'!BL4</f>
        <v>43.666666666666664</v>
      </c>
      <c r="BM6" s="50">
        <f>+'Indirect vs Direct'!BM4</f>
        <v>46.31666666666667</v>
      </c>
      <c r="BN6" s="50">
        <f>+'Indirect vs Direct'!BN4</f>
        <v>50.483333333333334</v>
      </c>
      <c r="BO6" s="50">
        <f>+'Indirect vs Direct'!BO4</f>
        <v>50.783333333333339</v>
      </c>
      <c r="BP6" s="50">
        <f>+'Indirect vs Direct'!BP4</f>
        <v>57.566666666666656</v>
      </c>
      <c r="BQ6" s="50">
        <f>+'Indirect vs Direct'!BQ4</f>
        <v>63.766666666666666</v>
      </c>
      <c r="BR6" s="50">
        <f>+'Indirect vs Direct'!BR4</f>
        <v>12.683333333333334</v>
      </c>
      <c r="BS6" s="50">
        <f>+'Indirect vs Direct'!BS4</f>
        <v>36.81666666666667</v>
      </c>
      <c r="BT6" s="50">
        <f>+'Indirect vs Direct'!BT4</f>
        <v>77.216666666666669</v>
      </c>
      <c r="BU6" s="50">
        <f>+'Indirect vs Direct'!BU4</f>
        <v>34.299999999999997</v>
      </c>
      <c r="BV6" s="50">
        <f>+'Indirect vs Direct'!BV4</f>
        <v>24.216666666666665</v>
      </c>
      <c r="BW6" s="50">
        <f>+'Indirect vs Direct'!BW4</f>
        <v>16.899999999999999</v>
      </c>
      <c r="BX6" s="50">
        <f>+'Indirect vs Direct'!BX4</f>
        <v>65.666666666666657</v>
      </c>
      <c r="BY6" s="50">
        <f>+'Indirect vs Direct'!BY4</f>
        <v>15.700000000000001</v>
      </c>
      <c r="BZ6" s="50">
        <f>+'Indirect vs Direct'!BZ4</f>
        <v>25.533333333333335</v>
      </c>
      <c r="CA6" s="50">
        <f>+'Indirect vs Direct'!CA4</f>
        <v>26.716666666666669</v>
      </c>
      <c r="CB6" s="50">
        <f>+'Indirect vs Direct'!CB4</f>
        <v>31.483333333333327</v>
      </c>
      <c r="CC6" s="50">
        <f>+'Indirect vs Direct'!CC4</f>
        <v>24.333333333333332</v>
      </c>
      <c r="CD6">
        <v>40.016666666666666</v>
      </c>
      <c r="CE6">
        <v>38.899000000000008</v>
      </c>
      <c r="CF6">
        <v>32.733333333333334</v>
      </c>
      <c r="CG6">
        <v>26.717999999999993</v>
      </c>
      <c r="CH6">
        <v>25.465999999999998</v>
      </c>
      <c r="CI6">
        <v>24.65</v>
      </c>
      <c r="CJ6">
        <v>57.766666666666666</v>
      </c>
      <c r="CK6">
        <v>44.332999999999998</v>
      </c>
      <c r="CL6">
        <v>29.419</v>
      </c>
      <c r="CM6">
        <v>41.783000000000001</v>
      </c>
      <c r="CN6">
        <v>36.5837</v>
      </c>
      <c r="CO6">
        <v>24.417000000000002</v>
      </c>
      <c r="CP6">
        <v>42.265999999999998</v>
      </c>
      <c r="CQ6">
        <v>48.048999999999992</v>
      </c>
      <c r="CR6">
        <v>15.75</v>
      </c>
      <c r="CS6">
        <v>19.420999999999999</v>
      </c>
      <c r="CT6">
        <v>35.667000000000002</v>
      </c>
      <c r="CU6">
        <v>40.149700000000003</v>
      </c>
      <c r="CV6">
        <v>62.499000000000009</v>
      </c>
      <c r="CW6">
        <v>31.766300000000001</v>
      </c>
      <c r="CX6">
        <v>32.850300000000004</v>
      </c>
      <c r="CY6">
        <v>51.498699999999999</v>
      </c>
      <c r="CZ6">
        <v>27.980000000000004</v>
      </c>
      <c r="DA6">
        <v>15.433</v>
      </c>
      <c r="DB6">
        <v>53.549700000000001</v>
      </c>
      <c r="DC6">
        <v>27.739000000000001</v>
      </c>
      <c r="DD6">
        <v>23.023300000000003</v>
      </c>
      <c r="DE6">
        <v>43.187000000000005</v>
      </c>
      <c r="DF6">
        <v>41.3504</v>
      </c>
      <c r="DG6">
        <v>28.849000000000004</v>
      </c>
      <c r="DH6">
        <v>29.700000000000003</v>
      </c>
      <c r="DI6">
        <v>43.500700000000002</v>
      </c>
      <c r="DJ6">
        <v>41.670999999999999</v>
      </c>
      <c r="DK6">
        <v>35.482999999999997</v>
      </c>
      <c r="DL6">
        <v>52.750999999999998</v>
      </c>
      <c r="DM6">
        <v>36.750000000000007</v>
      </c>
      <c r="DN6">
        <v>39.349999999999994</v>
      </c>
      <c r="DO6">
        <v>40.414999999999999</v>
      </c>
      <c r="DP6">
        <v>33.766000000000005</v>
      </c>
      <c r="DQ6">
        <v>22.016399999999997</v>
      </c>
      <c r="DR6">
        <v>30.051000000000002</v>
      </c>
      <c r="DS6">
        <v>59.820500000000003</v>
      </c>
      <c r="DT6">
        <v>38.116999999999997</v>
      </c>
      <c r="DU6">
        <v>32.9</v>
      </c>
      <c r="DV6">
        <v>20.515999999999998</v>
      </c>
      <c r="DW6">
        <v>51.100299999999997</v>
      </c>
      <c r="DX6">
        <v>61.084000000000003</v>
      </c>
      <c r="DY6">
        <v>26.166</v>
      </c>
      <c r="DZ6">
        <v>46.199700000000007</v>
      </c>
      <c r="EA6">
        <v>57.5336</v>
      </c>
      <c r="EB6">
        <v>20.882999999999999</v>
      </c>
      <c r="EC6">
        <v>42.416000000000004</v>
      </c>
      <c r="ED6">
        <v>41.515999999999998</v>
      </c>
      <c r="EE6">
        <v>29.432299999999998</v>
      </c>
      <c r="EF6">
        <v>29.467000000000002</v>
      </c>
      <c r="EG6">
        <v>34.645199999999996</v>
      </c>
      <c r="EH6">
        <v>36.266299999999994</v>
      </c>
      <c r="EI6">
        <v>19.541999999999998</v>
      </c>
      <c r="EJ6">
        <v>25.966999999999999</v>
      </c>
      <c r="EK6">
        <v>13.1</v>
      </c>
      <c r="EL6">
        <v>37.509300000000003</v>
      </c>
      <c r="EM6">
        <v>19.549299999999999</v>
      </c>
      <c r="EN6">
        <v>31.0717</v>
      </c>
      <c r="EO6">
        <v>28.6493</v>
      </c>
      <c r="EP6">
        <v>60.104999999999997</v>
      </c>
      <c r="EQ6">
        <v>21.351000000000003</v>
      </c>
      <c r="ER6">
        <v>33.483700000000006</v>
      </c>
      <c r="ES6">
        <v>46.535999999999994</v>
      </c>
      <c r="ET6">
        <v>46.982999999999997</v>
      </c>
      <c r="EU6">
        <v>64.816300000000012</v>
      </c>
      <c r="EV6">
        <v>45.216999999999999</v>
      </c>
      <c r="EW6">
        <v>46.216999999999992</v>
      </c>
      <c r="EX6">
        <v>15.716700000000001</v>
      </c>
      <c r="EY6">
        <v>8.3333000000000013</v>
      </c>
      <c r="EZ6">
        <v>32.732700000000001</v>
      </c>
      <c r="FA6">
        <v>6.2006999999999994</v>
      </c>
      <c r="FB6">
        <v>48.466999999999999</v>
      </c>
      <c r="FC6">
        <v>39.884000000000007</v>
      </c>
      <c r="FD6">
        <v>39.701999999999998</v>
      </c>
      <c r="FE6">
        <v>8.85</v>
      </c>
      <c r="FF6">
        <v>18.533000000000001</v>
      </c>
      <c r="FG6">
        <v>48.633299999999998</v>
      </c>
      <c r="FH6">
        <v>27.3</v>
      </c>
      <c r="FI6">
        <v>63</v>
      </c>
      <c r="FJ6">
        <v>30.383000000000003</v>
      </c>
      <c r="FK6">
        <v>52.516999999999996</v>
      </c>
      <c r="FL6">
        <v>67.398499999999999</v>
      </c>
      <c r="FM6">
        <v>33.482999999999997</v>
      </c>
    </row>
    <row r="7" spans="1:169" x14ac:dyDescent="0.25">
      <c r="A7" s="215"/>
      <c r="B7" t="s">
        <v>256</v>
      </c>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row>
    <row r="8" spans="1:169" x14ac:dyDescent="0.25">
      <c r="A8" s="215"/>
      <c r="B8" s="49" t="s">
        <v>257</v>
      </c>
      <c r="C8" s="50">
        <f>+'Indirect vs Direct'!C6</f>
        <v>16.766666666666666</v>
      </c>
      <c r="D8" s="50">
        <f>+'Indirect vs Direct'!D6</f>
        <v>23.216666666666669</v>
      </c>
      <c r="E8" s="50">
        <f>+'Indirect vs Direct'!E6</f>
        <v>68.600000000000009</v>
      </c>
      <c r="F8" s="50">
        <f>+'Indirect vs Direct'!F6</f>
        <v>69.3</v>
      </c>
      <c r="G8" s="50">
        <f>+'Indirect vs Direct'!G6</f>
        <v>23.333333333333336</v>
      </c>
      <c r="H8" s="50">
        <f>+'Indirect vs Direct'!H6</f>
        <v>33.266666666666666</v>
      </c>
      <c r="I8" s="50">
        <f>+'Indirect vs Direct'!I6</f>
        <v>16.616666666666667</v>
      </c>
      <c r="J8" s="50">
        <f>+'Indirect vs Direct'!J6</f>
        <v>12.666666666666668</v>
      </c>
      <c r="K8" s="50">
        <f>+'Indirect vs Direct'!K6</f>
        <v>38.88333333333334</v>
      </c>
      <c r="L8" s="50">
        <f>+'Indirect vs Direct'!L6</f>
        <v>26.65</v>
      </c>
      <c r="M8" s="50">
        <f>+'Indirect vs Direct'!M6</f>
        <v>23.81666666666667</v>
      </c>
      <c r="N8" s="50">
        <f>+'Indirect vs Direct'!N6</f>
        <v>33.75</v>
      </c>
      <c r="O8" s="50">
        <f>+'Indirect vs Direct'!O6</f>
        <v>36.75</v>
      </c>
      <c r="P8" s="50">
        <f>+'Indirect vs Direct'!P6</f>
        <v>17.883333333333333</v>
      </c>
      <c r="Q8" s="50">
        <f>+'Indirect vs Direct'!Q6</f>
        <v>47.516666666666666</v>
      </c>
      <c r="R8" s="50">
        <f>+'Indirect vs Direct'!R6</f>
        <v>24.533333333333335</v>
      </c>
      <c r="S8" s="50">
        <f>+'Indirect vs Direct'!S6</f>
        <v>11.983333333333333</v>
      </c>
      <c r="T8" s="50">
        <f>+'Indirect vs Direct'!T6</f>
        <v>11.216666666666667</v>
      </c>
      <c r="U8" s="50">
        <f>+'Indirect vs Direct'!U6</f>
        <v>14.966666666666667</v>
      </c>
      <c r="V8" s="50">
        <f>+'Indirect vs Direct'!V6</f>
        <v>10.033333333333331</v>
      </c>
      <c r="W8" s="50">
        <f>+'Indirect vs Direct'!W6</f>
        <v>23.583333333333336</v>
      </c>
      <c r="X8" s="50">
        <f>+'Indirect vs Direct'!X6</f>
        <v>46.133333333333333</v>
      </c>
      <c r="Y8" s="50">
        <f>+'Indirect vs Direct'!Y6</f>
        <v>20.43333333333333</v>
      </c>
      <c r="Z8" s="50">
        <f>+'Indirect vs Direct'!Z6</f>
        <v>25.45</v>
      </c>
      <c r="AA8" s="50">
        <f>+'Indirect vs Direct'!AA6</f>
        <v>24.966666666666665</v>
      </c>
      <c r="AB8" s="50">
        <f>+'Indirect vs Direct'!AB6</f>
        <v>25.683333333333334</v>
      </c>
      <c r="AC8" s="50">
        <f>+'Indirect vs Direct'!AC6</f>
        <v>62.183333333333337</v>
      </c>
      <c r="AD8" s="50">
        <f>+'Indirect vs Direct'!AD6</f>
        <v>14.283333333333335</v>
      </c>
      <c r="AE8" s="50">
        <f>+'Indirect vs Direct'!AE6</f>
        <v>3.4000000000000004</v>
      </c>
      <c r="AF8" s="50">
        <f>+'Indirect vs Direct'!AF6</f>
        <v>35.93333333333333</v>
      </c>
      <c r="AG8" s="50">
        <f>+'Indirect vs Direct'!AG6</f>
        <v>20.800000000000004</v>
      </c>
      <c r="AH8" s="50">
        <f>+'Indirect vs Direct'!AH6</f>
        <v>23.4</v>
      </c>
      <c r="AI8" s="50">
        <f>+'Indirect vs Direct'!AI6</f>
        <v>15.91666666666667</v>
      </c>
      <c r="AJ8" s="50">
        <f>+'Indirect vs Direct'!AJ6</f>
        <v>35.333333333333329</v>
      </c>
      <c r="AK8" s="50">
        <f>+'Indirect vs Direct'!AK6</f>
        <v>14.766666666666669</v>
      </c>
      <c r="AL8" s="50">
        <f>+'Indirect vs Direct'!AL6</f>
        <v>38.36666666666666</v>
      </c>
      <c r="AM8" s="50">
        <f>+'Indirect vs Direct'!AM6</f>
        <v>39.733333333333334</v>
      </c>
      <c r="AN8" s="50">
        <f>+'Indirect vs Direct'!AN6</f>
        <v>18.149999999999999</v>
      </c>
      <c r="AO8" s="50">
        <f>+'Indirect vs Direct'!AO6</f>
        <v>18.616666666666664</v>
      </c>
      <c r="AP8" s="50">
        <f>+'Indirect vs Direct'!AP6</f>
        <v>23.85</v>
      </c>
      <c r="AQ8" s="50">
        <f>+'Indirect vs Direct'!AQ6</f>
        <v>20.45</v>
      </c>
      <c r="AR8" s="50">
        <f>+'Indirect vs Direct'!AR6</f>
        <v>18.599999999999998</v>
      </c>
      <c r="AS8" s="50">
        <f>+'Indirect vs Direct'!AS6</f>
        <v>14.383333333333335</v>
      </c>
      <c r="AT8" s="50">
        <f>+'Indirect vs Direct'!AT6</f>
        <v>15.016666666666667</v>
      </c>
      <c r="AU8" s="50">
        <f>+'Indirect vs Direct'!AU6</f>
        <v>19.083333333333336</v>
      </c>
      <c r="AV8" s="50">
        <f>+'Indirect vs Direct'!AV6</f>
        <v>24.1</v>
      </c>
      <c r="AW8" s="50">
        <f>+'Indirect vs Direct'!AW6</f>
        <v>11.883333333333333</v>
      </c>
      <c r="AX8" s="50">
        <f>+'Indirect vs Direct'!AX6</f>
        <v>39.25</v>
      </c>
      <c r="AY8" s="50">
        <f>+'Indirect vs Direct'!AY6</f>
        <v>19.166666666666664</v>
      </c>
      <c r="AZ8" s="50">
        <f>+'Indirect vs Direct'!AZ6</f>
        <v>37.25</v>
      </c>
      <c r="BA8" s="50">
        <f>+'Indirect vs Direct'!BA6</f>
        <v>20.116666666666667</v>
      </c>
      <c r="BB8" s="50">
        <f>+'Indirect vs Direct'!BB6</f>
        <v>18.666666666666664</v>
      </c>
      <c r="BC8" s="50">
        <f>+'Indirect vs Direct'!BC6</f>
        <v>16.166666666666668</v>
      </c>
      <c r="BD8" s="50">
        <f>+'Indirect vs Direct'!BD6</f>
        <v>21.633333333333333</v>
      </c>
      <c r="BE8" s="50">
        <f>+'Indirect vs Direct'!BE6</f>
        <v>20.966666666666661</v>
      </c>
      <c r="BF8" s="50">
        <f>+'Indirect vs Direct'!BF6</f>
        <v>20.25</v>
      </c>
      <c r="BG8" s="50">
        <f>+'Indirect vs Direct'!BG6</f>
        <v>20.033333333333331</v>
      </c>
      <c r="BH8" s="50">
        <f>+'Indirect vs Direct'!BH6</f>
        <v>16.5</v>
      </c>
      <c r="BI8" s="50">
        <f>+'Indirect vs Direct'!BI6</f>
        <v>25.450000000000006</v>
      </c>
      <c r="BJ8" s="50">
        <f>+'Indirect vs Direct'!BJ6</f>
        <v>23.1</v>
      </c>
      <c r="BK8" s="50">
        <f>+'Indirect vs Direct'!BK6</f>
        <v>16.3</v>
      </c>
      <c r="BL8" s="50">
        <f>+'Indirect vs Direct'!BL6</f>
        <v>15.5</v>
      </c>
      <c r="BM8" s="50">
        <f>+'Indirect vs Direct'!BM6</f>
        <v>16.916666666666671</v>
      </c>
      <c r="BN8" s="50">
        <f>+'Indirect vs Direct'!BN6</f>
        <v>72.883333333333326</v>
      </c>
      <c r="BO8" s="50">
        <f>+'Indirect vs Direct'!BO6</f>
        <v>29.233333333333334</v>
      </c>
      <c r="BP8" s="50">
        <f>+'Indirect vs Direct'!BP6</f>
        <v>81.333333333333343</v>
      </c>
      <c r="BQ8" s="50">
        <f>+'Indirect vs Direct'!BQ6</f>
        <v>36.416666666666664</v>
      </c>
      <c r="BR8" s="50">
        <f>+'Indirect vs Direct'!BR6</f>
        <v>12.55</v>
      </c>
      <c r="BS8" s="50">
        <f>+'Indirect vs Direct'!BS6</f>
        <v>22.1</v>
      </c>
      <c r="BT8" s="50">
        <f>+'Indirect vs Direct'!BT6</f>
        <v>52.8</v>
      </c>
      <c r="BU8" s="50">
        <f>+'Indirect vs Direct'!BU6</f>
        <v>16.283333333333335</v>
      </c>
      <c r="BV8" s="50">
        <f>+'Indirect vs Direct'!BV6</f>
        <v>14.799999999999997</v>
      </c>
      <c r="BW8" s="50">
        <f>+'Indirect vs Direct'!BW6</f>
        <v>12.766666666666666</v>
      </c>
      <c r="BX8" s="50">
        <f>+'Indirect vs Direct'!BX6</f>
        <v>29.833333333333336</v>
      </c>
      <c r="BY8" s="50">
        <f>+'Indirect vs Direct'!BY6</f>
        <v>15.833333333333334</v>
      </c>
      <c r="BZ8" s="50">
        <f>+'Indirect vs Direct'!BZ6</f>
        <v>19.116666666666664</v>
      </c>
      <c r="CA8" s="50">
        <f>+'Indirect vs Direct'!CA6</f>
        <v>15.549999999999999</v>
      </c>
      <c r="CB8" s="50">
        <f>+'Indirect vs Direct'!CB6</f>
        <v>14.516666666666666</v>
      </c>
      <c r="CC8" s="50">
        <f>+'Indirect vs Direct'!CC6</f>
        <v>25.849999999999994</v>
      </c>
      <c r="CD8">
        <v>21.25</v>
      </c>
      <c r="CE8">
        <v>16.366999999999997</v>
      </c>
      <c r="CF8">
        <v>28.666666666666671</v>
      </c>
      <c r="CG8">
        <v>20.732999999999997</v>
      </c>
      <c r="CH8">
        <v>17.183</v>
      </c>
      <c r="CI8">
        <v>21.666666666666668</v>
      </c>
      <c r="CJ8">
        <v>15.716666666666665</v>
      </c>
      <c r="CK8">
        <v>28.7</v>
      </c>
      <c r="CL8">
        <v>18.364799999999999</v>
      </c>
      <c r="CM8">
        <v>37.5</v>
      </c>
      <c r="CN8">
        <v>20.966999999999999</v>
      </c>
      <c r="CO8">
        <v>27.049999999999997</v>
      </c>
      <c r="CP8">
        <v>12.500999999999998</v>
      </c>
      <c r="CQ8">
        <v>27.3673</v>
      </c>
      <c r="CR8">
        <v>19.249299999999998</v>
      </c>
      <c r="CS8">
        <v>14.064499999999999</v>
      </c>
      <c r="CT8">
        <v>25.283999999999999</v>
      </c>
      <c r="CU8">
        <v>23.866999999999997</v>
      </c>
      <c r="CV8">
        <v>32.900000000000006</v>
      </c>
      <c r="CW8">
        <v>14.600000000000001</v>
      </c>
      <c r="CX8">
        <v>21.95</v>
      </c>
      <c r="CY8">
        <v>17.867000000000001</v>
      </c>
      <c r="CZ8">
        <v>16.400000000000002</v>
      </c>
      <c r="DA8">
        <v>30.583300000000001</v>
      </c>
      <c r="DB8">
        <v>16.750999999999998</v>
      </c>
      <c r="DC8">
        <v>13.353499999999999</v>
      </c>
      <c r="DD8">
        <v>13.178000000000001</v>
      </c>
      <c r="DE8">
        <v>20.265999999999998</v>
      </c>
      <c r="DF8">
        <v>16.150300000000001</v>
      </c>
      <c r="DG8">
        <v>24.933299999999999</v>
      </c>
      <c r="DH8">
        <v>20.2163</v>
      </c>
      <c r="DI8">
        <v>18.967000000000006</v>
      </c>
      <c r="DJ8">
        <v>23.132999999999999</v>
      </c>
      <c r="DK8">
        <v>26.582999999999998</v>
      </c>
      <c r="DL8">
        <v>27.716999999999999</v>
      </c>
      <c r="DM8">
        <v>12.099999999999998</v>
      </c>
      <c r="DN8">
        <v>31.971999999999998</v>
      </c>
      <c r="DO8">
        <v>30.716300000000004</v>
      </c>
      <c r="DP8">
        <v>27.817</v>
      </c>
      <c r="DQ8">
        <v>24.167000000000002</v>
      </c>
      <c r="DR8">
        <v>11.967000000000002</v>
      </c>
      <c r="DS8">
        <v>19.408999999999999</v>
      </c>
      <c r="DT8">
        <v>13.599699999999999</v>
      </c>
      <c r="DU8">
        <v>22.683</v>
      </c>
      <c r="DV8">
        <v>34.224299999999999</v>
      </c>
      <c r="DW8">
        <v>27.800999999999998</v>
      </c>
      <c r="DX8">
        <v>18</v>
      </c>
      <c r="DY8">
        <v>16.233000000000001</v>
      </c>
      <c r="DZ8">
        <v>15.481999999999999</v>
      </c>
      <c r="EA8">
        <v>18.8827</v>
      </c>
      <c r="EB8">
        <v>26.967000000000006</v>
      </c>
      <c r="EC8">
        <v>19.5167</v>
      </c>
      <c r="ED8">
        <v>19.416699999999999</v>
      </c>
      <c r="EE8">
        <v>26.450299999999999</v>
      </c>
      <c r="EF8">
        <v>17.516000000000002</v>
      </c>
      <c r="EG8">
        <v>19.497999999999998</v>
      </c>
      <c r="EH8">
        <v>18.0337</v>
      </c>
      <c r="EI8">
        <v>16.351300000000002</v>
      </c>
      <c r="EJ8">
        <v>26.85</v>
      </c>
      <c r="EK8">
        <v>12.082999999999998</v>
      </c>
      <c r="EL8">
        <v>21.444799999999997</v>
      </c>
      <c r="EM8">
        <v>7.8000000000000007</v>
      </c>
      <c r="EN8">
        <v>39.116999999999997</v>
      </c>
      <c r="EO8">
        <v>26.617000000000001</v>
      </c>
      <c r="EP8">
        <v>33.237500000000004</v>
      </c>
      <c r="EQ8">
        <v>15.481999999999999</v>
      </c>
      <c r="ER8">
        <v>15.3</v>
      </c>
      <c r="ES8">
        <v>6.2786999999999988</v>
      </c>
      <c r="ET8">
        <v>12.067</v>
      </c>
      <c r="EU8">
        <v>17.432999999999996</v>
      </c>
      <c r="EV8">
        <v>24.083300000000008</v>
      </c>
      <c r="EW8">
        <v>16.067</v>
      </c>
      <c r="EX8">
        <v>15.683299999999999</v>
      </c>
      <c r="EY8">
        <v>15.184000000000001</v>
      </c>
      <c r="EZ8">
        <v>21.083000000000002</v>
      </c>
      <c r="FA8">
        <v>13.516</v>
      </c>
      <c r="FB8">
        <v>33.683</v>
      </c>
      <c r="FC8">
        <v>26.1</v>
      </c>
      <c r="FD8">
        <v>10.6</v>
      </c>
      <c r="FE8">
        <v>7.4829999999999988</v>
      </c>
      <c r="FF8">
        <v>19.4163</v>
      </c>
      <c r="FG8">
        <v>25.266999999999999</v>
      </c>
      <c r="FH8">
        <v>44.132999999999996</v>
      </c>
      <c r="FI8">
        <v>22.5</v>
      </c>
      <c r="FJ8">
        <v>16.650000000000002</v>
      </c>
      <c r="FK8">
        <v>22.117000000000001</v>
      </c>
      <c r="FL8">
        <v>14.968999999999998</v>
      </c>
      <c r="FM8">
        <v>22.366</v>
      </c>
    </row>
    <row r="9" spans="1:169" x14ac:dyDescent="0.25">
      <c r="A9" s="215"/>
      <c r="B9" s="49" t="s">
        <v>258</v>
      </c>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row>
    <row r="10" spans="1:169" x14ac:dyDescent="0.25">
      <c r="A10" s="215"/>
      <c r="B10" t="s">
        <v>564</v>
      </c>
      <c r="C10" s="50">
        <f>+C8+C6</f>
        <v>39.266666666666666</v>
      </c>
      <c r="D10" s="50">
        <f t="shared" ref="D10:BO10" si="0">+D8+D6</f>
        <v>53.56666666666667</v>
      </c>
      <c r="E10" s="50">
        <f t="shared" si="0"/>
        <v>116.23333333333333</v>
      </c>
      <c r="F10" s="50">
        <f t="shared" si="0"/>
        <v>244.2833333333333</v>
      </c>
      <c r="G10" s="50">
        <f t="shared" si="0"/>
        <v>29.166666666666671</v>
      </c>
      <c r="H10" s="50">
        <f t="shared" si="0"/>
        <v>65.583333333333329</v>
      </c>
      <c r="I10" s="50">
        <f t="shared" si="0"/>
        <v>33.166666666666664</v>
      </c>
      <c r="J10" s="50">
        <f t="shared" si="0"/>
        <v>27.616666666666667</v>
      </c>
      <c r="K10" s="50">
        <f t="shared" si="0"/>
        <v>61.966666666666669</v>
      </c>
      <c r="L10" s="50">
        <f t="shared" si="0"/>
        <v>58.216666666666669</v>
      </c>
      <c r="M10" s="50">
        <f t="shared" si="0"/>
        <v>77.333333333333343</v>
      </c>
      <c r="N10" s="50">
        <f t="shared" si="0"/>
        <v>55.566666666666663</v>
      </c>
      <c r="O10" s="50">
        <f t="shared" si="0"/>
        <v>128.15</v>
      </c>
      <c r="P10" s="50">
        <f t="shared" si="0"/>
        <v>21.033333333333331</v>
      </c>
      <c r="Q10" s="50">
        <f t="shared" si="0"/>
        <v>102.16666666666666</v>
      </c>
      <c r="R10" s="50">
        <f t="shared" si="0"/>
        <v>61.833333333333343</v>
      </c>
      <c r="S10" s="50">
        <f t="shared" si="0"/>
        <v>51.783333333333331</v>
      </c>
      <c r="T10" s="50">
        <f t="shared" si="0"/>
        <v>40.333333333333336</v>
      </c>
      <c r="U10" s="50">
        <f t="shared" si="0"/>
        <v>47.216666666666669</v>
      </c>
      <c r="V10" s="50">
        <f t="shared" si="0"/>
        <v>52.966666666666669</v>
      </c>
      <c r="W10" s="50">
        <f t="shared" si="0"/>
        <v>45.650000000000006</v>
      </c>
      <c r="X10" s="50">
        <f t="shared" si="0"/>
        <v>83.316666666666663</v>
      </c>
      <c r="Y10" s="50">
        <f t="shared" si="0"/>
        <v>60.716666666666661</v>
      </c>
      <c r="Z10" s="50">
        <f t="shared" si="0"/>
        <v>72.11666666666666</v>
      </c>
      <c r="AA10" s="50">
        <f t="shared" si="0"/>
        <v>46.2</v>
      </c>
      <c r="AB10" s="50">
        <f t="shared" si="0"/>
        <v>34.366666666666667</v>
      </c>
      <c r="AC10" s="50">
        <f t="shared" si="0"/>
        <v>72.400000000000006</v>
      </c>
      <c r="AD10" s="50">
        <f t="shared" si="0"/>
        <v>50.416666666666671</v>
      </c>
      <c r="AE10" s="50">
        <f t="shared" si="0"/>
        <v>24.56666666666667</v>
      </c>
      <c r="AF10" s="50">
        <f t="shared" si="0"/>
        <v>51.649999999999991</v>
      </c>
      <c r="AG10" s="50">
        <f t="shared" si="0"/>
        <v>75.2</v>
      </c>
      <c r="AH10" s="50">
        <f t="shared" si="0"/>
        <v>60.11666666666666</v>
      </c>
      <c r="AI10" s="50">
        <f t="shared" si="0"/>
        <v>28.416666666666671</v>
      </c>
      <c r="AJ10" s="50">
        <f t="shared" si="0"/>
        <v>70.716666666666669</v>
      </c>
      <c r="AK10" s="50">
        <f t="shared" si="0"/>
        <v>65.516666666666666</v>
      </c>
      <c r="AL10" s="50">
        <f t="shared" si="0"/>
        <v>99.433333333333323</v>
      </c>
      <c r="AM10" s="50">
        <f t="shared" si="0"/>
        <v>67.150000000000006</v>
      </c>
      <c r="AN10" s="50">
        <f t="shared" si="0"/>
        <v>37.9</v>
      </c>
      <c r="AO10" s="50">
        <f t="shared" si="0"/>
        <v>46.650000000000006</v>
      </c>
      <c r="AP10" s="50">
        <f t="shared" si="0"/>
        <v>178.1</v>
      </c>
      <c r="AQ10" s="50">
        <f t="shared" si="0"/>
        <v>69.350000000000009</v>
      </c>
      <c r="AR10" s="50">
        <f t="shared" si="0"/>
        <v>53.449999999999989</v>
      </c>
      <c r="AS10" s="50">
        <f t="shared" si="0"/>
        <v>43.516666666666666</v>
      </c>
      <c r="AT10" s="50">
        <f t="shared" si="0"/>
        <v>38.900000000000006</v>
      </c>
      <c r="AU10" s="50">
        <f t="shared" si="0"/>
        <v>64.333333333333343</v>
      </c>
      <c r="AV10" s="50">
        <f t="shared" si="0"/>
        <v>55.633333333333333</v>
      </c>
      <c r="AW10" s="50">
        <f t="shared" si="0"/>
        <v>41.766666666666666</v>
      </c>
      <c r="AX10" s="50">
        <f t="shared" si="0"/>
        <v>84.25</v>
      </c>
      <c r="AY10" s="50">
        <f t="shared" si="0"/>
        <v>93.5</v>
      </c>
      <c r="AZ10" s="50">
        <f t="shared" si="0"/>
        <v>71.483333333333334</v>
      </c>
      <c r="BA10" s="50">
        <f t="shared" si="0"/>
        <v>33.083333333333329</v>
      </c>
      <c r="BB10" s="50">
        <f t="shared" si="0"/>
        <v>63.283333333333331</v>
      </c>
      <c r="BC10" s="50">
        <f t="shared" si="0"/>
        <v>53.216666666666669</v>
      </c>
      <c r="BD10" s="50">
        <f t="shared" si="0"/>
        <v>35.299999999999997</v>
      </c>
      <c r="BE10" s="50">
        <f t="shared" si="0"/>
        <v>35.466666666666661</v>
      </c>
      <c r="BF10" s="50">
        <f t="shared" si="0"/>
        <v>44.766666666666666</v>
      </c>
      <c r="BG10" s="50">
        <f t="shared" si="0"/>
        <v>34.450000000000003</v>
      </c>
      <c r="BH10" s="50">
        <f t="shared" si="0"/>
        <v>58.8</v>
      </c>
      <c r="BI10" s="50">
        <f t="shared" si="0"/>
        <v>51.033333333333346</v>
      </c>
      <c r="BJ10" s="50">
        <f t="shared" si="0"/>
        <v>56.266666666666666</v>
      </c>
      <c r="BK10" s="50">
        <f t="shared" si="0"/>
        <v>57.683333333333337</v>
      </c>
      <c r="BL10" s="50">
        <f t="shared" si="0"/>
        <v>59.166666666666664</v>
      </c>
      <c r="BM10" s="50">
        <f t="shared" si="0"/>
        <v>63.233333333333341</v>
      </c>
      <c r="BN10" s="50">
        <f t="shared" si="0"/>
        <v>123.36666666666666</v>
      </c>
      <c r="BO10" s="50">
        <f t="shared" si="0"/>
        <v>80.01666666666668</v>
      </c>
      <c r="BP10" s="50">
        <f t="shared" ref="BP10:CC10" si="1">+BP8+BP6</f>
        <v>138.9</v>
      </c>
      <c r="BQ10" s="50">
        <f t="shared" si="1"/>
        <v>100.18333333333334</v>
      </c>
      <c r="BR10" s="50">
        <f t="shared" si="1"/>
        <v>25.233333333333334</v>
      </c>
      <c r="BS10" s="50">
        <f t="shared" si="1"/>
        <v>58.916666666666671</v>
      </c>
      <c r="BT10" s="50">
        <f t="shared" si="1"/>
        <v>130.01666666666665</v>
      </c>
      <c r="BU10" s="50">
        <f t="shared" si="1"/>
        <v>50.583333333333329</v>
      </c>
      <c r="BV10" s="50">
        <f t="shared" si="1"/>
        <v>39.016666666666666</v>
      </c>
      <c r="BW10" s="50">
        <f t="shared" si="1"/>
        <v>29.666666666666664</v>
      </c>
      <c r="BX10" s="50">
        <f t="shared" si="1"/>
        <v>95.5</v>
      </c>
      <c r="BY10" s="50">
        <f t="shared" si="1"/>
        <v>31.533333333333335</v>
      </c>
      <c r="BZ10" s="50">
        <f t="shared" si="1"/>
        <v>44.65</v>
      </c>
      <c r="CA10" s="50">
        <f t="shared" si="1"/>
        <v>42.266666666666666</v>
      </c>
      <c r="CB10" s="50">
        <f t="shared" si="1"/>
        <v>45.999999999999993</v>
      </c>
      <c r="CC10" s="50">
        <f t="shared" si="1"/>
        <v>50.183333333333323</v>
      </c>
      <c r="CD10">
        <f>+CD8+CD6</f>
        <v>61.266666666666666</v>
      </c>
      <c r="CE10">
        <f t="shared" ref="CE10:EP10" si="2">+CE8+CE6</f>
        <v>55.266000000000005</v>
      </c>
      <c r="CF10">
        <f t="shared" si="2"/>
        <v>61.400000000000006</v>
      </c>
      <c r="CG10">
        <f t="shared" si="2"/>
        <v>47.450999999999993</v>
      </c>
      <c r="CH10">
        <f t="shared" si="2"/>
        <v>42.649000000000001</v>
      </c>
      <c r="CI10">
        <f t="shared" si="2"/>
        <v>46.316666666666663</v>
      </c>
      <c r="CJ10">
        <f t="shared" si="2"/>
        <v>73.483333333333334</v>
      </c>
      <c r="CK10">
        <f t="shared" si="2"/>
        <v>73.033000000000001</v>
      </c>
      <c r="CL10">
        <f t="shared" si="2"/>
        <v>47.783799999999999</v>
      </c>
      <c r="CM10">
        <f t="shared" si="2"/>
        <v>79.283000000000001</v>
      </c>
      <c r="CN10">
        <f t="shared" si="2"/>
        <v>57.550699999999999</v>
      </c>
      <c r="CO10">
        <f t="shared" si="2"/>
        <v>51.466999999999999</v>
      </c>
      <c r="CP10">
        <f t="shared" si="2"/>
        <v>54.766999999999996</v>
      </c>
      <c r="CQ10">
        <f t="shared" si="2"/>
        <v>75.416299999999993</v>
      </c>
      <c r="CR10">
        <f t="shared" si="2"/>
        <v>34.999299999999998</v>
      </c>
      <c r="CS10">
        <f t="shared" si="2"/>
        <v>33.485500000000002</v>
      </c>
      <c r="CT10">
        <f t="shared" si="2"/>
        <v>60.951000000000001</v>
      </c>
      <c r="CU10">
        <f t="shared" si="2"/>
        <v>64.0167</v>
      </c>
      <c r="CV10">
        <f t="shared" si="2"/>
        <v>95.399000000000015</v>
      </c>
      <c r="CW10">
        <f t="shared" si="2"/>
        <v>46.366300000000003</v>
      </c>
      <c r="CX10">
        <f t="shared" si="2"/>
        <v>54.800300000000007</v>
      </c>
      <c r="CY10">
        <f t="shared" si="2"/>
        <v>69.365700000000004</v>
      </c>
      <c r="CZ10">
        <f t="shared" si="2"/>
        <v>44.38000000000001</v>
      </c>
      <c r="DA10">
        <f t="shared" si="2"/>
        <v>46.016300000000001</v>
      </c>
      <c r="DB10">
        <f t="shared" si="2"/>
        <v>70.300700000000006</v>
      </c>
      <c r="DC10">
        <f t="shared" si="2"/>
        <v>41.092500000000001</v>
      </c>
      <c r="DD10">
        <f t="shared" si="2"/>
        <v>36.201300000000003</v>
      </c>
      <c r="DE10">
        <f t="shared" si="2"/>
        <v>63.453000000000003</v>
      </c>
      <c r="DF10">
        <f t="shared" si="2"/>
        <v>57.500700000000002</v>
      </c>
      <c r="DG10">
        <f t="shared" si="2"/>
        <v>53.782300000000006</v>
      </c>
      <c r="DH10">
        <f t="shared" si="2"/>
        <v>49.916300000000007</v>
      </c>
      <c r="DI10">
        <f t="shared" si="2"/>
        <v>62.467700000000008</v>
      </c>
      <c r="DJ10">
        <f t="shared" si="2"/>
        <v>64.804000000000002</v>
      </c>
      <c r="DK10">
        <f t="shared" si="2"/>
        <v>62.065999999999995</v>
      </c>
      <c r="DL10">
        <f t="shared" si="2"/>
        <v>80.467999999999989</v>
      </c>
      <c r="DM10">
        <f t="shared" si="2"/>
        <v>48.850000000000009</v>
      </c>
      <c r="DN10">
        <f t="shared" si="2"/>
        <v>71.321999999999989</v>
      </c>
      <c r="DO10">
        <f t="shared" si="2"/>
        <v>71.13130000000001</v>
      </c>
      <c r="DP10">
        <f t="shared" si="2"/>
        <v>61.583000000000006</v>
      </c>
      <c r="DQ10">
        <f t="shared" si="2"/>
        <v>46.183399999999999</v>
      </c>
      <c r="DR10">
        <f t="shared" si="2"/>
        <v>42.018000000000001</v>
      </c>
      <c r="DS10">
        <f t="shared" si="2"/>
        <v>79.229500000000002</v>
      </c>
      <c r="DT10">
        <f t="shared" si="2"/>
        <v>51.716699999999996</v>
      </c>
      <c r="DU10">
        <f t="shared" si="2"/>
        <v>55.582999999999998</v>
      </c>
      <c r="DV10">
        <f t="shared" si="2"/>
        <v>54.740299999999998</v>
      </c>
      <c r="DW10">
        <f t="shared" si="2"/>
        <v>78.901299999999992</v>
      </c>
      <c r="DX10">
        <f t="shared" si="2"/>
        <v>79.084000000000003</v>
      </c>
      <c r="DY10">
        <f t="shared" si="2"/>
        <v>42.399000000000001</v>
      </c>
      <c r="DZ10">
        <f t="shared" si="2"/>
        <v>61.681700000000006</v>
      </c>
      <c r="EA10">
        <f t="shared" si="2"/>
        <v>76.416300000000007</v>
      </c>
      <c r="EB10">
        <f t="shared" si="2"/>
        <v>47.850000000000009</v>
      </c>
      <c r="EC10">
        <f t="shared" si="2"/>
        <v>61.932700000000004</v>
      </c>
      <c r="ED10">
        <f t="shared" si="2"/>
        <v>60.932699999999997</v>
      </c>
      <c r="EE10">
        <f t="shared" si="2"/>
        <v>55.882599999999996</v>
      </c>
      <c r="EF10">
        <f t="shared" si="2"/>
        <v>46.983000000000004</v>
      </c>
      <c r="EG10">
        <f t="shared" si="2"/>
        <v>54.143199999999993</v>
      </c>
      <c r="EH10">
        <f t="shared" si="2"/>
        <v>54.3</v>
      </c>
      <c r="EI10">
        <f t="shared" si="2"/>
        <v>35.893299999999996</v>
      </c>
      <c r="EJ10">
        <f t="shared" si="2"/>
        <v>52.817</v>
      </c>
      <c r="EK10">
        <f t="shared" si="2"/>
        <v>25.183</v>
      </c>
      <c r="EL10">
        <f t="shared" si="2"/>
        <v>58.954099999999997</v>
      </c>
      <c r="EM10">
        <f t="shared" si="2"/>
        <v>27.349299999999999</v>
      </c>
      <c r="EN10">
        <f t="shared" si="2"/>
        <v>70.188699999999997</v>
      </c>
      <c r="EO10">
        <f t="shared" si="2"/>
        <v>55.266300000000001</v>
      </c>
      <c r="EP10">
        <f t="shared" si="2"/>
        <v>93.342500000000001</v>
      </c>
      <c r="EQ10">
        <f t="shared" ref="EQ10:FM10" si="3">+EQ8+EQ6</f>
        <v>36.832999999999998</v>
      </c>
      <c r="ER10">
        <f t="shared" si="3"/>
        <v>48.78370000000001</v>
      </c>
      <c r="ES10">
        <f t="shared" si="3"/>
        <v>52.814699999999995</v>
      </c>
      <c r="ET10">
        <f t="shared" si="3"/>
        <v>59.05</v>
      </c>
      <c r="EU10">
        <f t="shared" si="3"/>
        <v>82.249300000000005</v>
      </c>
      <c r="EV10">
        <f t="shared" si="3"/>
        <v>69.300300000000007</v>
      </c>
      <c r="EW10">
        <f t="shared" si="3"/>
        <v>62.283999999999992</v>
      </c>
      <c r="EX10">
        <f t="shared" si="3"/>
        <v>31.4</v>
      </c>
      <c r="EY10">
        <f t="shared" si="3"/>
        <v>23.517300000000002</v>
      </c>
      <c r="EZ10">
        <f t="shared" si="3"/>
        <v>53.815700000000007</v>
      </c>
      <c r="FA10">
        <f t="shared" si="3"/>
        <v>19.716699999999999</v>
      </c>
      <c r="FB10">
        <f t="shared" si="3"/>
        <v>82.15</v>
      </c>
      <c r="FC10">
        <f t="shared" si="3"/>
        <v>65.984000000000009</v>
      </c>
      <c r="FD10">
        <f t="shared" si="3"/>
        <v>50.302</v>
      </c>
      <c r="FE10">
        <f t="shared" si="3"/>
        <v>16.332999999999998</v>
      </c>
      <c r="FF10">
        <f t="shared" si="3"/>
        <v>37.949300000000001</v>
      </c>
      <c r="FG10">
        <f t="shared" si="3"/>
        <v>73.900300000000001</v>
      </c>
      <c r="FH10">
        <f t="shared" si="3"/>
        <v>71.432999999999993</v>
      </c>
      <c r="FI10">
        <f t="shared" si="3"/>
        <v>85.5</v>
      </c>
      <c r="FJ10">
        <f t="shared" si="3"/>
        <v>47.033000000000001</v>
      </c>
      <c r="FK10">
        <f t="shared" si="3"/>
        <v>74.634</v>
      </c>
      <c r="FL10">
        <f t="shared" si="3"/>
        <v>82.367499999999993</v>
      </c>
      <c r="FM10">
        <f t="shared" si="3"/>
        <v>55.848999999999997</v>
      </c>
    </row>
    <row r="11" spans="1:169" x14ac:dyDescent="0.25">
      <c r="A11" s="215"/>
    </row>
    <row r="12" spans="1:169" x14ac:dyDescent="0.25">
      <c r="A12" s="215"/>
      <c r="B12" t="s">
        <v>565</v>
      </c>
    </row>
    <row r="13" spans="1:169" x14ac:dyDescent="0.25">
      <c r="A13" s="215"/>
      <c r="B13" t="s">
        <v>566</v>
      </c>
      <c r="C13">
        <v>5</v>
      </c>
      <c r="D13">
        <f>+C13+5</f>
        <v>10</v>
      </c>
      <c r="E13">
        <f t="shared" ref="E13:AA13" si="4">+D13+5</f>
        <v>15</v>
      </c>
      <c r="F13">
        <f t="shared" si="4"/>
        <v>20</v>
      </c>
      <c r="G13">
        <f t="shared" si="4"/>
        <v>25</v>
      </c>
      <c r="H13">
        <f t="shared" si="4"/>
        <v>30</v>
      </c>
      <c r="I13">
        <f t="shared" si="4"/>
        <v>35</v>
      </c>
      <c r="J13">
        <f t="shared" si="4"/>
        <v>40</v>
      </c>
      <c r="K13">
        <f t="shared" si="4"/>
        <v>45</v>
      </c>
      <c r="L13">
        <f t="shared" si="4"/>
        <v>50</v>
      </c>
      <c r="M13">
        <f t="shared" si="4"/>
        <v>55</v>
      </c>
      <c r="N13">
        <f t="shared" si="4"/>
        <v>60</v>
      </c>
      <c r="O13">
        <f t="shared" si="4"/>
        <v>65</v>
      </c>
      <c r="P13">
        <f t="shared" si="4"/>
        <v>70</v>
      </c>
      <c r="Q13">
        <f t="shared" si="4"/>
        <v>75</v>
      </c>
      <c r="R13">
        <f t="shared" si="4"/>
        <v>80</v>
      </c>
      <c r="S13">
        <f t="shared" si="4"/>
        <v>85</v>
      </c>
      <c r="T13">
        <f t="shared" si="4"/>
        <v>90</v>
      </c>
      <c r="U13">
        <f t="shared" si="4"/>
        <v>95</v>
      </c>
      <c r="V13">
        <f t="shared" si="4"/>
        <v>100</v>
      </c>
      <c r="W13">
        <f t="shared" si="4"/>
        <v>105</v>
      </c>
      <c r="X13">
        <f t="shared" si="4"/>
        <v>110</v>
      </c>
      <c r="Y13">
        <f t="shared" si="4"/>
        <v>115</v>
      </c>
      <c r="Z13">
        <f t="shared" si="4"/>
        <v>120</v>
      </c>
      <c r="AA13">
        <f t="shared" si="4"/>
        <v>125</v>
      </c>
      <c r="BC13" s="116" t="s">
        <v>638</v>
      </c>
      <c r="BN13" s="116" t="s">
        <v>639</v>
      </c>
    </row>
    <row r="14" spans="1:169" x14ac:dyDescent="0.25">
      <c r="A14" s="215"/>
      <c r="B14" t="s">
        <v>567</v>
      </c>
      <c r="C14">
        <f>+C13*0.8</f>
        <v>4</v>
      </c>
      <c r="D14">
        <f>+D13*0.8</f>
        <v>8</v>
      </c>
      <c r="E14">
        <f t="shared" ref="E14:AA14" si="5">+E13*0.8</f>
        <v>12</v>
      </c>
      <c r="F14">
        <f t="shared" si="5"/>
        <v>16</v>
      </c>
      <c r="G14">
        <f t="shared" si="5"/>
        <v>20</v>
      </c>
      <c r="H14">
        <f t="shared" si="5"/>
        <v>24</v>
      </c>
      <c r="I14">
        <f t="shared" si="5"/>
        <v>28</v>
      </c>
      <c r="J14">
        <f t="shared" si="5"/>
        <v>32</v>
      </c>
      <c r="K14">
        <f t="shared" si="5"/>
        <v>36</v>
      </c>
      <c r="L14">
        <f t="shared" si="5"/>
        <v>40</v>
      </c>
      <c r="M14">
        <f t="shared" si="5"/>
        <v>44</v>
      </c>
      <c r="N14">
        <f t="shared" si="5"/>
        <v>48</v>
      </c>
      <c r="O14">
        <f t="shared" si="5"/>
        <v>52</v>
      </c>
      <c r="P14">
        <f t="shared" si="5"/>
        <v>56</v>
      </c>
      <c r="Q14">
        <f t="shared" si="5"/>
        <v>60</v>
      </c>
      <c r="R14">
        <f t="shared" si="5"/>
        <v>64</v>
      </c>
      <c r="S14">
        <f t="shared" si="5"/>
        <v>68</v>
      </c>
      <c r="T14">
        <f t="shared" si="5"/>
        <v>72</v>
      </c>
      <c r="U14">
        <f t="shared" si="5"/>
        <v>76</v>
      </c>
      <c r="V14">
        <f t="shared" si="5"/>
        <v>80</v>
      </c>
      <c r="W14">
        <f t="shared" si="5"/>
        <v>84</v>
      </c>
      <c r="X14">
        <f t="shared" si="5"/>
        <v>88</v>
      </c>
      <c r="Y14">
        <f t="shared" si="5"/>
        <v>92</v>
      </c>
      <c r="Z14">
        <f t="shared" si="5"/>
        <v>96</v>
      </c>
      <c r="AA14">
        <f t="shared" si="5"/>
        <v>100</v>
      </c>
      <c r="BC14" t="s">
        <v>422</v>
      </c>
      <c r="BN14" t="s">
        <v>422</v>
      </c>
    </row>
    <row r="15" spans="1:169" x14ac:dyDescent="0.25">
      <c r="A15" s="215"/>
    </row>
    <row r="16" spans="1:169" ht="15.75" thickBot="1" x14ac:dyDescent="0.3">
      <c r="A16" s="215"/>
      <c r="M16" t="s">
        <v>652</v>
      </c>
      <c r="U16" s="179" t="s">
        <v>589</v>
      </c>
      <c r="V16" s="179" t="s">
        <v>634</v>
      </c>
      <c r="W16" s="179" t="s">
        <v>655</v>
      </c>
      <c r="X16" s="179" t="s">
        <v>656</v>
      </c>
      <c r="Y16" s="179" t="s">
        <v>657</v>
      </c>
      <c r="Z16" t="s">
        <v>651</v>
      </c>
      <c r="BC16" t="s">
        <v>423</v>
      </c>
      <c r="BN16" t="s">
        <v>423</v>
      </c>
    </row>
    <row r="17" spans="1:72" x14ac:dyDescent="0.25">
      <c r="A17" s="215"/>
      <c r="M17" s="80" t="s">
        <v>564</v>
      </c>
      <c r="N17" s="80"/>
      <c r="O17" s="80" t="s">
        <v>250</v>
      </c>
      <c r="P17" s="80"/>
      <c r="Q17" s="80" t="s">
        <v>257</v>
      </c>
      <c r="R17" s="80"/>
      <c r="T17" s="145" t="s">
        <v>680</v>
      </c>
      <c r="U17" s="145"/>
      <c r="V17" s="145"/>
      <c r="W17" s="145"/>
      <c r="X17" s="145"/>
      <c r="Y17" s="145"/>
      <c r="Z17" s="80" t="s">
        <v>628</v>
      </c>
      <c r="AA17" s="80"/>
      <c r="AB17" s="80" t="s">
        <v>629</v>
      </c>
      <c r="AC17" s="80"/>
      <c r="AD17" s="80" t="s">
        <v>630</v>
      </c>
      <c r="AE17" s="80"/>
      <c r="AF17" s="80" t="s">
        <v>627</v>
      </c>
      <c r="AG17" s="80"/>
      <c r="AJ17" s="80"/>
      <c r="AK17" s="80"/>
      <c r="BC17" s="79" t="s">
        <v>424</v>
      </c>
      <c r="BD17" s="79" t="s">
        <v>240</v>
      </c>
      <c r="BE17" s="79" t="s">
        <v>374</v>
      </c>
      <c r="BF17" s="79" t="s">
        <v>425</v>
      </c>
      <c r="BG17" s="79" t="s">
        <v>426</v>
      </c>
      <c r="BN17" s="79" t="s">
        <v>424</v>
      </c>
      <c r="BO17" s="79" t="s">
        <v>240</v>
      </c>
      <c r="BP17" s="79" t="s">
        <v>374</v>
      </c>
      <c r="BQ17" s="79" t="s">
        <v>425</v>
      </c>
      <c r="BR17" s="79" t="s">
        <v>426</v>
      </c>
    </row>
    <row r="18" spans="1:72" x14ac:dyDescent="0.25">
      <c r="A18" s="215"/>
      <c r="M18" s="77"/>
      <c r="N18" s="77"/>
      <c r="O18" s="77"/>
      <c r="P18" s="77"/>
      <c r="Q18" s="77"/>
      <c r="R18" s="77"/>
      <c r="T18" s="23" t="s">
        <v>236</v>
      </c>
      <c r="U18" s="164">
        <v>36.120029166666676</v>
      </c>
      <c r="V18" s="164">
        <f>AE23</f>
        <v>13.731805037276875</v>
      </c>
      <c r="W18" s="164">
        <f>+AE32</f>
        <v>2.9094914833611125</v>
      </c>
      <c r="X18" s="164">
        <f>+AE33</f>
        <v>3.8549975441283926</v>
      </c>
      <c r="Y18" s="164">
        <f>+X18-W18</f>
        <v>0.94550606076728005</v>
      </c>
      <c r="Z18" s="77"/>
      <c r="AA18" s="77"/>
      <c r="AB18" s="77"/>
      <c r="AC18" s="77"/>
      <c r="AD18" s="77"/>
      <c r="AE18" s="77"/>
      <c r="AF18" s="77"/>
      <c r="AG18" s="77"/>
      <c r="AJ18" s="77"/>
      <c r="AK18" s="77"/>
      <c r="BC18" s="77">
        <v>5</v>
      </c>
      <c r="BD18" s="77">
        <v>7</v>
      </c>
      <c r="BE18" s="77">
        <v>218.54963333333333</v>
      </c>
      <c r="BF18" s="77">
        <v>31.221376190476189</v>
      </c>
      <c r="BG18" s="77">
        <v>328.35207118322768</v>
      </c>
      <c r="BN18" s="77">
        <v>5</v>
      </c>
      <c r="BO18" s="77">
        <v>7</v>
      </c>
      <c r="BP18" s="77">
        <v>125.03266666666666</v>
      </c>
      <c r="BQ18" s="77">
        <v>17.861809523809523</v>
      </c>
      <c r="BR18" s="77">
        <v>76.403396587301657</v>
      </c>
    </row>
    <row r="19" spans="1:72" x14ac:dyDescent="0.25">
      <c r="A19" s="215"/>
      <c r="M19" s="77" t="s">
        <v>577</v>
      </c>
      <c r="N19" s="77">
        <v>59.940361876247515</v>
      </c>
      <c r="O19" s="77" t="s">
        <v>577</v>
      </c>
      <c r="P19" s="77">
        <v>36.701771856287422</v>
      </c>
      <c r="Q19" s="77" t="s">
        <v>577</v>
      </c>
      <c r="R19" s="77">
        <v>23.238590019960093</v>
      </c>
      <c r="T19" s="23" t="s">
        <v>569</v>
      </c>
      <c r="U19" s="164">
        <f>+AA19</f>
        <v>20.971150000000002</v>
      </c>
      <c r="V19" s="164">
        <f>AA23</f>
        <v>7.2467687671327665</v>
      </c>
      <c r="W19" s="164">
        <f>+AA32</f>
        <v>1.5354435889982094</v>
      </c>
      <c r="X19" s="164">
        <f>+AA33</f>
        <v>2.034421237727035</v>
      </c>
      <c r="Y19" s="164">
        <f>+X19-W19</f>
        <v>0.49897764872882555</v>
      </c>
      <c r="Z19" s="77" t="s">
        <v>577</v>
      </c>
      <c r="AA19" s="77">
        <v>20.971150000000002</v>
      </c>
      <c r="AB19" s="77" t="s">
        <v>577</v>
      </c>
      <c r="AC19" s="77">
        <v>57.091179166666684</v>
      </c>
      <c r="AD19" s="77" t="s">
        <v>577</v>
      </c>
      <c r="AE19" s="77">
        <v>36.120029166666676</v>
      </c>
      <c r="AF19" s="77"/>
      <c r="AG19" s="77"/>
      <c r="AJ19" s="77"/>
      <c r="AK19" s="77"/>
      <c r="BC19" s="77">
        <v>15</v>
      </c>
      <c r="BD19" s="77">
        <v>29</v>
      </c>
      <c r="BE19" s="77">
        <v>858.40246666666667</v>
      </c>
      <c r="BF19" s="77">
        <v>29.600085057471265</v>
      </c>
      <c r="BG19" s="77">
        <v>147.32431966988796</v>
      </c>
      <c r="BN19" s="77">
        <v>15</v>
      </c>
      <c r="BO19" s="77">
        <v>29</v>
      </c>
      <c r="BP19" s="77">
        <v>587.12526666666679</v>
      </c>
      <c r="BQ19" s="77">
        <v>20.245698850574716</v>
      </c>
      <c r="BR19" s="77">
        <v>61.08019189908574</v>
      </c>
    </row>
    <row r="20" spans="1:72" x14ac:dyDescent="0.25">
      <c r="A20" s="215"/>
      <c r="M20" s="77" t="s">
        <v>578</v>
      </c>
      <c r="N20" s="77">
        <v>2.1070545204312134</v>
      </c>
      <c r="O20" s="77" t="s">
        <v>578</v>
      </c>
      <c r="P20" s="77">
        <v>1.6159788644523032</v>
      </c>
      <c r="Q20" s="77" t="s">
        <v>578</v>
      </c>
      <c r="R20" s="77">
        <v>0.91734584437085176</v>
      </c>
      <c r="T20" s="23" t="s">
        <v>588</v>
      </c>
      <c r="U20" s="164">
        <f>+AC19</f>
        <v>57.091179166666684</v>
      </c>
      <c r="V20" s="164">
        <f>AC23</f>
        <v>16.386140356945774</v>
      </c>
      <c r="W20" s="164">
        <f>+AC32</f>
        <v>3.4718913998758572</v>
      </c>
      <c r="X20" s="164">
        <f>+AC33</f>
        <v>4.6001622264727349</v>
      </c>
      <c r="Y20" s="164">
        <f>+X20-W20</f>
        <v>1.1282708265968777</v>
      </c>
      <c r="Z20" s="77" t="s">
        <v>578</v>
      </c>
      <c r="AA20" s="77">
        <v>0.77250814620808483</v>
      </c>
      <c r="AB20" s="77" t="s">
        <v>578</v>
      </c>
      <c r="AC20" s="77">
        <v>1.7467684312022085</v>
      </c>
      <c r="AD20" s="77" t="s">
        <v>578</v>
      </c>
      <c r="AE20" s="77">
        <v>1.4638153354015047</v>
      </c>
      <c r="AF20" s="77"/>
      <c r="AG20" s="77"/>
      <c r="AJ20" s="77"/>
      <c r="AK20" s="77"/>
      <c r="BC20" s="77">
        <v>25</v>
      </c>
      <c r="BD20" s="77">
        <v>16</v>
      </c>
      <c r="BE20" s="77">
        <v>586.78233333333333</v>
      </c>
      <c r="BF20" s="77">
        <v>36.673895833333333</v>
      </c>
      <c r="BG20" s="77">
        <v>119.9744879958329</v>
      </c>
      <c r="BN20" s="77">
        <v>25</v>
      </c>
      <c r="BO20" s="77">
        <v>16</v>
      </c>
      <c r="BP20" s="77">
        <v>312.08466666666669</v>
      </c>
      <c r="BQ20" s="77">
        <v>19.505291666666668</v>
      </c>
      <c r="BR20" s="77">
        <v>86.721984279629581</v>
      </c>
    </row>
    <row r="21" spans="1:72" x14ac:dyDescent="0.25">
      <c r="A21" s="215"/>
      <c r="M21" s="77" t="s">
        <v>276</v>
      </c>
      <c r="N21" s="77">
        <v>55.582999999999998</v>
      </c>
      <c r="O21" s="77" t="s">
        <v>276</v>
      </c>
      <c r="P21" s="77">
        <v>34.233333333333334</v>
      </c>
      <c r="Q21" s="77" t="s">
        <v>276</v>
      </c>
      <c r="R21" s="77">
        <v>20.265999999999998</v>
      </c>
      <c r="T21" s="145" t="s">
        <v>681</v>
      </c>
      <c r="U21" s="145"/>
      <c r="V21" s="145"/>
      <c r="W21" s="145"/>
      <c r="X21" s="145"/>
      <c r="Y21" s="145"/>
      <c r="Z21" s="77" t="s">
        <v>276</v>
      </c>
      <c r="AA21" s="77">
        <v>19.507349999999999</v>
      </c>
      <c r="AB21" s="77" t="s">
        <v>276</v>
      </c>
      <c r="AC21" s="77">
        <v>55.715999999999994</v>
      </c>
      <c r="AD21" s="77" t="s">
        <v>276</v>
      </c>
      <c r="AE21" s="77">
        <v>35.575000000000003</v>
      </c>
      <c r="AF21" s="77"/>
      <c r="AG21" s="77"/>
      <c r="AJ21" s="77"/>
      <c r="AK21" s="77"/>
      <c r="BC21" s="77">
        <v>35</v>
      </c>
      <c r="BD21" s="77">
        <v>21</v>
      </c>
      <c r="BE21" s="77">
        <v>694.58573333333345</v>
      </c>
      <c r="BF21" s="77">
        <v>33.075511111111119</v>
      </c>
      <c r="BG21" s="77">
        <v>243.08705631470349</v>
      </c>
      <c r="BN21" s="77">
        <v>35</v>
      </c>
      <c r="BO21" s="77">
        <v>21</v>
      </c>
      <c r="BP21" s="77">
        <v>548.73099999999988</v>
      </c>
      <c r="BQ21" s="77">
        <v>26.130047619047613</v>
      </c>
      <c r="BR21" s="77">
        <v>324.27939941428593</v>
      </c>
    </row>
    <row r="22" spans="1:72" x14ac:dyDescent="0.25">
      <c r="A22" s="215"/>
      <c r="M22" s="77" t="s">
        <v>579</v>
      </c>
      <c r="N22" s="77" t="e">
        <v>#N/A</v>
      </c>
      <c r="O22" s="77" t="s">
        <v>579</v>
      </c>
      <c r="P22" s="77" t="e">
        <v>#N/A</v>
      </c>
      <c r="Q22" s="77" t="s">
        <v>579</v>
      </c>
      <c r="R22" s="77">
        <v>15.481999999999999</v>
      </c>
      <c r="T22" s="23" t="s">
        <v>236</v>
      </c>
      <c r="U22" s="164">
        <f>+P19</f>
        <v>36.701771856287422</v>
      </c>
      <c r="V22" s="164">
        <f>+P23</f>
        <v>20.883049209575329</v>
      </c>
      <c r="W22" s="164">
        <f>+P32</f>
        <v>3.1905204169386989</v>
      </c>
      <c r="X22" s="164">
        <f>+P33</f>
        <v>4.2108697986179804</v>
      </c>
      <c r="Y22" s="164">
        <f>+X22-W22</f>
        <v>1.0203493816792815</v>
      </c>
      <c r="Z22" s="77" t="s">
        <v>579</v>
      </c>
      <c r="AA22" s="77">
        <v>15.481999999999999</v>
      </c>
      <c r="AB22" s="77" t="s">
        <v>579</v>
      </c>
      <c r="AC22" s="77" t="e">
        <v>#N/A</v>
      </c>
      <c r="AD22" s="77" t="s">
        <v>579</v>
      </c>
      <c r="AE22" s="77" t="e">
        <v>#N/A</v>
      </c>
      <c r="AF22" s="77"/>
      <c r="AG22" s="77"/>
      <c r="AJ22" s="77"/>
      <c r="AK22" s="77"/>
      <c r="BC22" s="77">
        <v>40</v>
      </c>
      <c r="BD22" s="77">
        <v>26</v>
      </c>
      <c r="BE22" s="77">
        <v>1122.67</v>
      </c>
      <c r="BF22" s="77">
        <v>43.179615384615389</v>
      </c>
      <c r="BG22" s="77">
        <v>255.52068824206449</v>
      </c>
      <c r="BN22" s="77">
        <v>40</v>
      </c>
      <c r="BO22" s="77">
        <v>26</v>
      </c>
      <c r="BP22" s="77">
        <v>633.45526666666672</v>
      </c>
      <c r="BQ22" s="77">
        <v>24.363664102564105</v>
      </c>
      <c r="BR22" s="77">
        <v>148.945848414571</v>
      </c>
    </row>
    <row r="23" spans="1:72" x14ac:dyDescent="0.25">
      <c r="A23" s="215"/>
      <c r="M23" s="77" t="s">
        <v>580</v>
      </c>
      <c r="N23" s="77">
        <v>27.229145260099976</v>
      </c>
      <c r="O23" s="77" t="s">
        <v>580</v>
      </c>
      <c r="P23" s="77">
        <v>20.883049209575329</v>
      </c>
      <c r="Q23" s="77" t="s">
        <v>580</v>
      </c>
      <c r="R23" s="77">
        <v>11.854720894934923</v>
      </c>
      <c r="T23" s="23" t="s">
        <v>569</v>
      </c>
      <c r="U23" s="164">
        <f>+R19</f>
        <v>23.238590019960093</v>
      </c>
      <c r="V23" s="164">
        <f>+R23</f>
        <v>11.854720894934923</v>
      </c>
      <c r="W23" s="164">
        <f>+R32</f>
        <v>1.811168889793026</v>
      </c>
      <c r="X23" s="164">
        <f>+R33</f>
        <v>2.3903925948054647</v>
      </c>
      <c r="Y23" s="164">
        <f>+X23-W23</f>
        <v>0.57922370501243869</v>
      </c>
      <c r="Z23" s="77" t="s">
        <v>580</v>
      </c>
      <c r="AA23" s="77">
        <v>7.2467687671327665</v>
      </c>
      <c r="AB23" s="77" t="s">
        <v>580</v>
      </c>
      <c r="AC23" s="77">
        <v>16.386140356945774</v>
      </c>
      <c r="AD23" s="77" t="s">
        <v>580</v>
      </c>
      <c r="AE23" s="77">
        <v>13.731805037276875</v>
      </c>
      <c r="AF23" s="77"/>
      <c r="AG23" s="77"/>
      <c r="AJ23" s="77"/>
      <c r="AK23" s="77"/>
      <c r="BC23" s="77">
        <v>50</v>
      </c>
      <c r="BD23" s="77">
        <v>14</v>
      </c>
      <c r="BE23" s="77">
        <v>455.66233333333332</v>
      </c>
      <c r="BF23" s="77">
        <v>32.547309523809524</v>
      </c>
      <c r="BG23" s="77">
        <v>315.11797448656932</v>
      </c>
      <c r="BN23" s="77">
        <v>50</v>
      </c>
      <c r="BO23" s="77">
        <v>14</v>
      </c>
      <c r="BP23" s="77">
        <v>308.79993333333334</v>
      </c>
      <c r="BQ23" s="77">
        <v>22.057138095238095</v>
      </c>
      <c r="BR23" s="77">
        <v>39.833979164249072</v>
      </c>
    </row>
    <row r="24" spans="1:72" x14ac:dyDescent="0.25">
      <c r="A24" s="215"/>
      <c r="M24" s="77" t="s">
        <v>581</v>
      </c>
      <c r="N24" s="77">
        <v>741.42635159562508</v>
      </c>
      <c r="O24" s="77" t="s">
        <v>581</v>
      </c>
      <c r="P24" s="77">
        <v>436.10174428954485</v>
      </c>
      <c r="Q24" s="77" t="s">
        <v>581</v>
      </c>
      <c r="R24" s="77">
        <v>140.53440749680666</v>
      </c>
      <c r="T24" s="23" t="s">
        <v>588</v>
      </c>
      <c r="U24" s="164">
        <f>+N19</f>
        <v>59.940361876247515</v>
      </c>
      <c r="V24" s="164">
        <f>+N23</f>
        <v>27.229145260099976</v>
      </c>
      <c r="W24" s="164">
        <f>+N32</f>
        <v>4.1600794508641226</v>
      </c>
      <c r="X24" s="164">
        <f>+N33</f>
        <v>5.4905001787460987</v>
      </c>
      <c r="Y24" s="164">
        <f>+X24-W24</f>
        <v>1.3304207278819762</v>
      </c>
      <c r="Z24" s="77" t="s">
        <v>581</v>
      </c>
      <c r="AA24" s="77">
        <v>52.515657564290954</v>
      </c>
      <c r="AB24" s="77" t="s">
        <v>581</v>
      </c>
      <c r="AC24" s="77">
        <v>268.50559579752701</v>
      </c>
      <c r="AD24" s="77" t="s">
        <v>581</v>
      </c>
      <c r="AE24" s="77">
        <v>188.56246958178252</v>
      </c>
      <c r="AF24" s="77"/>
      <c r="AG24" s="77"/>
      <c r="AJ24" s="77"/>
      <c r="AK24" s="77"/>
      <c r="BC24" s="77">
        <v>60</v>
      </c>
      <c r="BD24" s="77">
        <v>34</v>
      </c>
      <c r="BE24" s="77">
        <v>1252.6571999999999</v>
      </c>
      <c r="BF24" s="77">
        <v>36.842858823529411</v>
      </c>
      <c r="BG24" s="77">
        <v>795.68693098310246</v>
      </c>
      <c r="BN24" s="77">
        <v>60</v>
      </c>
      <c r="BO24" s="77">
        <v>34</v>
      </c>
      <c r="BP24" s="77">
        <v>932.86926666666648</v>
      </c>
      <c r="BQ24" s="77">
        <v>27.437331372549014</v>
      </c>
      <c r="BR24" s="77">
        <v>186.95041404087158</v>
      </c>
    </row>
    <row r="25" spans="1:72" x14ac:dyDescent="0.25">
      <c r="A25" s="215"/>
      <c r="M25" s="77" t="s">
        <v>582</v>
      </c>
      <c r="N25" s="77">
        <v>14.054690337276089</v>
      </c>
      <c r="O25" s="77" t="s">
        <v>582</v>
      </c>
      <c r="P25" s="77">
        <v>16.220928334944787</v>
      </c>
      <c r="Q25" s="77" t="s">
        <v>582</v>
      </c>
      <c r="R25" s="77">
        <v>6.882157742870465</v>
      </c>
      <c r="Z25" s="77" t="s">
        <v>582</v>
      </c>
      <c r="AA25" s="77">
        <v>0.49698967507111602</v>
      </c>
      <c r="AB25" s="77" t="s">
        <v>582</v>
      </c>
      <c r="AC25" s="77">
        <v>-9.719851312660488E-2</v>
      </c>
      <c r="AD25" s="77" t="s">
        <v>582</v>
      </c>
      <c r="AE25" s="77">
        <v>-0.32951100035215219</v>
      </c>
      <c r="AF25" s="77"/>
      <c r="AG25" s="77"/>
      <c r="AJ25" s="77"/>
      <c r="AK25" s="77"/>
      <c r="BC25" s="77">
        <v>80</v>
      </c>
      <c r="BD25" s="77">
        <v>5</v>
      </c>
      <c r="BE25" s="77">
        <v>161.2047</v>
      </c>
      <c r="BF25" s="77">
        <v>32.240940000000002</v>
      </c>
      <c r="BG25" s="77">
        <v>80.169141158000002</v>
      </c>
      <c r="BN25" s="77">
        <v>80</v>
      </c>
      <c r="BO25" s="77">
        <v>5</v>
      </c>
      <c r="BP25" s="77">
        <v>87.410499999999999</v>
      </c>
      <c r="BQ25" s="77">
        <v>17.482099999999999</v>
      </c>
      <c r="BR25" s="77">
        <v>47.909434919999967</v>
      </c>
    </row>
    <row r="26" spans="1:72" x14ac:dyDescent="0.25">
      <c r="A26" s="215"/>
      <c r="M26" s="77" t="s">
        <v>583</v>
      </c>
      <c r="N26" s="77">
        <v>2.7545844632900476</v>
      </c>
      <c r="O26" s="77" t="s">
        <v>583</v>
      </c>
      <c r="P26" s="77">
        <v>2.9402709630079253</v>
      </c>
      <c r="Q26" s="77" t="s">
        <v>583</v>
      </c>
      <c r="R26" s="77">
        <v>2.2388079519376336</v>
      </c>
      <c r="Z26" s="77" t="s">
        <v>583</v>
      </c>
      <c r="AA26" s="77">
        <v>0.6390035219714254</v>
      </c>
      <c r="AB26" s="77" t="s">
        <v>583</v>
      </c>
      <c r="AC26" s="77">
        <v>-0.1005971745960378</v>
      </c>
      <c r="AD26" s="77" t="s">
        <v>583</v>
      </c>
      <c r="AE26" s="77">
        <v>0.16535187909983884</v>
      </c>
      <c r="AF26" s="77"/>
      <c r="AG26" s="77"/>
      <c r="AJ26" s="77"/>
      <c r="AK26" s="77"/>
      <c r="BC26" s="77">
        <v>85</v>
      </c>
      <c r="BD26" s="77">
        <v>6</v>
      </c>
      <c r="BE26" s="77">
        <v>255.85046666666665</v>
      </c>
      <c r="BF26" s="77">
        <v>42.641744444444441</v>
      </c>
      <c r="BG26" s="77">
        <v>247.07477906074092</v>
      </c>
      <c r="BN26" s="77">
        <v>85</v>
      </c>
      <c r="BO26" s="77">
        <v>6</v>
      </c>
      <c r="BP26" s="77">
        <v>110.73599999999999</v>
      </c>
      <c r="BQ26" s="77">
        <v>18.456</v>
      </c>
      <c r="BR26" s="77">
        <v>57.964624844444458</v>
      </c>
    </row>
    <row r="27" spans="1:72" ht="15.75" thickBot="1" x14ac:dyDescent="0.3">
      <c r="A27" s="215"/>
      <c r="M27" s="77" t="s">
        <v>584</v>
      </c>
      <c r="N27" s="77">
        <v>227.9503333333333</v>
      </c>
      <c r="O27" s="77" t="s">
        <v>584</v>
      </c>
      <c r="P27" s="77">
        <v>171.83333333333331</v>
      </c>
      <c r="Q27" s="77" t="s">
        <v>584</v>
      </c>
      <c r="R27" s="77">
        <v>77.933333333333337</v>
      </c>
      <c r="Z27" s="77" t="s">
        <v>584</v>
      </c>
      <c r="AA27" s="77">
        <v>37.854299999999995</v>
      </c>
      <c r="AB27" s="77" t="s">
        <v>584</v>
      </c>
      <c r="AC27" s="77">
        <v>79.066000000000017</v>
      </c>
      <c r="AD27" s="77" t="s">
        <v>584</v>
      </c>
      <c r="AE27" s="77">
        <v>61.197800000000001</v>
      </c>
      <c r="AF27" s="77"/>
      <c r="AG27" s="77"/>
      <c r="AJ27" s="77"/>
      <c r="AK27" s="77"/>
      <c r="BC27" s="78">
        <v>90</v>
      </c>
      <c r="BD27" s="78">
        <v>8</v>
      </c>
      <c r="BE27" s="78">
        <v>459.06436666666667</v>
      </c>
      <c r="BF27" s="78">
        <v>57.383045833333334</v>
      </c>
      <c r="BG27" s="78">
        <v>1941.4748249025204</v>
      </c>
      <c r="BN27" s="78">
        <v>90</v>
      </c>
      <c r="BO27" s="78">
        <v>8</v>
      </c>
      <c r="BP27" s="78">
        <v>198.18329999999997</v>
      </c>
      <c r="BQ27" s="78">
        <v>24.772912499999997</v>
      </c>
      <c r="BR27" s="78">
        <v>67.619843261250281</v>
      </c>
    </row>
    <row r="28" spans="1:72" x14ac:dyDescent="0.25">
      <c r="A28" s="215"/>
      <c r="M28" s="77" t="s">
        <v>585</v>
      </c>
      <c r="N28" s="77">
        <v>16.332999999999998</v>
      </c>
      <c r="O28" s="77" t="s">
        <v>585</v>
      </c>
      <c r="P28" s="77">
        <v>3.15</v>
      </c>
      <c r="Q28" s="77" t="s">
        <v>585</v>
      </c>
      <c r="R28" s="77">
        <v>3.4000000000000004</v>
      </c>
      <c r="Z28" s="77" t="s">
        <v>585</v>
      </c>
      <c r="AA28" s="77">
        <v>6.2786999999999988</v>
      </c>
      <c r="AB28" s="77" t="s">
        <v>585</v>
      </c>
      <c r="AC28" s="77">
        <v>16.332999999999998</v>
      </c>
      <c r="AD28" s="77" t="s">
        <v>585</v>
      </c>
      <c r="AE28" s="77">
        <v>6.2006999999999994</v>
      </c>
      <c r="AF28" s="77"/>
      <c r="AG28" s="77"/>
      <c r="AJ28" s="77"/>
      <c r="AK28" s="77"/>
    </row>
    <row r="29" spans="1:72" ht="15.75" thickBot="1" x14ac:dyDescent="0.3">
      <c r="A29" s="215"/>
      <c r="M29" s="77" t="s">
        <v>586</v>
      </c>
      <c r="N29" s="77">
        <v>244.2833333333333</v>
      </c>
      <c r="O29" s="77" t="s">
        <v>586</v>
      </c>
      <c r="P29" s="77">
        <v>174.98333333333332</v>
      </c>
      <c r="Q29" s="77" t="s">
        <v>586</v>
      </c>
      <c r="R29" s="77">
        <v>81.333333333333343</v>
      </c>
      <c r="Z29" s="77" t="s">
        <v>586</v>
      </c>
      <c r="AA29" s="77">
        <v>44.132999999999996</v>
      </c>
      <c r="AB29" s="77" t="s">
        <v>586</v>
      </c>
      <c r="AC29" s="77">
        <v>95.399000000000015</v>
      </c>
      <c r="AD29" s="77" t="s">
        <v>586</v>
      </c>
      <c r="AE29" s="77">
        <v>67.398499999999999</v>
      </c>
      <c r="AF29" s="77"/>
      <c r="AG29" s="77"/>
      <c r="AJ29" s="77"/>
      <c r="AK29" s="77"/>
    </row>
    <row r="30" spans="1:72" ht="15.75" thickBot="1" x14ac:dyDescent="0.3">
      <c r="A30" s="215"/>
      <c r="M30" s="77" t="s">
        <v>374</v>
      </c>
      <c r="N30" s="77">
        <v>10010.040433333335</v>
      </c>
      <c r="O30" s="77" t="s">
        <v>374</v>
      </c>
      <c r="P30" s="77">
        <v>6129.1958999999997</v>
      </c>
      <c r="Q30" s="77" t="s">
        <v>374</v>
      </c>
      <c r="R30" s="77">
        <v>3880.8445333333357</v>
      </c>
      <c r="T30" s="97"/>
      <c r="U30" s="165" t="s">
        <v>677</v>
      </c>
      <c r="V30" s="165" t="s">
        <v>425</v>
      </c>
      <c r="W30" s="165" t="s">
        <v>655</v>
      </c>
      <c r="X30" s="165" t="s">
        <v>676</v>
      </c>
      <c r="Y30" s="166" t="s">
        <v>276</v>
      </c>
      <c r="Z30" s="77" t="s">
        <v>374</v>
      </c>
      <c r="AA30" s="77">
        <v>1845.4612000000002</v>
      </c>
      <c r="AB30" s="77" t="s">
        <v>374</v>
      </c>
      <c r="AC30" s="77">
        <v>5024.0237666666681</v>
      </c>
      <c r="AD30" s="77" t="s">
        <v>374</v>
      </c>
      <c r="AE30" s="77">
        <v>3178.5625666666674</v>
      </c>
      <c r="AF30" s="77"/>
      <c r="AG30" s="77"/>
      <c r="AJ30" s="77"/>
      <c r="AK30" s="77"/>
      <c r="BC30" t="s">
        <v>427</v>
      </c>
      <c r="BN30" t="s">
        <v>427</v>
      </c>
    </row>
    <row r="31" spans="1:72" x14ac:dyDescent="0.25">
      <c r="A31" s="215"/>
      <c r="M31" s="77" t="s">
        <v>240</v>
      </c>
      <c r="N31" s="77">
        <v>167</v>
      </c>
      <c r="O31" s="77" t="s">
        <v>240</v>
      </c>
      <c r="P31" s="77">
        <v>167</v>
      </c>
      <c r="Q31" s="77" t="s">
        <v>240</v>
      </c>
      <c r="R31" s="77">
        <v>167</v>
      </c>
      <c r="T31" s="167" t="s">
        <v>569</v>
      </c>
      <c r="U31" s="168">
        <v>167</v>
      </c>
      <c r="V31" s="169">
        <f>U23</f>
        <v>23.238590019960093</v>
      </c>
      <c r="W31" s="169">
        <f>W23</f>
        <v>1.811168889793026</v>
      </c>
      <c r="X31" s="169">
        <f>V23</f>
        <v>11.854720894934923</v>
      </c>
      <c r="Y31" s="96">
        <f>R21</f>
        <v>20.265999999999998</v>
      </c>
      <c r="Z31" s="77" t="s">
        <v>240</v>
      </c>
      <c r="AA31" s="77">
        <v>88</v>
      </c>
      <c r="AB31" s="77" t="s">
        <v>240</v>
      </c>
      <c r="AC31" s="77">
        <v>88</v>
      </c>
      <c r="AD31" s="77" t="s">
        <v>240</v>
      </c>
      <c r="AE31" s="77">
        <v>88</v>
      </c>
      <c r="AF31" s="77"/>
      <c r="AG31" s="77"/>
      <c r="AJ31" s="77"/>
      <c r="AK31" s="77"/>
      <c r="BC31" s="79" t="s">
        <v>428</v>
      </c>
      <c r="BD31" s="79" t="s">
        <v>429</v>
      </c>
      <c r="BE31" s="79" t="s">
        <v>430</v>
      </c>
      <c r="BF31" s="79" t="s">
        <v>431</v>
      </c>
      <c r="BG31" s="79" t="s">
        <v>432</v>
      </c>
      <c r="BH31" s="79" t="s">
        <v>433</v>
      </c>
      <c r="BI31" s="79" t="s">
        <v>434</v>
      </c>
      <c r="BN31" s="79" t="s">
        <v>428</v>
      </c>
      <c r="BO31" s="79" t="s">
        <v>429</v>
      </c>
      <c r="BP31" s="79" t="s">
        <v>430</v>
      </c>
      <c r="BQ31" s="79" t="s">
        <v>431</v>
      </c>
      <c r="BR31" s="79" t="s">
        <v>432</v>
      </c>
      <c r="BS31" s="79" t="s">
        <v>433</v>
      </c>
      <c r="BT31" s="79" t="s">
        <v>434</v>
      </c>
    </row>
    <row r="32" spans="1:72" ht="15.75" thickBot="1" x14ac:dyDescent="0.3">
      <c r="A32" s="215"/>
      <c r="M32" s="78" t="s">
        <v>587</v>
      </c>
      <c r="N32" s="78">
        <v>4.1600794508641226</v>
      </c>
      <c r="O32" s="78" t="s">
        <v>587</v>
      </c>
      <c r="P32" s="78">
        <v>3.1905204169386989</v>
      </c>
      <c r="Q32" s="78" t="s">
        <v>587</v>
      </c>
      <c r="R32" s="78">
        <v>1.811168889793026</v>
      </c>
      <c r="T32" s="167" t="s">
        <v>236</v>
      </c>
      <c r="U32" s="168">
        <v>167</v>
      </c>
      <c r="V32" s="169">
        <f>U22</f>
        <v>36.701771856287422</v>
      </c>
      <c r="W32" s="169">
        <f>W22</f>
        <v>3.1905204169386989</v>
      </c>
      <c r="X32" s="169">
        <f>V22</f>
        <v>20.883049209575329</v>
      </c>
      <c r="Y32" s="96">
        <f>P21</f>
        <v>34.233333333333334</v>
      </c>
      <c r="Z32" s="78" t="s">
        <v>587</v>
      </c>
      <c r="AA32" s="78">
        <v>1.5354435889982094</v>
      </c>
      <c r="AB32" s="78" t="s">
        <v>587</v>
      </c>
      <c r="AC32" s="78">
        <v>3.4718913998758572</v>
      </c>
      <c r="AD32" s="78" t="s">
        <v>587</v>
      </c>
      <c r="AE32" s="78">
        <v>2.9094914833611125</v>
      </c>
      <c r="AF32" s="78"/>
      <c r="AG32" s="78"/>
      <c r="AJ32" s="78"/>
      <c r="AK32" s="78"/>
      <c r="BC32" s="77" t="s">
        <v>435</v>
      </c>
      <c r="BD32" s="77">
        <v>7010.8226638124324</v>
      </c>
      <c r="BE32" s="77">
        <v>9</v>
      </c>
      <c r="BF32" s="77">
        <v>778.98029597915911</v>
      </c>
      <c r="BG32" s="77">
        <v>1.8798151808796804</v>
      </c>
      <c r="BH32" s="77">
        <v>5.8658552965707593E-2</v>
      </c>
      <c r="BI32" s="77">
        <v>1.9403478091208315</v>
      </c>
      <c r="BN32" s="77" t="s">
        <v>435</v>
      </c>
      <c r="BO32" s="77">
        <v>1833.2689107619371</v>
      </c>
      <c r="BP32" s="77">
        <v>9</v>
      </c>
      <c r="BQ32" s="77">
        <v>203.69654564021525</v>
      </c>
      <c r="BR32" s="77">
        <v>1.4904111563947591</v>
      </c>
      <c r="BS32" s="77">
        <v>0.15579857215558748</v>
      </c>
      <c r="BT32" s="77">
        <v>1.9403478091208315</v>
      </c>
    </row>
    <row r="33" spans="1:75" ht="15.75" thickBot="1" x14ac:dyDescent="0.3">
      <c r="A33" s="215"/>
      <c r="M33" t="s">
        <v>633</v>
      </c>
      <c r="N33">
        <v>5.4905001787460987</v>
      </c>
      <c r="P33">
        <v>4.2108697986179804</v>
      </c>
      <c r="R33">
        <v>2.3903925948054647</v>
      </c>
      <c r="T33" s="171" t="s">
        <v>588</v>
      </c>
      <c r="U33" s="172">
        <v>167</v>
      </c>
      <c r="V33" s="173">
        <f>U24</f>
        <v>59.940361876247515</v>
      </c>
      <c r="W33" s="173">
        <f>W24</f>
        <v>4.1600794508641226</v>
      </c>
      <c r="X33" s="173">
        <f>V24</f>
        <v>27.229145260099976</v>
      </c>
      <c r="Y33" s="103">
        <f>N21</f>
        <v>55.582999999999998</v>
      </c>
      <c r="Z33" s="78" t="s">
        <v>633</v>
      </c>
      <c r="AA33">
        <v>2.034421237727035</v>
      </c>
      <c r="AC33">
        <v>4.6001622264727349</v>
      </c>
      <c r="AE33">
        <v>3.8549975441283926</v>
      </c>
      <c r="BC33" s="77" t="s">
        <v>436</v>
      </c>
      <c r="BD33" s="77">
        <v>64645.145655160508</v>
      </c>
      <c r="BE33" s="77">
        <v>156</v>
      </c>
      <c r="BF33" s="77">
        <v>414.39195932795195</v>
      </c>
      <c r="BG33" s="77"/>
      <c r="BH33" s="77"/>
      <c r="BI33" s="77"/>
      <c r="BN33" s="77" t="s">
        <v>436</v>
      </c>
      <c r="BO33" s="77">
        <v>21320.734874757622</v>
      </c>
      <c r="BP33" s="77">
        <v>156</v>
      </c>
      <c r="BQ33" s="77">
        <v>136.67137740229245</v>
      </c>
      <c r="BR33" s="77"/>
      <c r="BS33" s="77"/>
      <c r="BT33" s="77"/>
    </row>
    <row r="34" spans="1:75" x14ac:dyDescent="0.25">
      <c r="A34" s="215"/>
      <c r="N34">
        <f>+N33-N32</f>
        <v>1.3304207278819762</v>
      </c>
      <c r="P34">
        <f>+P33-P32</f>
        <v>1.0203493816792815</v>
      </c>
      <c r="R34">
        <f>+R33-R32</f>
        <v>0.57922370501243869</v>
      </c>
      <c r="AA34">
        <f>+AA33-AA32</f>
        <v>0.49897764872882555</v>
      </c>
      <c r="AC34">
        <f>+AC33-AC32</f>
        <v>1.1282708265968777</v>
      </c>
      <c r="AE34">
        <f>+AE33-AE32</f>
        <v>0.94550606076728005</v>
      </c>
      <c r="BC34" s="77"/>
      <c r="BD34" s="77"/>
      <c r="BE34" s="77"/>
      <c r="BF34" s="77"/>
      <c r="BG34" s="77"/>
      <c r="BH34" s="77"/>
      <c r="BI34" s="77"/>
      <c r="BN34" s="77"/>
      <c r="BO34" s="77"/>
      <c r="BP34" s="77"/>
      <c r="BQ34" s="77"/>
      <c r="BR34" s="77"/>
      <c r="BS34" s="77"/>
      <c r="BT34" s="77"/>
    </row>
    <row r="35" spans="1:75" ht="15.75" thickBot="1" x14ac:dyDescent="0.3">
      <c r="A35" s="215"/>
      <c r="BC35" s="78" t="s">
        <v>437</v>
      </c>
      <c r="BD35" s="78">
        <v>71655.96831897294</v>
      </c>
      <c r="BE35" s="78">
        <v>165</v>
      </c>
      <c r="BF35" s="78"/>
      <c r="BG35" s="78"/>
      <c r="BH35" s="78"/>
      <c r="BI35" s="78"/>
      <c r="BN35" s="78" t="s">
        <v>437</v>
      </c>
      <c r="BO35" s="78">
        <v>23154.003785519559</v>
      </c>
      <c r="BP35" s="78">
        <v>165</v>
      </c>
      <c r="BQ35" s="78"/>
      <c r="BR35" s="78"/>
      <c r="BS35" s="78"/>
      <c r="BT35" s="78"/>
    </row>
    <row r="36" spans="1:75" x14ac:dyDescent="0.25">
      <c r="A36" s="215"/>
    </row>
    <row r="37" spans="1:75" x14ac:dyDescent="0.25">
      <c r="A37" s="215"/>
    </row>
    <row r="38" spans="1:75" ht="15.75" thickBot="1" x14ac:dyDescent="0.3">
      <c r="A38" s="215"/>
      <c r="AQ38" s="23" t="s">
        <v>654</v>
      </c>
    </row>
    <row r="39" spans="1:75" ht="15.75" thickBot="1" x14ac:dyDescent="0.3">
      <c r="A39" s="215"/>
      <c r="C39" t="s">
        <v>236</v>
      </c>
      <c r="Q39" t="s">
        <v>569</v>
      </c>
      <c r="AE39" s="23" t="s">
        <v>653</v>
      </c>
      <c r="AI39" t="s">
        <v>422</v>
      </c>
      <c r="AQ39" s="97" t="s">
        <v>220</v>
      </c>
      <c r="AR39" s="98" t="s">
        <v>222</v>
      </c>
      <c r="AS39" s="99" t="s">
        <v>221</v>
      </c>
      <c r="AU39" t="s">
        <v>422</v>
      </c>
      <c r="BC39" s="97">
        <v>5</v>
      </c>
      <c r="BD39" s="98">
        <v>15</v>
      </c>
      <c r="BE39" s="98">
        <v>25</v>
      </c>
      <c r="BF39" s="98">
        <v>35</v>
      </c>
      <c r="BG39" s="98">
        <v>40</v>
      </c>
      <c r="BH39" s="98">
        <v>50</v>
      </c>
      <c r="BI39" s="98">
        <v>60</v>
      </c>
      <c r="BJ39" s="98">
        <v>80</v>
      </c>
      <c r="BK39" s="98">
        <v>85</v>
      </c>
      <c r="BL39" s="99">
        <v>90</v>
      </c>
      <c r="BN39" s="97">
        <v>5</v>
      </c>
      <c r="BO39" s="98">
        <v>15</v>
      </c>
      <c r="BP39" s="98">
        <v>25</v>
      </c>
      <c r="BQ39" s="98">
        <v>35</v>
      </c>
      <c r="BR39" s="98">
        <v>40</v>
      </c>
      <c r="BS39" s="98">
        <v>50</v>
      </c>
      <c r="BT39" s="98">
        <v>60</v>
      </c>
      <c r="BU39" s="98">
        <v>80</v>
      </c>
      <c r="BV39" s="98">
        <v>85</v>
      </c>
      <c r="BW39" s="99">
        <v>90</v>
      </c>
    </row>
    <row r="40" spans="1:75" x14ac:dyDescent="0.25">
      <c r="A40" s="215"/>
      <c r="C40" s="110" t="s">
        <v>83</v>
      </c>
      <c r="D40" s="111" t="s">
        <v>49</v>
      </c>
      <c r="E40" s="111" t="s">
        <v>568</v>
      </c>
      <c r="F40" s="111" t="s">
        <v>118</v>
      </c>
      <c r="G40" s="112" t="s">
        <v>208</v>
      </c>
      <c r="I40" t="s">
        <v>422</v>
      </c>
      <c r="Q40" s="110" t="s">
        <v>83</v>
      </c>
      <c r="R40" s="111" t="s">
        <v>49</v>
      </c>
      <c r="S40" s="111" t="s">
        <v>631</v>
      </c>
      <c r="T40" s="111" t="s">
        <v>118</v>
      </c>
      <c r="U40" s="112" t="s">
        <v>208</v>
      </c>
      <c r="W40" t="s">
        <v>422</v>
      </c>
      <c r="AE40" s="97" t="s">
        <v>220</v>
      </c>
      <c r="AF40" s="98" t="s">
        <v>222</v>
      </c>
      <c r="AG40" s="99" t="s">
        <v>221</v>
      </c>
      <c r="AQ40" s="42">
        <v>16.766666666666666</v>
      </c>
      <c r="AR40" s="100"/>
      <c r="AS40" s="96"/>
      <c r="BC40" s="42">
        <v>36.13333333333334</v>
      </c>
      <c r="BD40" s="100"/>
      <c r="BE40" s="100"/>
      <c r="BF40" s="100"/>
      <c r="BG40" s="100"/>
      <c r="BH40" s="100"/>
      <c r="BI40" s="100"/>
      <c r="BJ40" s="100"/>
      <c r="BK40" s="100"/>
      <c r="BL40" s="96"/>
      <c r="BN40" s="42">
        <v>14.283333333333335</v>
      </c>
      <c r="BO40" s="100"/>
      <c r="BP40" s="100"/>
      <c r="BQ40" s="100"/>
      <c r="BR40" s="100"/>
      <c r="BS40" s="100"/>
      <c r="BT40" s="100"/>
      <c r="BU40" s="100"/>
      <c r="BV40" s="100"/>
      <c r="BW40" s="96"/>
    </row>
    <row r="41" spans="1:75" ht="15.75" thickBot="1" x14ac:dyDescent="0.3">
      <c r="A41" s="215"/>
      <c r="C41" s="42" t="s">
        <v>159</v>
      </c>
      <c r="D41" s="100">
        <v>22.5</v>
      </c>
      <c r="E41" s="100"/>
      <c r="F41" s="100"/>
      <c r="G41" s="96"/>
      <c r="Q41" s="42" t="s">
        <v>159</v>
      </c>
      <c r="R41" s="100">
        <v>16.766666666666666</v>
      </c>
      <c r="S41" s="100"/>
      <c r="T41" s="100"/>
      <c r="U41" s="96"/>
      <c r="AE41" s="42">
        <v>22.5</v>
      </c>
      <c r="AF41" s="100"/>
      <c r="AG41" s="96"/>
      <c r="AI41" t="s">
        <v>423</v>
      </c>
      <c r="AQ41" s="42">
        <v>68.600000000000009</v>
      </c>
      <c r="AR41" s="100"/>
      <c r="AS41" s="96"/>
      <c r="AU41" t="s">
        <v>423</v>
      </c>
      <c r="BC41" s="42">
        <v>15.716666666666665</v>
      </c>
      <c r="BD41" s="100"/>
      <c r="BE41" s="100"/>
      <c r="BF41" s="100"/>
      <c r="BG41" s="100"/>
      <c r="BH41" s="100"/>
      <c r="BI41" s="100"/>
      <c r="BJ41" s="100"/>
      <c r="BK41" s="100"/>
      <c r="BL41" s="96"/>
      <c r="BN41" s="42">
        <v>35.93333333333333</v>
      </c>
      <c r="BO41" s="100"/>
      <c r="BP41" s="100"/>
      <c r="BQ41" s="100"/>
      <c r="BR41" s="100"/>
      <c r="BS41" s="100"/>
      <c r="BT41" s="100"/>
      <c r="BU41" s="100"/>
      <c r="BV41" s="100"/>
      <c r="BW41" s="96"/>
    </row>
    <row r="42" spans="1:75" ht="15.75" thickBot="1" x14ac:dyDescent="0.3">
      <c r="A42" s="215"/>
      <c r="C42" s="42" t="s">
        <v>160</v>
      </c>
      <c r="D42" s="100">
        <v>30.35</v>
      </c>
      <c r="E42" s="100"/>
      <c r="F42" s="100"/>
      <c r="G42" s="96"/>
      <c r="I42" t="s">
        <v>423</v>
      </c>
      <c r="Q42" s="42" t="s">
        <v>160</v>
      </c>
      <c r="R42" s="100">
        <v>23.216666666666669</v>
      </c>
      <c r="S42" s="100"/>
      <c r="T42" s="100"/>
      <c r="U42" s="96"/>
      <c r="W42" t="s">
        <v>423</v>
      </c>
      <c r="AE42" s="42">
        <v>47.633333333333326</v>
      </c>
      <c r="AF42" s="100"/>
      <c r="AG42" s="96"/>
      <c r="AI42" s="79" t="s">
        <v>424</v>
      </c>
      <c r="AJ42" s="79" t="s">
        <v>240</v>
      </c>
      <c r="AK42" s="79" t="s">
        <v>374</v>
      </c>
      <c r="AL42" s="79" t="s">
        <v>425</v>
      </c>
      <c r="AM42" s="79" t="s">
        <v>426</v>
      </c>
      <c r="AQ42" s="42">
        <v>33.266666666666666</v>
      </c>
      <c r="AR42" s="100"/>
      <c r="AS42" s="96"/>
      <c r="AU42" s="79" t="s">
        <v>424</v>
      </c>
      <c r="AV42" s="79" t="s">
        <v>240</v>
      </c>
      <c r="AW42" s="79" t="s">
        <v>374</v>
      </c>
      <c r="AX42" s="79" t="s">
        <v>425</v>
      </c>
      <c r="AY42" s="79" t="s">
        <v>426</v>
      </c>
      <c r="BC42" s="42">
        <v>34.849999999999994</v>
      </c>
      <c r="BD42" s="100"/>
      <c r="BE42" s="100"/>
      <c r="BF42" s="100"/>
      <c r="BG42" s="100"/>
      <c r="BH42" s="100"/>
      <c r="BI42" s="100"/>
      <c r="BJ42" s="100"/>
      <c r="BK42" s="100"/>
      <c r="BL42" s="96"/>
      <c r="BN42" s="42">
        <v>18.599999999999998</v>
      </c>
      <c r="BO42" s="100"/>
      <c r="BP42" s="100"/>
      <c r="BQ42" s="100"/>
      <c r="BR42" s="100"/>
      <c r="BS42" s="100"/>
      <c r="BT42" s="100"/>
      <c r="BU42" s="100"/>
      <c r="BV42" s="100"/>
      <c r="BW42" s="96"/>
    </row>
    <row r="43" spans="1:75" x14ac:dyDescent="0.25">
      <c r="A43" s="215"/>
      <c r="C43" s="42" t="s">
        <v>161</v>
      </c>
      <c r="D43" s="100">
        <v>47.633333333333326</v>
      </c>
      <c r="E43" s="100"/>
      <c r="F43" s="100"/>
      <c r="G43" s="96"/>
      <c r="I43" s="79" t="s">
        <v>424</v>
      </c>
      <c r="J43" s="79" t="s">
        <v>240</v>
      </c>
      <c r="K43" s="79" t="s">
        <v>374</v>
      </c>
      <c r="L43" s="79" t="s">
        <v>425</v>
      </c>
      <c r="M43" s="79" t="s">
        <v>426</v>
      </c>
      <c r="Q43" s="42" t="s">
        <v>161</v>
      </c>
      <c r="R43" s="100">
        <v>68.600000000000009</v>
      </c>
      <c r="S43" s="100"/>
      <c r="T43" s="100"/>
      <c r="U43" s="96"/>
      <c r="W43" s="79" t="s">
        <v>424</v>
      </c>
      <c r="X43" s="79" t="s">
        <v>240</v>
      </c>
      <c r="Y43" s="79" t="s">
        <v>374</v>
      </c>
      <c r="Z43" s="79" t="s">
        <v>425</v>
      </c>
      <c r="AA43" s="79" t="s">
        <v>426</v>
      </c>
      <c r="AE43" s="42">
        <v>32.316666666666663</v>
      </c>
      <c r="AF43" s="100"/>
      <c r="AG43" s="96"/>
      <c r="AI43" s="77" t="s">
        <v>220</v>
      </c>
      <c r="AJ43" s="77">
        <v>67</v>
      </c>
      <c r="AK43" s="77">
        <v>2350.6099999999997</v>
      </c>
      <c r="AL43" s="77">
        <v>35.083731343283574</v>
      </c>
      <c r="AM43" s="77">
        <v>510.16684885774026</v>
      </c>
      <c r="AQ43" s="42">
        <v>38.88333333333334</v>
      </c>
      <c r="AR43" s="100"/>
      <c r="AS43" s="96"/>
      <c r="AU43" s="77" t="s">
        <v>220</v>
      </c>
      <c r="AV43" s="77">
        <v>67</v>
      </c>
      <c r="AW43" s="77">
        <v>1683.5705333333337</v>
      </c>
      <c r="AX43" s="77">
        <v>25.127918407960205</v>
      </c>
      <c r="AY43" s="77">
        <v>121.23678180495854</v>
      </c>
      <c r="BC43" s="42">
        <v>23.883333333333336</v>
      </c>
      <c r="BD43" s="100"/>
      <c r="BE43" s="100"/>
      <c r="BF43" s="100"/>
      <c r="BG43" s="100"/>
      <c r="BH43" s="100"/>
      <c r="BI43" s="100"/>
      <c r="BJ43" s="100"/>
      <c r="BK43" s="100"/>
      <c r="BL43" s="96"/>
      <c r="BN43" s="42">
        <v>15.016666666666667</v>
      </c>
      <c r="BO43" s="100"/>
      <c r="BP43" s="100"/>
      <c r="BQ43" s="100"/>
      <c r="BR43" s="100"/>
      <c r="BS43" s="100"/>
      <c r="BT43" s="100"/>
      <c r="BU43" s="100"/>
      <c r="BV43" s="100"/>
      <c r="BW43" s="96"/>
    </row>
    <row r="44" spans="1:75" x14ac:dyDescent="0.25">
      <c r="A44" s="215"/>
      <c r="C44" s="42" t="s">
        <v>163</v>
      </c>
      <c r="D44" s="100">
        <v>5.8333333333333339</v>
      </c>
      <c r="E44" s="100"/>
      <c r="F44" s="100"/>
      <c r="G44" s="96"/>
      <c r="I44" s="77" t="s">
        <v>49</v>
      </c>
      <c r="J44" s="77">
        <v>109</v>
      </c>
      <c r="K44" s="77">
        <v>3940.4613666666669</v>
      </c>
      <c r="L44" s="77">
        <v>36.151021712538231</v>
      </c>
      <c r="M44" s="77">
        <v>360.89950833323758</v>
      </c>
      <c r="Q44" s="42" t="s">
        <v>163</v>
      </c>
      <c r="R44" s="100">
        <v>23.333333333333336</v>
      </c>
      <c r="S44" s="100"/>
      <c r="T44" s="100"/>
      <c r="U44" s="96"/>
      <c r="W44" s="77" t="s">
        <v>49</v>
      </c>
      <c r="X44" s="77">
        <v>109</v>
      </c>
      <c r="Y44" s="77">
        <v>2329.3508666666667</v>
      </c>
      <c r="Z44" s="77">
        <v>21.370191437308868</v>
      </c>
      <c r="AA44" s="77">
        <v>138.48663976375335</v>
      </c>
      <c r="AE44" s="42">
        <v>23.083333333333332</v>
      </c>
      <c r="AF44" s="100"/>
      <c r="AG44" s="96"/>
      <c r="AI44" s="77" t="s">
        <v>222</v>
      </c>
      <c r="AJ44" s="77">
        <v>48</v>
      </c>
      <c r="AK44" s="77">
        <v>1888.5159333333331</v>
      </c>
      <c r="AL44" s="77">
        <v>39.34408194444444</v>
      </c>
      <c r="AM44" s="77">
        <v>630.45770101597907</v>
      </c>
      <c r="AQ44" s="42">
        <v>26.65</v>
      </c>
      <c r="AR44" s="100"/>
      <c r="AS44" s="96"/>
      <c r="AU44" s="77" t="s">
        <v>222</v>
      </c>
      <c r="AV44" s="77">
        <v>48</v>
      </c>
      <c r="AW44" s="77">
        <v>1095.9796666666666</v>
      </c>
      <c r="AX44" s="77">
        <v>22.832909722222222</v>
      </c>
      <c r="AY44" s="77">
        <v>142.7353845605181</v>
      </c>
      <c r="BC44" s="42">
        <v>34.299999999999997</v>
      </c>
      <c r="BD44" s="100"/>
      <c r="BE44" s="100"/>
      <c r="BF44" s="100"/>
      <c r="BG44" s="100"/>
      <c r="BH44" s="100"/>
      <c r="BI44" s="100"/>
      <c r="BJ44" s="100"/>
      <c r="BK44" s="100"/>
      <c r="BL44" s="96"/>
      <c r="BN44" s="42">
        <v>16.283333333333335</v>
      </c>
      <c r="BO44" s="100"/>
      <c r="BP44" s="100"/>
      <c r="BQ44" s="100"/>
      <c r="BR44" s="100"/>
      <c r="BS44" s="100"/>
      <c r="BT44" s="100"/>
      <c r="BU44" s="100"/>
      <c r="BV44" s="100"/>
      <c r="BW44" s="96"/>
    </row>
    <row r="45" spans="1:75" ht="15.75" thickBot="1" x14ac:dyDescent="0.3">
      <c r="A45" s="215"/>
      <c r="C45" s="42" t="s">
        <v>164</v>
      </c>
      <c r="D45" s="100">
        <v>32.316666666666663</v>
      </c>
      <c r="E45" s="100"/>
      <c r="F45" s="100"/>
      <c r="G45" s="96"/>
      <c r="I45" s="77" t="s">
        <v>568</v>
      </c>
      <c r="J45" s="77">
        <v>32</v>
      </c>
      <c r="K45" s="77">
        <v>1245.1007333333332</v>
      </c>
      <c r="L45" s="77">
        <v>38.909397916666663</v>
      </c>
      <c r="M45" s="77">
        <v>992.18913233354442</v>
      </c>
      <c r="Q45" s="42" t="s">
        <v>164</v>
      </c>
      <c r="R45" s="100">
        <v>33.266666666666666</v>
      </c>
      <c r="S45" s="100"/>
      <c r="T45" s="100"/>
      <c r="U45" s="96"/>
      <c r="W45" s="77" t="s">
        <v>631</v>
      </c>
      <c r="X45" s="77">
        <v>32</v>
      </c>
      <c r="Y45" s="77">
        <v>942.36003333333326</v>
      </c>
      <c r="Z45" s="77">
        <v>29.448751041666664</v>
      </c>
      <c r="AA45" s="77">
        <v>165.94226088695231</v>
      </c>
      <c r="AE45" s="42">
        <v>31.566666666666666</v>
      </c>
      <c r="AF45" s="100"/>
      <c r="AG45" s="96"/>
      <c r="AI45" s="78" t="s">
        <v>221</v>
      </c>
      <c r="AJ45" s="78">
        <v>52</v>
      </c>
      <c r="AK45" s="78">
        <v>1890.0699666666665</v>
      </c>
      <c r="AL45" s="78">
        <v>36.347499358974353</v>
      </c>
      <c r="AM45" s="78">
        <v>168.1039783307842</v>
      </c>
      <c r="AQ45" s="42">
        <v>36.75</v>
      </c>
      <c r="AR45" s="100"/>
      <c r="AS45" s="96"/>
      <c r="AU45" s="78" t="s">
        <v>221</v>
      </c>
      <c r="AV45" s="78">
        <v>52</v>
      </c>
      <c r="AW45" s="78">
        <v>1101.2943333333328</v>
      </c>
      <c r="AX45" s="78">
        <v>21.178737179487168</v>
      </c>
      <c r="AY45" s="78">
        <v>159.82009779161936</v>
      </c>
      <c r="BC45" s="42">
        <v>64.816300000000012</v>
      </c>
      <c r="BD45" s="100"/>
      <c r="BE45" s="100"/>
      <c r="BF45" s="100"/>
      <c r="BG45" s="100"/>
      <c r="BH45" s="100"/>
      <c r="BI45" s="100"/>
      <c r="BJ45" s="100"/>
      <c r="BK45" s="100"/>
      <c r="BL45" s="96"/>
      <c r="BN45" s="42">
        <v>17.432999999999996</v>
      </c>
      <c r="BO45" s="100"/>
      <c r="BP45" s="100"/>
      <c r="BQ45" s="100"/>
      <c r="BR45" s="100"/>
      <c r="BS45" s="100"/>
      <c r="BT45" s="100"/>
      <c r="BU45" s="100"/>
      <c r="BV45" s="100"/>
      <c r="BW45" s="96"/>
    </row>
    <row r="46" spans="1:75" x14ac:dyDescent="0.25">
      <c r="A46" s="215"/>
      <c r="C46" s="42" t="s">
        <v>165</v>
      </c>
      <c r="D46" s="100">
        <v>16.549999999999997</v>
      </c>
      <c r="E46" s="100"/>
      <c r="F46" s="100"/>
      <c r="G46" s="96"/>
      <c r="I46" s="77" t="s">
        <v>118</v>
      </c>
      <c r="J46" s="77">
        <v>15</v>
      </c>
      <c r="K46" s="77">
        <v>542.13593333333336</v>
      </c>
      <c r="L46" s="77">
        <v>36.142395555555559</v>
      </c>
      <c r="M46" s="77">
        <v>107.67736626743915</v>
      </c>
      <c r="Q46" s="42" t="s">
        <v>165</v>
      </c>
      <c r="R46" s="100">
        <v>16.616666666666667</v>
      </c>
      <c r="S46" s="100"/>
      <c r="T46" s="100"/>
      <c r="U46" s="96"/>
      <c r="W46" s="77" t="s">
        <v>118</v>
      </c>
      <c r="X46" s="77">
        <v>15</v>
      </c>
      <c r="Y46" s="77">
        <v>336.30383333333327</v>
      </c>
      <c r="Z46" s="77">
        <v>22.420255555555553</v>
      </c>
      <c r="AA46" s="77">
        <v>74.452914000423533</v>
      </c>
      <c r="AE46" s="42">
        <v>91.4</v>
      </c>
      <c r="AF46" s="100"/>
      <c r="AG46" s="96"/>
      <c r="AQ46" s="42">
        <v>17.883333333333333</v>
      </c>
      <c r="AR46" s="100"/>
      <c r="AS46" s="96"/>
      <c r="BC46" s="42">
        <v>8.85</v>
      </c>
      <c r="BD46" s="100"/>
      <c r="BE46" s="100"/>
      <c r="BF46" s="100"/>
      <c r="BG46" s="100"/>
      <c r="BH46" s="100"/>
      <c r="BI46" s="100"/>
      <c r="BJ46" s="100"/>
      <c r="BK46" s="100"/>
      <c r="BL46" s="96"/>
      <c r="BN46" s="42">
        <v>7.4829999999999988</v>
      </c>
      <c r="BO46" s="100"/>
      <c r="BP46" s="100"/>
      <c r="BQ46" s="100"/>
      <c r="BR46" s="100"/>
      <c r="BS46" s="100"/>
      <c r="BT46" s="100"/>
      <c r="BU46" s="100"/>
      <c r="BV46" s="100"/>
      <c r="BW46" s="96"/>
    </row>
    <row r="47" spans="1:75" ht="15.75" thickBot="1" x14ac:dyDescent="0.3">
      <c r="A47" s="215"/>
      <c r="C47" s="42" t="s">
        <v>166</v>
      </c>
      <c r="D47" s="100">
        <v>14.95</v>
      </c>
      <c r="E47" s="100"/>
      <c r="F47" s="100"/>
      <c r="G47" s="96"/>
      <c r="I47" s="78" t="s">
        <v>208</v>
      </c>
      <c r="J47" s="78">
        <v>6</v>
      </c>
      <c r="K47" s="78">
        <v>203.36453333333333</v>
      </c>
      <c r="L47" s="78">
        <v>33.894088888888888</v>
      </c>
      <c r="M47" s="78">
        <v>94.269932678518487</v>
      </c>
      <c r="Q47" s="42" t="s">
        <v>166</v>
      </c>
      <c r="R47" s="100">
        <v>12.666666666666668</v>
      </c>
      <c r="S47" s="100"/>
      <c r="T47" s="100"/>
      <c r="U47" s="96"/>
      <c r="W47" s="78" t="s">
        <v>208</v>
      </c>
      <c r="X47" s="78">
        <v>6</v>
      </c>
      <c r="Y47" s="78">
        <v>127.14646666666668</v>
      </c>
      <c r="Z47" s="78">
        <v>21.191077777777782</v>
      </c>
      <c r="AA47" s="78">
        <v>8.0243371029629085</v>
      </c>
      <c r="AE47" s="42">
        <v>3.15</v>
      </c>
      <c r="AF47" s="100"/>
      <c r="AG47" s="96"/>
      <c r="AQ47" s="42">
        <v>47.516666666666666</v>
      </c>
      <c r="AR47" s="100"/>
      <c r="AS47" s="96"/>
      <c r="BC47" s="42"/>
      <c r="BD47" s="100">
        <v>53.516666666666673</v>
      </c>
      <c r="BE47" s="100"/>
      <c r="BF47" s="100"/>
      <c r="BG47" s="100"/>
      <c r="BH47" s="100"/>
      <c r="BI47" s="100"/>
      <c r="BJ47" s="100"/>
      <c r="BK47" s="100"/>
      <c r="BL47" s="96"/>
      <c r="BN47" s="42"/>
      <c r="BO47" s="100">
        <v>23.81666666666667</v>
      </c>
      <c r="BP47" s="100"/>
      <c r="BQ47" s="100"/>
      <c r="BR47" s="100"/>
      <c r="BS47" s="100"/>
      <c r="BT47" s="100"/>
      <c r="BU47" s="100"/>
      <c r="BV47" s="100"/>
      <c r="BW47" s="96"/>
    </row>
    <row r="48" spans="1:75" ht="15.75" thickBot="1" x14ac:dyDescent="0.3">
      <c r="A48" s="215"/>
      <c r="C48" s="42" t="s">
        <v>168</v>
      </c>
      <c r="D48" s="100">
        <v>31.566666666666666</v>
      </c>
      <c r="E48" s="100"/>
      <c r="F48" s="100"/>
      <c r="G48" s="96"/>
      <c r="Q48" s="42" t="s">
        <v>168</v>
      </c>
      <c r="R48" s="100">
        <v>26.65</v>
      </c>
      <c r="S48" s="100"/>
      <c r="T48" s="100"/>
      <c r="U48" s="96"/>
      <c r="AE48" s="42">
        <v>54.65</v>
      </c>
      <c r="AF48" s="100"/>
      <c r="AG48" s="96"/>
      <c r="AI48" t="s">
        <v>427</v>
      </c>
      <c r="AQ48" s="42">
        <v>20.43333333333333</v>
      </c>
      <c r="AR48" s="100"/>
      <c r="AS48" s="96"/>
      <c r="AU48" t="s">
        <v>427</v>
      </c>
      <c r="BC48" s="42"/>
      <c r="BD48" s="100">
        <v>21.166666666666671</v>
      </c>
      <c r="BE48" s="100"/>
      <c r="BF48" s="100"/>
      <c r="BG48" s="100"/>
      <c r="BH48" s="100"/>
      <c r="BI48" s="100"/>
      <c r="BJ48" s="100"/>
      <c r="BK48" s="100"/>
      <c r="BL48" s="96"/>
      <c r="BN48" s="42"/>
      <c r="BO48" s="100">
        <v>3.4000000000000004</v>
      </c>
      <c r="BP48" s="100"/>
      <c r="BQ48" s="100"/>
      <c r="BR48" s="100"/>
      <c r="BS48" s="100"/>
      <c r="BT48" s="100"/>
      <c r="BU48" s="100"/>
      <c r="BV48" s="100"/>
      <c r="BW48" s="96"/>
    </row>
    <row r="49" spans="1:75" x14ac:dyDescent="0.25">
      <c r="A49" s="215"/>
      <c r="C49" s="42" t="s">
        <v>169</v>
      </c>
      <c r="D49" s="100">
        <v>53.516666666666673</v>
      </c>
      <c r="E49" s="100"/>
      <c r="F49" s="100"/>
      <c r="G49" s="96"/>
      <c r="Q49" s="42" t="s">
        <v>169</v>
      </c>
      <c r="R49" s="100">
        <v>23.81666666666667</v>
      </c>
      <c r="S49" s="100"/>
      <c r="T49" s="100"/>
      <c r="U49" s="96"/>
      <c r="AE49" s="42">
        <v>40.283333333333331</v>
      </c>
      <c r="AF49" s="100"/>
      <c r="AG49" s="96"/>
      <c r="AI49" s="79" t="s">
        <v>428</v>
      </c>
      <c r="AJ49" s="79" t="s">
        <v>429</v>
      </c>
      <c r="AK49" s="79" t="s">
        <v>430</v>
      </c>
      <c r="AL49" s="79" t="s">
        <v>431</v>
      </c>
      <c r="AM49" s="79" t="s">
        <v>432</v>
      </c>
      <c r="AN49" s="79" t="s">
        <v>433</v>
      </c>
      <c r="AO49" s="79" t="s">
        <v>434</v>
      </c>
      <c r="AQ49" s="42">
        <v>24.966666666666665</v>
      </c>
      <c r="AR49" s="100"/>
      <c r="AS49" s="96"/>
      <c r="AU49" s="79" t="s">
        <v>428</v>
      </c>
      <c r="AV49" s="79" t="s">
        <v>429</v>
      </c>
      <c r="AW49" s="79" t="s">
        <v>430</v>
      </c>
      <c r="AX49" s="79" t="s">
        <v>431</v>
      </c>
      <c r="AY49" s="79" t="s">
        <v>432</v>
      </c>
      <c r="AZ49" s="79" t="s">
        <v>433</v>
      </c>
      <c r="BA49" s="79" t="s">
        <v>434</v>
      </c>
      <c r="BC49" s="42"/>
      <c r="BD49" s="100">
        <v>12.683333333333334</v>
      </c>
      <c r="BE49" s="100"/>
      <c r="BF49" s="100"/>
      <c r="BG49" s="100"/>
      <c r="BH49" s="100"/>
      <c r="BI49" s="100"/>
      <c r="BJ49" s="100"/>
      <c r="BK49" s="100"/>
      <c r="BL49" s="96"/>
      <c r="BN49" s="42"/>
      <c r="BO49" s="100">
        <v>12.55</v>
      </c>
      <c r="BP49" s="100"/>
      <c r="BQ49" s="100"/>
      <c r="BR49" s="100"/>
      <c r="BS49" s="100"/>
      <c r="BT49" s="100"/>
      <c r="BU49" s="100"/>
      <c r="BV49" s="100"/>
      <c r="BW49" s="96"/>
    </row>
    <row r="50" spans="1:75" ht="15.75" thickBot="1" x14ac:dyDescent="0.3">
      <c r="A50" s="215"/>
      <c r="C50" s="42" t="s">
        <v>174</v>
      </c>
      <c r="D50" s="100">
        <v>37.300000000000004</v>
      </c>
      <c r="E50" s="100"/>
      <c r="F50" s="100"/>
      <c r="G50" s="96"/>
      <c r="I50" t="s">
        <v>427</v>
      </c>
      <c r="Q50" s="42" t="s">
        <v>174</v>
      </c>
      <c r="R50" s="100">
        <v>24.533333333333335</v>
      </c>
      <c r="S50" s="100"/>
      <c r="T50" s="100"/>
      <c r="U50" s="96"/>
      <c r="W50" t="s">
        <v>427</v>
      </c>
      <c r="AE50" s="42">
        <v>21.233333333333334</v>
      </c>
      <c r="AF50" s="100"/>
      <c r="AG50" s="96"/>
      <c r="AI50" s="77" t="s">
        <v>435</v>
      </c>
      <c r="AJ50" s="77">
        <v>517.06268483254826</v>
      </c>
      <c r="AK50" s="77">
        <v>2</v>
      </c>
      <c r="AL50" s="77">
        <v>258.53134241627413</v>
      </c>
      <c r="AM50" s="77">
        <v>0.58989429414966099</v>
      </c>
      <c r="AN50" s="77">
        <v>0.55555780550448108</v>
      </c>
      <c r="AO50" s="77">
        <v>3.0511268205901674</v>
      </c>
      <c r="AQ50" s="42">
        <v>25.683333333333334</v>
      </c>
      <c r="AR50" s="100"/>
      <c r="AS50" s="96"/>
      <c r="AU50" s="77" t="s">
        <v>435</v>
      </c>
      <c r="AV50" s="77">
        <v>467.69598362581019</v>
      </c>
      <c r="AW50" s="77">
        <v>2</v>
      </c>
      <c r="AX50" s="77">
        <v>233.84799181290509</v>
      </c>
      <c r="AY50" s="77">
        <v>1.6775751010486908</v>
      </c>
      <c r="AZ50" s="77">
        <v>0.190016284927086</v>
      </c>
      <c r="BA50" s="77">
        <v>3.0511268205901674</v>
      </c>
      <c r="BC50" s="42"/>
      <c r="BD50" s="100">
        <v>15.75</v>
      </c>
      <c r="BE50" s="100"/>
      <c r="BF50" s="100"/>
      <c r="BG50" s="100"/>
      <c r="BH50" s="100"/>
      <c r="BI50" s="100"/>
      <c r="BJ50" s="100"/>
      <c r="BK50" s="100"/>
      <c r="BL50" s="96"/>
      <c r="BN50" s="42"/>
      <c r="BO50" s="100">
        <v>19.249299999999998</v>
      </c>
      <c r="BP50" s="100"/>
      <c r="BQ50" s="100"/>
      <c r="BR50" s="100"/>
      <c r="BS50" s="100"/>
      <c r="BT50" s="100"/>
      <c r="BU50" s="100"/>
      <c r="BV50" s="100"/>
      <c r="BW50" s="96"/>
    </row>
    <row r="51" spans="1:75" x14ac:dyDescent="0.25">
      <c r="A51" s="215"/>
      <c r="C51" s="42" t="s">
        <v>175</v>
      </c>
      <c r="D51" s="100">
        <v>39.799999999999997</v>
      </c>
      <c r="E51" s="100"/>
      <c r="F51" s="100"/>
      <c r="G51" s="96"/>
      <c r="I51" s="79" t="s">
        <v>428</v>
      </c>
      <c r="J51" s="79" t="s">
        <v>429</v>
      </c>
      <c r="K51" s="79" t="s">
        <v>430</v>
      </c>
      <c r="L51" s="79" t="s">
        <v>431</v>
      </c>
      <c r="M51" s="79" t="s">
        <v>432</v>
      </c>
      <c r="N51" s="79" t="s">
        <v>433</v>
      </c>
      <c r="O51" s="79" t="s">
        <v>434</v>
      </c>
      <c r="Q51" s="42" t="s">
        <v>175</v>
      </c>
      <c r="R51" s="100">
        <v>11.983333333333333</v>
      </c>
      <c r="S51" s="100"/>
      <c r="T51" s="100"/>
      <c r="U51" s="96"/>
      <c r="W51" s="79" t="s">
        <v>428</v>
      </c>
      <c r="X51" s="79" t="s">
        <v>429</v>
      </c>
      <c r="Y51" s="79" t="s">
        <v>430</v>
      </c>
      <c r="Z51" s="79" t="s">
        <v>431</v>
      </c>
      <c r="AA51" s="79" t="s">
        <v>432</v>
      </c>
      <c r="AB51" s="79" t="s">
        <v>433</v>
      </c>
      <c r="AC51" s="79" t="s">
        <v>434</v>
      </c>
      <c r="AE51" s="42">
        <v>8.6833333333333336</v>
      </c>
      <c r="AF51" s="100"/>
      <c r="AG51" s="96"/>
      <c r="AI51" s="77" t="s">
        <v>436</v>
      </c>
      <c r="AJ51" s="77">
        <v>71875.826867231823</v>
      </c>
      <c r="AK51" s="77">
        <v>164</v>
      </c>
      <c r="AL51" s="77">
        <v>438.26723699531601</v>
      </c>
      <c r="AM51" s="77"/>
      <c r="AN51" s="77"/>
      <c r="AO51" s="77"/>
      <c r="AQ51" s="42">
        <v>62.183333333333337</v>
      </c>
      <c r="AR51" s="100"/>
      <c r="AS51" s="96"/>
      <c r="AU51" s="77" t="s">
        <v>436</v>
      </c>
      <c r="AV51" s="77">
        <v>22861.015660844212</v>
      </c>
      <c r="AW51" s="77">
        <v>164</v>
      </c>
      <c r="AX51" s="77">
        <v>139.39643695636715</v>
      </c>
      <c r="AY51" s="77"/>
      <c r="AZ51" s="77"/>
      <c r="BA51" s="77"/>
      <c r="BC51" s="42"/>
      <c r="BD51" s="100">
        <v>31.766300000000001</v>
      </c>
      <c r="BE51" s="100"/>
      <c r="BF51" s="100"/>
      <c r="BG51" s="100"/>
      <c r="BH51" s="100"/>
      <c r="BI51" s="100"/>
      <c r="BJ51" s="100"/>
      <c r="BK51" s="100"/>
      <c r="BL51" s="96"/>
      <c r="BN51" s="42"/>
      <c r="BO51" s="100">
        <v>14.600000000000001</v>
      </c>
      <c r="BP51" s="100"/>
      <c r="BQ51" s="100"/>
      <c r="BR51" s="100"/>
      <c r="BS51" s="100"/>
      <c r="BT51" s="100"/>
      <c r="BU51" s="100"/>
      <c r="BV51" s="100"/>
      <c r="BW51" s="96"/>
    </row>
    <row r="52" spans="1:75" x14ac:dyDescent="0.25">
      <c r="A52" s="215"/>
      <c r="C52" s="42" t="s">
        <v>178</v>
      </c>
      <c r="D52" s="100">
        <v>42.933333333333337</v>
      </c>
      <c r="E52" s="100"/>
      <c r="F52" s="100"/>
      <c r="G52" s="96"/>
      <c r="I52" s="77" t="s">
        <v>435</v>
      </c>
      <c r="J52" s="77">
        <v>239.68992591138522</v>
      </c>
      <c r="K52" s="77">
        <v>3</v>
      </c>
      <c r="L52" s="77">
        <v>79.896641970461744</v>
      </c>
      <c r="M52" s="77">
        <v>0.176028350170674</v>
      </c>
      <c r="N52" s="77">
        <v>0.9125049718940289</v>
      </c>
      <c r="O52" s="77">
        <v>2.6618290610421425</v>
      </c>
      <c r="Q52" s="42" t="s">
        <v>178</v>
      </c>
      <c r="R52" s="100">
        <v>10.033333333333331</v>
      </c>
      <c r="S52" s="100"/>
      <c r="T52" s="100"/>
      <c r="U52" s="96"/>
      <c r="W52" s="77" t="s">
        <v>435</v>
      </c>
      <c r="X52" s="77">
        <v>1644.4552390122117</v>
      </c>
      <c r="Y52" s="77">
        <v>3</v>
      </c>
      <c r="Z52" s="77">
        <v>548.15174633740389</v>
      </c>
      <c r="AA52" s="77">
        <v>4.0885161185092587</v>
      </c>
      <c r="AB52" s="77">
        <v>7.9157988592374953E-3</v>
      </c>
      <c r="AC52" s="77">
        <v>2.6618290610421425</v>
      </c>
      <c r="AE52" s="42">
        <v>10.216666666666667</v>
      </c>
      <c r="AF52" s="100"/>
      <c r="AG52" s="96"/>
      <c r="AI52" s="77"/>
      <c r="AJ52" s="77"/>
      <c r="AK52" s="77"/>
      <c r="AL52" s="77"/>
      <c r="AM52" s="77"/>
      <c r="AN52" s="77"/>
      <c r="AO52" s="77"/>
      <c r="AQ52" s="42">
        <v>23.4</v>
      </c>
      <c r="AR52" s="100"/>
      <c r="AS52" s="96"/>
      <c r="AU52" s="77"/>
      <c r="AV52" s="77"/>
      <c r="AW52" s="77"/>
      <c r="AX52" s="77"/>
      <c r="AY52" s="77"/>
      <c r="AZ52" s="77"/>
      <c r="BA52" s="77"/>
      <c r="BC52" s="42"/>
      <c r="BD52" s="100">
        <v>43.187000000000005</v>
      </c>
      <c r="BE52" s="100"/>
      <c r="BF52" s="100"/>
      <c r="BG52" s="100"/>
      <c r="BH52" s="100"/>
      <c r="BI52" s="100"/>
      <c r="BJ52" s="100"/>
      <c r="BK52" s="100"/>
      <c r="BL52" s="96"/>
      <c r="BN52" s="42"/>
      <c r="BO52" s="100">
        <v>20.265999999999998</v>
      </c>
      <c r="BP52" s="100"/>
      <c r="BQ52" s="100"/>
      <c r="BR52" s="100"/>
      <c r="BS52" s="100"/>
      <c r="BT52" s="100"/>
      <c r="BU52" s="100"/>
      <c r="BV52" s="100"/>
      <c r="BW52" s="96"/>
    </row>
    <row r="53" spans="1:75" ht="15.75" thickBot="1" x14ac:dyDescent="0.3">
      <c r="A53" s="215"/>
      <c r="C53" s="42" t="s">
        <v>179</v>
      </c>
      <c r="D53" s="100">
        <v>22.066666666666666</v>
      </c>
      <c r="E53" s="100"/>
      <c r="F53" s="100"/>
      <c r="G53" s="96"/>
      <c r="I53" s="77" t="s">
        <v>436</v>
      </c>
      <c r="J53" s="77">
        <v>71713.84279346632</v>
      </c>
      <c r="K53" s="77">
        <v>158</v>
      </c>
      <c r="L53" s="77">
        <v>453.8850809713058</v>
      </c>
      <c r="M53" s="77"/>
      <c r="N53" s="77"/>
      <c r="O53" s="77"/>
      <c r="Q53" s="42" t="s">
        <v>179</v>
      </c>
      <c r="R53" s="100">
        <v>23.583333333333336</v>
      </c>
      <c r="S53" s="100"/>
      <c r="T53" s="100"/>
      <c r="U53" s="96"/>
      <c r="W53" s="77" t="s">
        <v>436</v>
      </c>
      <c r="X53" s="77">
        <v>21183.229663501614</v>
      </c>
      <c r="Y53" s="77">
        <v>158</v>
      </c>
      <c r="Z53" s="77">
        <v>134.07107381963047</v>
      </c>
      <c r="AA53" s="77"/>
      <c r="AB53" s="77"/>
      <c r="AC53" s="77"/>
      <c r="AE53" s="42">
        <v>36.716666666666661</v>
      </c>
      <c r="AF53" s="100"/>
      <c r="AG53" s="96"/>
      <c r="AI53" s="78" t="s">
        <v>437</v>
      </c>
      <c r="AJ53" s="78">
        <v>72392.889552064371</v>
      </c>
      <c r="AK53" s="78">
        <v>166</v>
      </c>
      <c r="AL53" s="78"/>
      <c r="AM53" s="78"/>
      <c r="AN53" s="78"/>
      <c r="AO53" s="78"/>
      <c r="AQ53" s="42">
        <v>15.91666666666667</v>
      </c>
      <c r="AR53" s="100"/>
      <c r="AS53" s="96"/>
      <c r="AU53" s="78" t="s">
        <v>437</v>
      </c>
      <c r="AV53" s="78">
        <v>23328.711644470022</v>
      </c>
      <c r="AW53" s="78">
        <v>166</v>
      </c>
      <c r="AX53" s="78"/>
      <c r="AY53" s="78"/>
      <c r="AZ53" s="78"/>
      <c r="BA53" s="78"/>
      <c r="BC53" s="42"/>
      <c r="BD53" s="100">
        <v>41.3504</v>
      </c>
      <c r="BE53" s="100"/>
      <c r="BF53" s="100"/>
      <c r="BG53" s="100"/>
      <c r="BH53" s="100"/>
      <c r="BI53" s="100"/>
      <c r="BJ53" s="100"/>
      <c r="BK53" s="100"/>
      <c r="BL53" s="96"/>
      <c r="BN53" s="42"/>
      <c r="BO53" s="100">
        <v>16.150300000000001</v>
      </c>
      <c r="BP53" s="100"/>
      <c r="BQ53" s="100"/>
      <c r="BR53" s="100"/>
      <c r="BS53" s="100"/>
      <c r="BT53" s="100"/>
      <c r="BU53" s="100"/>
      <c r="BV53" s="100"/>
      <c r="BW53" s="96"/>
    </row>
    <row r="54" spans="1:75" x14ac:dyDescent="0.25">
      <c r="A54" s="215"/>
      <c r="C54" s="42" t="s">
        <v>180</v>
      </c>
      <c r="D54" s="100">
        <v>37.183333333333337</v>
      </c>
      <c r="E54" s="100"/>
      <c r="F54" s="100"/>
      <c r="G54" s="96"/>
      <c r="I54" s="77"/>
      <c r="J54" s="77"/>
      <c r="K54" s="77"/>
      <c r="L54" s="77"/>
      <c r="M54" s="77"/>
      <c r="N54" s="77"/>
      <c r="O54" s="77"/>
      <c r="Q54" s="42" t="s">
        <v>180</v>
      </c>
      <c r="R54" s="100">
        <v>46.133333333333333</v>
      </c>
      <c r="S54" s="100"/>
      <c r="T54" s="100"/>
      <c r="U54" s="96"/>
      <c r="W54" s="77"/>
      <c r="X54" s="77"/>
      <c r="Y54" s="77"/>
      <c r="Z54" s="77"/>
      <c r="AA54" s="77"/>
      <c r="AB54" s="77"/>
      <c r="AC54" s="77"/>
      <c r="AE54" s="42">
        <v>12.500000000000002</v>
      </c>
      <c r="AF54" s="100"/>
      <c r="AG54" s="96"/>
      <c r="AQ54" s="42">
        <v>35.333333333333329</v>
      </c>
      <c r="AR54" s="100"/>
      <c r="AS54" s="96"/>
      <c r="BC54" s="42"/>
      <c r="BD54" s="100">
        <v>28.849000000000004</v>
      </c>
      <c r="BE54" s="100"/>
      <c r="BF54" s="100"/>
      <c r="BG54" s="100"/>
      <c r="BH54" s="100"/>
      <c r="BI54" s="100"/>
      <c r="BJ54" s="100"/>
      <c r="BK54" s="100"/>
      <c r="BL54" s="96"/>
      <c r="BN54" s="42"/>
      <c r="BO54" s="100">
        <v>24.933299999999999</v>
      </c>
      <c r="BP54" s="100"/>
      <c r="BQ54" s="100"/>
      <c r="BR54" s="100"/>
      <c r="BS54" s="100"/>
      <c r="BT54" s="100"/>
      <c r="BU54" s="100"/>
      <c r="BV54" s="100"/>
      <c r="BW54" s="96"/>
    </row>
    <row r="55" spans="1:75" ht="15.75" thickBot="1" x14ac:dyDescent="0.3">
      <c r="A55" s="215"/>
      <c r="C55" s="42" t="s">
        <v>181</v>
      </c>
      <c r="D55" s="100">
        <v>40.283333333333331</v>
      </c>
      <c r="E55" s="100"/>
      <c r="F55" s="100"/>
      <c r="G55" s="96"/>
      <c r="I55" s="78" t="s">
        <v>437</v>
      </c>
      <c r="J55" s="78">
        <v>71953.532719377705</v>
      </c>
      <c r="K55" s="78">
        <v>161</v>
      </c>
      <c r="L55" s="78"/>
      <c r="M55" s="78"/>
      <c r="N55" s="78"/>
      <c r="O55" s="78"/>
      <c r="Q55" s="42" t="s">
        <v>181</v>
      </c>
      <c r="R55" s="100">
        <v>20.43333333333333</v>
      </c>
      <c r="S55" s="100"/>
      <c r="T55" s="100"/>
      <c r="U55" s="96"/>
      <c r="W55" s="78" t="s">
        <v>437</v>
      </c>
      <c r="X55" s="78">
        <v>22827.684902513825</v>
      </c>
      <c r="Y55" s="78">
        <v>161</v>
      </c>
      <c r="Z55" s="78"/>
      <c r="AA55" s="78"/>
      <c r="AB55" s="78"/>
      <c r="AC55" s="78"/>
      <c r="AE55" s="42">
        <v>35.383333333333333</v>
      </c>
      <c r="AF55" s="100"/>
      <c r="AG55" s="96"/>
      <c r="AQ55" s="42">
        <v>38.36666666666666</v>
      </c>
      <c r="AR55" s="100"/>
      <c r="AS55" s="96"/>
      <c r="BC55" s="42"/>
      <c r="BD55" s="100">
        <v>41.670999999999999</v>
      </c>
      <c r="BE55" s="100"/>
      <c r="BF55" s="100"/>
      <c r="BG55" s="100"/>
      <c r="BH55" s="100"/>
      <c r="BI55" s="100"/>
      <c r="BJ55" s="100"/>
      <c r="BK55" s="100"/>
      <c r="BL55" s="96"/>
      <c r="BN55" s="42"/>
      <c r="BO55" s="100">
        <v>23.132999999999999</v>
      </c>
      <c r="BP55" s="100"/>
      <c r="BQ55" s="100"/>
      <c r="BR55" s="100"/>
      <c r="BS55" s="100"/>
      <c r="BT55" s="100"/>
      <c r="BU55" s="100"/>
      <c r="BV55" s="100"/>
      <c r="BW55" s="96"/>
    </row>
    <row r="56" spans="1:75" x14ac:dyDescent="0.25">
      <c r="A56" s="215"/>
      <c r="C56" s="42" t="s">
        <v>187</v>
      </c>
      <c r="D56" s="100">
        <v>21.166666666666671</v>
      </c>
      <c r="E56" s="100"/>
      <c r="F56" s="100"/>
      <c r="G56" s="96"/>
      <c r="Q56" s="42" t="s">
        <v>187</v>
      </c>
      <c r="R56" s="100">
        <v>3.4000000000000004</v>
      </c>
      <c r="S56" s="100"/>
      <c r="T56" s="100"/>
      <c r="U56" s="96"/>
      <c r="AE56" s="42">
        <v>61.066666666666663</v>
      </c>
      <c r="AF56" s="100"/>
      <c r="AG56" s="96"/>
      <c r="AQ56" s="42">
        <v>18.149999999999999</v>
      </c>
      <c r="AR56" s="100"/>
      <c r="AS56" s="96"/>
      <c r="BC56" s="42"/>
      <c r="BD56" s="100">
        <v>35.482999999999997</v>
      </c>
      <c r="BE56" s="100"/>
      <c r="BF56" s="100"/>
      <c r="BG56" s="100"/>
      <c r="BH56" s="100"/>
      <c r="BI56" s="100"/>
      <c r="BJ56" s="100"/>
      <c r="BK56" s="100"/>
      <c r="BL56" s="96"/>
      <c r="BN56" s="42"/>
      <c r="BO56" s="100">
        <v>26.582999999999998</v>
      </c>
      <c r="BP56" s="100"/>
      <c r="BQ56" s="100"/>
      <c r="BR56" s="100"/>
      <c r="BS56" s="100"/>
      <c r="BT56" s="100"/>
      <c r="BU56" s="100"/>
      <c r="BV56" s="100"/>
      <c r="BW56" s="96"/>
    </row>
    <row r="57" spans="1:75" ht="15.75" thickBot="1" x14ac:dyDescent="0.3">
      <c r="A57" s="215"/>
      <c r="C57" s="42" t="s">
        <v>189</v>
      </c>
      <c r="D57" s="100">
        <v>54.4</v>
      </c>
      <c r="E57" s="100"/>
      <c r="F57" s="100"/>
      <c r="G57" s="96"/>
      <c r="Q57" s="42" t="s">
        <v>189</v>
      </c>
      <c r="R57" s="100">
        <v>20.800000000000004</v>
      </c>
      <c r="S57" s="100"/>
      <c r="T57" s="100"/>
      <c r="U57" s="96"/>
      <c r="AE57" s="42">
        <v>19.75</v>
      </c>
      <c r="AF57" s="100"/>
      <c r="AG57" s="96"/>
      <c r="AQ57" s="42">
        <v>23.85</v>
      </c>
      <c r="AR57" s="100"/>
      <c r="AS57" s="96"/>
      <c r="BC57" s="42"/>
      <c r="BD57" s="100">
        <v>32.9</v>
      </c>
      <c r="BE57" s="100"/>
      <c r="BF57" s="100"/>
      <c r="BG57" s="100"/>
      <c r="BH57" s="100"/>
      <c r="BI57" s="100"/>
      <c r="BJ57" s="100"/>
      <c r="BK57" s="100"/>
      <c r="BL57" s="96"/>
      <c r="BN57" s="42"/>
      <c r="BO57" s="100">
        <v>22.683</v>
      </c>
      <c r="BP57" s="100"/>
      <c r="BQ57" s="100"/>
      <c r="BR57" s="100"/>
      <c r="BS57" s="100"/>
      <c r="BT57" s="100"/>
      <c r="BU57" s="100"/>
      <c r="BV57" s="100"/>
      <c r="BW57" s="96"/>
    </row>
    <row r="58" spans="1:75" x14ac:dyDescent="0.25">
      <c r="A58" s="215"/>
      <c r="C58" s="42" t="s">
        <v>279</v>
      </c>
      <c r="D58" s="100">
        <v>36.716666666666661</v>
      </c>
      <c r="E58" s="100"/>
      <c r="F58" s="100"/>
      <c r="G58" s="96"/>
      <c r="Q58" s="42" t="s">
        <v>279</v>
      </c>
      <c r="R58" s="100">
        <v>23.4</v>
      </c>
      <c r="S58" s="100"/>
      <c r="T58" s="100"/>
      <c r="U58" s="96"/>
      <c r="W58" s="97" t="s">
        <v>422</v>
      </c>
      <c r="X58" s="98"/>
      <c r="Y58" s="98"/>
      <c r="Z58" s="98"/>
      <c r="AA58" s="98"/>
      <c r="AB58" s="98"/>
      <c r="AC58" s="99"/>
      <c r="AE58" s="42">
        <v>154.25</v>
      </c>
      <c r="AF58" s="100"/>
      <c r="AG58" s="96"/>
      <c r="AQ58" s="42">
        <v>19.083333333333336</v>
      </c>
      <c r="AR58" s="100"/>
      <c r="AS58" s="96"/>
      <c r="BC58" s="42"/>
      <c r="BD58" s="100">
        <v>20.882999999999999</v>
      </c>
      <c r="BE58" s="100"/>
      <c r="BF58" s="100"/>
      <c r="BG58" s="100"/>
      <c r="BH58" s="100"/>
      <c r="BI58" s="100"/>
      <c r="BJ58" s="100"/>
      <c r="BK58" s="100"/>
      <c r="BL58" s="96"/>
      <c r="BN58" s="42"/>
      <c r="BO58" s="100">
        <v>26.967000000000006</v>
      </c>
      <c r="BP58" s="100"/>
      <c r="BQ58" s="100"/>
      <c r="BR58" s="100"/>
      <c r="BS58" s="100"/>
      <c r="BT58" s="100"/>
      <c r="BU58" s="100"/>
      <c r="BV58" s="100"/>
      <c r="BW58" s="96"/>
    </row>
    <row r="59" spans="1:75" x14ac:dyDescent="0.25">
      <c r="A59" s="215"/>
      <c r="C59" s="42" t="s">
        <v>280</v>
      </c>
      <c r="D59" s="100">
        <v>12.500000000000002</v>
      </c>
      <c r="E59" s="100"/>
      <c r="F59" s="100"/>
      <c r="G59" s="96"/>
      <c r="Q59" s="42" t="s">
        <v>280</v>
      </c>
      <c r="R59" s="100">
        <v>15.91666666666667</v>
      </c>
      <c r="S59" s="100"/>
      <c r="T59" s="100"/>
      <c r="U59" s="96"/>
      <c r="W59" s="42"/>
      <c r="X59" s="100"/>
      <c r="Y59" s="100"/>
      <c r="Z59" s="100"/>
      <c r="AA59" s="100"/>
      <c r="AB59" s="100"/>
      <c r="AC59" s="96"/>
      <c r="AE59" s="42">
        <v>45.25</v>
      </c>
      <c r="AF59" s="100"/>
      <c r="AG59" s="96"/>
      <c r="AQ59" s="42">
        <v>11.883333333333333</v>
      </c>
      <c r="AR59" s="100"/>
      <c r="AS59" s="96"/>
      <c r="BC59" s="42"/>
      <c r="BD59" s="100">
        <v>29.432299999999998</v>
      </c>
      <c r="BE59" s="100"/>
      <c r="BF59" s="100"/>
      <c r="BG59" s="100"/>
      <c r="BH59" s="100"/>
      <c r="BI59" s="100"/>
      <c r="BJ59" s="100"/>
      <c r="BK59" s="100"/>
      <c r="BL59" s="96"/>
      <c r="BN59" s="42"/>
      <c r="BO59" s="100">
        <v>26.450299999999999</v>
      </c>
      <c r="BP59" s="100"/>
      <c r="BQ59" s="100"/>
      <c r="BR59" s="100"/>
      <c r="BS59" s="100"/>
      <c r="BT59" s="100"/>
      <c r="BU59" s="100"/>
      <c r="BV59" s="100"/>
      <c r="BW59" s="96"/>
    </row>
    <row r="60" spans="1:75" ht="15.75" thickBot="1" x14ac:dyDescent="0.3">
      <c r="A60" s="216"/>
      <c r="C60" s="42" t="s">
        <v>289</v>
      </c>
      <c r="D60" s="100">
        <v>50.75</v>
      </c>
      <c r="E60" s="100"/>
      <c r="F60" s="100"/>
      <c r="G60" s="96"/>
      <c r="Q60" s="42" t="s">
        <v>289</v>
      </c>
      <c r="R60" s="100">
        <v>14.766666666666669</v>
      </c>
      <c r="S60" s="100"/>
      <c r="T60" s="100"/>
      <c r="U60" s="96"/>
      <c r="W60" s="42"/>
      <c r="X60" s="100"/>
      <c r="Y60" s="100"/>
      <c r="Z60" s="100"/>
      <c r="AA60" s="100"/>
      <c r="AB60" s="100"/>
      <c r="AC60" s="96"/>
      <c r="AE60" s="42">
        <v>29.883333333333333</v>
      </c>
      <c r="AF60" s="100"/>
      <c r="AG60" s="96"/>
      <c r="AQ60" s="42">
        <v>19.166666666666664</v>
      </c>
      <c r="AR60" s="100"/>
      <c r="AS60" s="96"/>
      <c r="BC60" s="42"/>
      <c r="BD60" s="100">
        <v>29.467000000000002</v>
      </c>
      <c r="BE60" s="100"/>
      <c r="BF60" s="100"/>
      <c r="BG60" s="100"/>
      <c r="BH60" s="100"/>
      <c r="BI60" s="100"/>
      <c r="BJ60" s="100"/>
      <c r="BK60" s="100"/>
      <c r="BL60" s="96"/>
      <c r="BN60" s="42"/>
      <c r="BO60" s="100">
        <v>17.516000000000002</v>
      </c>
      <c r="BP60" s="100"/>
      <c r="BQ60" s="100"/>
      <c r="BR60" s="100"/>
      <c r="BS60" s="100"/>
      <c r="BT60" s="100"/>
      <c r="BU60" s="100"/>
      <c r="BV60" s="100"/>
      <c r="BW60" s="96"/>
    </row>
    <row r="61" spans="1:75" x14ac:dyDescent="0.25">
      <c r="C61" s="42" t="s">
        <v>282</v>
      </c>
      <c r="D61" s="100">
        <v>61.066666666666663</v>
      </c>
      <c r="E61" s="100"/>
      <c r="F61" s="100"/>
      <c r="G61" s="96"/>
      <c r="Q61" s="42" t="s">
        <v>282</v>
      </c>
      <c r="R61" s="100">
        <v>38.36666666666666</v>
      </c>
      <c r="S61" s="100"/>
      <c r="T61" s="100"/>
      <c r="U61" s="96"/>
      <c r="W61" s="104"/>
      <c r="X61" s="79"/>
      <c r="Y61" s="79"/>
      <c r="Z61" s="79"/>
      <c r="AA61" s="79"/>
      <c r="AB61" s="100"/>
      <c r="AC61" s="96"/>
      <c r="AE61" s="42">
        <v>74.333333333333343</v>
      </c>
      <c r="AF61" s="100"/>
      <c r="AG61" s="96"/>
      <c r="AQ61" s="42">
        <v>20.116666666666667</v>
      </c>
      <c r="AR61" s="100"/>
      <c r="AS61" s="96"/>
      <c r="BC61" s="42"/>
      <c r="BD61" s="100">
        <v>34.645199999999996</v>
      </c>
      <c r="BE61" s="100"/>
      <c r="BF61" s="100"/>
      <c r="BG61" s="100"/>
      <c r="BH61" s="100"/>
      <c r="BI61" s="100"/>
      <c r="BJ61" s="100"/>
      <c r="BK61" s="100"/>
      <c r="BL61" s="96"/>
      <c r="BN61" s="42"/>
      <c r="BO61" s="100">
        <v>19.497999999999998</v>
      </c>
      <c r="BP61" s="100"/>
      <c r="BQ61" s="100"/>
      <c r="BR61" s="100"/>
      <c r="BS61" s="100"/>
      <c r="BT61" s="100"/>
      <c r="BU61" s="100"/>
      <c r="BV61" s="100"/>
      <c r="BW61" s="96"/>
    </row>
    <row r="62" spans="1:75" x14ac:dyDescent="0.25">
      <c r="C62" s="42" t="s">
        <v>283</v>
      </c>
      <c r="D62" s="100">
        <v>19.75</v>
      </c>
      <c r="E62" s="100"/>
      <c r="F62" s="100"/>
      <c r="G62" s="96"/>
      <c r="Q62" s="42" t="s">
        <v>283</v>
      </c>
      <c r="R62" s="100">
        <v>18.149999999999999</v>
      </c>
      <c r="S62" s="100"/>
      <c r="T62" s="100"/>
      <c r="U62" s="96"/>
      <c r="W62" s="105"/>
      <c r="X62" s="77"/>
      <c r="Y62" s="77"/>
      <c r="Z62" s="77"/>
      <c r="AA62" s="77"/>
      <c r="AB62" s="100"/>
      <c r="AC62" s="96"/>
      <c r="AE62" s="42">
        <v>12.966666666666665</v>
      </c>
      <c r="AF62" s="100"/>
      <c r="AG62" s="96"/>
      <c r="AQ62" s="42">
        <v>36.416666666666664</v>
      </c>
      <c r="AR62" s="100"/>
      <c r="AS62" s="96"/>
      <c r="BC62" s="42"/>
      <c r="BD62" s="100">
        <v>36.266299999999994</v>
      </c>
      <c r="BE62" s="100"/>
      <c r="BF62" s="100"/>
      <c r="BG62" s="100"/>
      <c r="BH62" s="100"/>
      <c r="BI62" s="100"/>
      <c r="BJ62" s="100"/>
      <c r="BK62" s="100"/>
      <c r="BL62" s="96"/>
      <c r="BN62" s="42"/>
      <c r="BO62" s="100">
        <v>18.0337</v>
      </c>
      <c r="BP62" s="100"/>
      <c r="BQ62" s="100"/>
      <c r="BR62" s="100"/>
      <c r="BS62" s="100"/>
      <c r="BT62" s="100"/>
      <c r="BU62" s="100"/>
      <c r="BV62" s="100"/>
      <c r="BW62" s="96"/>
    </row>
    <row r="63" spans="1:75" ht="15.75" thickBot="1" x14ac:dyDescent="0.3">
      <c r="C63" s="42" t="s">
        <v>284</v>
      </c>
      <c r="D63" s="100">
        <v>154.25</v>
      </c>
      <c r="E63" s="100"/>
      <c r="F63" s="100"/>
      <c r="G63" s="96"/>
      <c r="Q63" s="42" t="s">
        <v>284</v>
      </c>
      <c r="R63" s="100">
        <v>23.85</v>
      </c>
      <c r="S63" s="100"/>
      <c r="T63" s="100"/>
      <c r="U63" s="96"/>
      <c r="W63" s="106"/>
      <c r="X63" s="78"/>
      <c r="Y63" s="78"/>
      <c r="Z63" s="78"/>
      <c r="AA63" s="78"/>
      <c r="AB63" s="100"/>
      <c r="AC63" s="96"/>
      <c r="AE63" s="42">
        <v>63.766666666666666</v>
      </c>
      <c r="AF63" s="100"/>
      <c r="AG63" s="96"/>
      <c r="AQ63" s="42">
        <v>12.55</v>
      </c>
      <c r="AR63" s="100"/>
      <c r="AS63" s="96"/>
      <c r="BC63" s="42"/>
      <c r="BD63" s="100">
        <v>19.541999999999998</v>
      </c>
      <c r="BE63" s="100"/>
      <c r="BF63" s="100"/>
      <c r="BG63" s="100"/>
      <c r="BH63" s="100"/>
      <c r="BI63" s="100"/>
      <c r="BJ63" s="100"/>
      <c r="BK63" s="100"/>
      <c r="BL63" s="96"/>
      <c r="BN63" s="42"/>
      <c r="BO63" s="100">
        <v>16.351300000000002</v>
      </c>
      <c r="BP63" s="100"/>
      <c r="BQ63" s="100"/>
      <c r="BR63" s="100"/>
      <c r="BS63" s="100"/>
      <c r="BT63" s="100"/>
      <c r="BU63" s="100"/>
      <c r="BV63" s="100"/>
      <c r="BW63" s="96"/>
    </row>
    <row r="64" spans="1:75" x14ac:dyDescent="0.25">
      <c r="C64" s="42" t="s">
        <v>293</v>
      </c>
      <c r="D64" s="100">
        <v>34.849999999999994</v>
      </c>
      <c r="E64" s="100"/>
      <c r="F64" s="100"/>
      <c r="G64" s="96"/>
      <c r="Q64" s="42" t="s">
        <v>293</v>
      </c>
      <c r="R64" s="100">
        <v>18.599999999999998</v>
      </c>
      <c r="S64" s="100"/>
      <c r="T64" s="100"/>
      <c r="U64" s="96"/>
      <c r="W64" s="42"/>
      <c r="X64" s="100"/>
      <c r="Y64" s="100"/>
      <c r="Z64" s="100"/>
      <c r="AA64" s="100"/>
      <c r="AB64" s="100"/>
      <c r="AC64" s="96"/>
      <c r="AE64" s="42">
        <v>12.683333333333334</v>
      </c>
      <c r="AF64" s="100"/>
      <c r="AG64" s="96"/>
      <c r="AQ64" s="42">
        <v>22.1</v>
      </c>
      <c r="AR64" s="100"/>
      <c r="AS64" s="96"/>
      <c r="BC64" s="42"/>
      <c r="BD64" s="100">
        <v>37.509300000000003</v>
      </c>
      <c r="BE64" s="100"/>
      <c r="BF64" s="100"/>
      <c r="BG64" s="100"/>
      <c r="BH64" s="100"/>
      <c r="BI64" s="100"/>
      <c r="BJ64" s="100"/>
      <c r="BK64" s="100"/>
      <c r="BL64" s="96"/>
      <c r="BN64" s="42"/>
      <c r="BO64" s="100">
        <v>21.444799999999997</v>
      </c>
      <c r="BP64" s="100"/>
      <c r="BQ64" s="100"/>
      <c r="BR64" s="100"/>
      <c r="BS64" s="100"/>
      <c r="BT64" s="100"/>
      <c r="BU64" s="100"/>
      <c r="BV64" s="100"/>
      <c r="BW64" s="96"/>
    </row>
    <row r="65" spans="3:75" x14ac:dyDescent="0.25">
      <c r="C65" s="42" t="s">
        <v>299</v>
      </c>
      <c r="D65" s="100">
        <v>23.883333333333336</v>
      </c>
      <c r="E65" s="100"/>
      <c r="F65" s="100"/>
      <c r="G65" s="96"/>
      <c r="Q65" s="42" t="s">
        <v>299</v>
      </c>
      <c r="R65" s="100">
        <v>15.016666666666667</v>
      </c>
      <c r="S65" s="100"/>
      <c r="T65" s="100"/>
      <c r="U65" s="96"/>
      <c r="W65" s="42"/>
      <c r="X65" s="100"/>
      <c r="Y65" s="100"/>
      <c r="Z65" s="100"/>
      <c r="AA65" s="100"/>
      <c r="AB65" s="100"/>
      <c r="AC65" s="96"/>
      <c r="AE65" s="42">
        <v>36.81666666666667</v>
      </c>
      <c r="AF65" s="100"/>
      <c r="AG65" s="96"/>
      <c r="AQ65" s="42">
        <v>16.366999999999997</v>
      </c>
      <c r="AR65" s="100"/>
      <c r="AS65" s="96"/>
      <c r="BC65" s="42"/>
      <c r="BD65" s="100">
        <v>19.549299999999999</v>
      </c>
      <c r="BE65" s="100"/>
      <c r="BF65" s="100"/>
      <c r="BG65" s="100"/>
      <c r="BH65" s="100"/>
      <c r="BI65" s="100"/>
      <c r="BJ65" s="100"/>
      <c r="BK65" s="100"/>
      <c r="BL65" s="96"/>
      <c r="BN65" s="42"/>
      <c r="BO65" s="100">
        <v>7.8000000000000007</v>
      </c>
      <c r="BP65" s="100"/>
      <c r="BQ65" s="100"/>
      <c r="BR65" s="100"/>
      <c r="BS65" s="100"/>
      <c r="BT65" s="100"/>
      <c r="BU65" s="100"/>
      <c r="BV65" s="100"/>
      <c r="BW65" s="96"/>
    </row>
    <row r="66" spans="3:75" ht="15.75" thickBot="1" x14ac:dyDescent="0.3">
      <c r="C66" s="42" t="s">
        <v>285</v>
      </c>
      <c r="D66" s="100">
        <v>45.25</v>
      </c>
      <c r="E66" s="100"/>
      <c r="F66" s="100"/>
      <c r="G66" s="96"/>
      <c r="Q66" s="42" t="s">
        <v>285</v>
      </c>
      <c r="R66" s="100">
        <v>19.083333333333336</v>
      </c>
      <c r="S66" s="100"/>
      <c r="T66" s="100"/>
      <c r="U66" s="96"/>
      <c r="W66" s="42"/>
      <c r="X66" s="100"/>
      <c r="Y66" s="100"/>
      <c r="Z66" s="100"/>
      <c r="AA66" s="100"/>
      <c r="AB66" s="100"/>
      <c r="AC66" s="96"/>
      <c r="AE66" s="42">
        <v>38.899000000000008</v>
      </c>
      <c r="AF66" s="100"/>
      <c r="AG66" s="96"/>
      <c r="AQ66" s="42">
        <v>15.716666666666665</v>
      </c>
      <c r="AR66" s="100"/>
      <c r="AS66" s="96"/>
      <c r="BC66" s="42"/>
      <c r="BD66" s="100">
        <v>28.6493</v>
      </c>
      <c r="BE66" s="100"/>
      <c r="BF66" s="100"/>
      <c r="BG66" s="100"/>
      <c r="BH66" s="100"/>
      <c r="BI66" s="100"/>
      <c r="BJ66" s="100"/>
      <c r="BK66" s="100"/>
      <c r="BL66" s="96"/>
      <c r="BN66" s="42"/>
      <c r="BO66" s="100">
        <v>26.617000000000001</v>
      </c>
      <c r="BP66" s="100"/>
      <c r="BQ66" s="100"/>
      <c r="BR66" s="100"/>
      <c r="BS66" s="100"/>
      <c r="BT66" s="100"/>
      <c r="BU66" s="100"/>
      <c r="BV66" s="100"/>
      <c r="BW66" s="96"/>
    </row>
    <row r="67" spans="3:75" x14ac:dyDescent="0.25">
      <c r="C67" s="42" t="s">
        <v>295</v>
      </c>
      <c r="D67" s="100">
        <v>31.533333333333331</v>
      </c>
      <c r="E67" s="100"/>
      <c r="F67" s="100"/>
      <c r="G67" s="96"/>
      <c r="Q67" s="42" t="s">
        <v>295</v>
      </c>
      <c r="R67" s="100">
        <v>24.1</v>
      </c>
      <c r="S67" s="100"/>
      <c r="T67" s="100"/>
      <c r="U67" s="96"/>
      <c r="W67" s="104"/>
      <c r="X67" s="79"/>
      <c r="Y67" s="79"/>
      <c r="Z67" s="79"/>
      <c r="AA67" s="79"/>
      <c r="AB67" s="79"/>
      <c r="AC67" s="107"/>
      <c r="AE67" s="42">
        <v>57.766666666666666</v>
      </c>
      <c r="AF67" s="100"/>
      <c r="AG67" s="96"/>
      <c r="AQ67" s="42">
        <v>28.7</v>
      </c>
      <c r="AR67" s="100"/>
      <c r="AS67" s="96"/>
      <c r="BC67" s="42"/>
      <c r="BD67" s="100">
        <v>33.483700000000006</v>
      </c>
      <c r="BE67" s="100"/>
      <c r="BF67" s="100"/>
      <c r="BG67" s="100"/>
      <c r="BH67" s="100"/>
      <c r="BI67" s="100"/>
      <c r="BJ67" s="100"/>
      <c r="BK67" s="100"/>
      <c r="BL67" s="96"/>
      <c r="BN67" s="42"/>
      <c r="BO67" s="100">
        <v>15.3</v>
      </c>
      <c r="BP67" s="100"/>
      <c r="BQ67" s="100"/>
      <c r="BR67" s="100"/>
      <c r="BS67" s="100"/>
      <c r="BT67" s="100"/>
      <c r="BU67" s="100"/>
      <c r="BV67" s="100"/>
      <c r="BW67" s="96"/>
    </row>
    <row r="68" spans="3:75" x14ac:dyDescent="0.25">
      <c r="C68" s="42" t="s">
        <v>286</v>
      </c>
      <c r="D68" s="100">
        <v>29.883333333333333</v>
      </c>
      <c r="E68" s="100"/>
      <c r="F68" s="100"/>
      <c r="G68" s="96"/>
      <c r="Q68" s="42" t="s">
        <v>286</v>
      </c>
      <c r="R68" s="100">
        <v>11.883333333333333</v>
      </c>
      <c r="S68" s="100"/>
      <c r="T68" s="100"/>
      <c r="U68" s="96"/>
      <c r="W68" s="105"/>
      <c r="X68" s="77"/>
      <c r="Y68" s="77"/>
      <c r="Z68" s="77"/>
      <c r="AA68" s="77"/>
      <c r="AB68" s="77"/>
      <c r="AC68" s="108"/>
      <c r="AE68" s="42">
        <v>44.332999999999998</v>
      </c>
      <c r="AF68" s="100"/>
      <c r="AG68" s="96"/>
      <c r="AQ68" s="42">
        <v>18.364799999999999</v>
      </c>
      <c r="AR68" s="100"/>
      <c r="AS68" s="96"/>
      <c r="BC68" s="42"/>
      <c r="BD68" s="100">
        <v>46.216999999999992</v>
      </c>
      <c r="BE68" s="100"/>
      <c r="BF68" s="100"/>
      <c r="BG68" s="100"/>
      <c r="BH68" s="100"/>
      <c r="BI68" s="100"/>
      <c r="BJ68" s="100"/>
      <c r="BK68" s="100"/>
      <c r="BL68" s="96"/>
      <c r="BN68" s="42"/>
      <c r="BO68" s="100">
        <v>16.067</v>
      </c>
      <c r="BP68" s="100"/>
      <c r="BQ68" s="100"/>
      <c r="BR68" s="100"/>
      <c r="BS68" s="100"/>
      <c r="BT68" s="100"/>
      <c r="BU68" s="100"/>
      <c r="BV68" s="100"/>
      <c r="BW68" s="96"/>
    </row>
    <row r="69" spans="3:75" x14ac:dyDescent="0.25">
      <c r="C69" s="42" t="s">
        <v>287</v>
      </c>
      <c r="D69" s="100">
        <v>74.333333333333343</v>
      </c>
      <c r="E69" s="100"/>
      <c r="F69" s="100"/>
      <c r="G69" s="96"/>
      <c r="Q69" s="42" t="s">
        <v>287</v>
      </c>
      <c r="R69" s="100">
        <v>19.166666666666664</v>
      </c>
      <c r="S69" s="100"/>
      <c r="T69" s="100"/>
      <c r="U69" s="96"/>
      <c r="W69" s="105"/>
      <c r="X69" s="77"/>
      <c r="Y69" s="77"/>
      <c r="Z69" s="77"/>
      <c r="AA69" s="77"/>
      <c r="AB69" s="77"/>
      <c r="AC69" s="108"/>
      <c r="AE69" s="42">
        <v>29.419</v>
      </c>
      <c r="AF69" s="100"/>
      <c r="AG69" s="96"/>
      <c r="AQ69" s="42">
        <v>37.5</v>
      </c>
      <c r="AR69" s="100"/>
      <c r="AS69" s="96"/>
      <c r="BC69" s="42"/>
      <c r="BD69" s="100">
        <v>15.716700000000001</v>
      </c>
      <c r="BE69" s="100"/>
      <c r="BF69" s="100"/>
      <c r="BG69" s="100"/>
      <c r="BH69" s="100"/>
      <c r="BI69" s="100"/>
      <c r="BJ69" s="100"/>
      <c r="BK69" s="100"/>
      <c r="BL69" s="96"/>
      <c r="BN69" s="42"/>
      <c r="BO69" s="100">
        <v>15.683299999999999</v>
      </c>
      <c r="BP69" s="100"/>
      <c r="BQ69" s="100"/>
      <c r="BR69" s="100"/>
      <c r="BS69" s="100"/>
      <c r="BT69" s="100"/>
      <c r="BU69" s="100"/>
      <c r="BV69" s="100"/>
      <c r="BW69" s="96"/>
    </row>
    <row r="70" spans="3:75" x14ac:dyDescent="0.25">
      <c r="C70" s="42" t="s">
        <v>288</v>
      </c>
      <c r="D70" s="100">
        <v>12.966666666666665</v>
      </c>
      <c r="E70" s="100"/>
      <c r="F70" s="100"/>
      <c r="G70" s="96"/>
      <c r="Q70" s="42" t="s">
        <v>288</v>
      </c>
      <c r="R70" s="100">
        <v>20.116666666666667</v>
      </c>
      <c r="S70" s="100"/>
      <c r="T70" s="100"/>
      <c r="U70" s="96"/>
      <c r="W70" s="105"/>
      <c r="X70" s="77"/>
      <c r="Y70" s="77"/>
      <c r="Z70" s="77"/>
      <c r="AA70" s="77"/>
      <c r="AB70" s="77"/>
      <c r="AC70" s="108"/>
      <c r="AE70" s="42">
        <v>41.783000000000001</v>
      </c>
      <c r="AF70" s="100"/>
      <c r="AG70" s="96"/>
      <c r="AQ70" s="42">
        <v>20.966999999999999</v>
      </c>
      <c r="AR70" s="100"/>
      <c r="AS70" s="96"/>
      <c r="BC70" s="42"/>
      <c r="BD70" s="100">
        <v>8.3333000000000013</v>
      </c>
      <c r="BE70" s="100"/>
      <c r="BF70" s="100"/>
      <c r="BG70" s="100"/>
      <c r="BH70" s="100"/>
      <c r="BI70" s="100"/>
      <c r="BJ70" s="100"/>
      <c r="BK70" s="100"/>
      <c r="BL70" s="96"/>
      <c r="BN70" s="42"/>
      <c r="BO70" s="100">
        <v>15.184000000000001</v>
      </c>
      <c r="BP70" s="100"/>
      <c r="BQ70" s="100"/>
      <c r="BR70" s="100"/>
      <c r="BS70" s="100"/>
      <c r="BT70" s="100"/>
      <c r="BU70" s="100"/>
      <c r="BV70" s="100"/>
      <c r="BW70" s="96"/>
    </row>
    <row r="71" spans="3:75" ht="15.75" thickBot="1" x14ac:dyDescent="0.3">
      <c r="C71" s="42" t="s">
        <v>303</v>
      </c>
      <c r="D71" s="100">
        <v>13.666666666666668</v>
      </c>
      <c r="E71" s="100"/>
      <c r="F71" s="100"/>
      <c r="G71" s="96"/>
      <c r="Q71" s="42" t="s">
        <v>303</v>
      </c>
      <c r="R71" s="100">
        <v>21.633333333333333</v>
      </c>
      <c r="S71" s="100"/>
      <c r="T71" s="100"/>
      <c r="U71" s="96"/>
      <c r="W71" s="106"/>
      <c r="X71" s="78"/>
      <c r="Y71" s="78"/>
      <c r="Z71" s="78"/>
      <c r="AA71" s="78"/>
      <c r="AB71" s="78"/>
      <c r="AC71" s="109"/>
      <c r="AE71" s="42">
        <v>36.5837</v>
      </c>
      <c r="AF71" s="100"/>
      <c r="AG71" s="96"/>
      <c r="AQ71" s="42">
        <v>27.049999999999997</v>
      </c>
      <c r="AR71" s="100"/>
      <c r="AS71" s="96"/>
      <c r="BC71" s="42"/>
      <c r="BD71" s="100">
        <v>6.2006999999999994</v>
      </c>
      <c r="BE71" s="100"/>
      <c r="BF71" s="100"/>
      <c r="BG71" s="100"/>
      <c r="BH71" s="100"/>
      <c r="BI71" s="100"/>
      <c r="BJ71" s="100"/>
      <c r="BK71" s="100"/>
      <c r="BL71" s="96"/>
      <c r="BN71" s="42"/>
      <c r="BO71" s="100">
        <v>13.516</v>
      </c>
      <c r="BP71" s="100"/>
      <c r="BQ71" s="100"/>
      <c r="BR71" s="100"/>
      <c r="BS71" s="100"/>
      <c r="BT71" s="100"/>
      <c r="BU71" s="100"/>
      <c r="BV71" s="100"/>
      <c r="BW71" s="96"/>
    </row>
    <row r="72" spans="3:75" x14ac:dyDescent="0.25">
      <c r="C72" s="42" t="s">
        <v>304</v>
      </c>
      <c r="D72" s="100">
        <v>14.5</v>
      </c>
      <c r="E72" s="100"/>
      <c r="F72" s="100"/>
      <c r="G72" s="96"/>
      <c r="Q72" s="42" t="s">
        <v>304</v>
      </c>
      <c r="R72" s="100">
        <v>20.966666666666661</v>
      </c>
      <c r="S72" s="100"/>
      <c r="T72" s="100"/>
      <c r="U72" s="96"/>
      <c r="AE72" s="42">
        <v>24.417000000000002</v>
      </c>
      <c r="AF72" s="100"/>
      <c r="AG72" s="96"/>
      <c r="AQ72" s="42">
        <v>27.3673</v>
      </c>
      <c r="AR72" s="100"/>
      <c r="AS72" s="96"/>
      <c r="BC72" s="42"/>
      <c r="BD72" s="100">
        <v>48.466999999999999</v>
      </c>
      <c r="BE72" s="100"/>
      <c r="BF72" s="100"/>
      <c r="BG72" s="100"/>
      <c r="BH72" s="100"/>
      <c r="BI72" s="100"/>
      <c r="BJ72" s="100"/>
      <c r="BK72" s="100"/>
      <c r="BL72" s="96"/>
      <c r="BN72" s="42"/>
      <c r="BO72" s="100">
        <v>33.683</v>
      </c>
      <c r="BP72" s="100"/>
      <c r="BQ72" s="100"/>
      <c r="BR72" s="100"/>
      <c r="BS72" s="100"/>
      <c r="BT72" s="100"/>
      <c r="BU72" s="100"/>
      <c r="BV72" s="100"/>
      <c r="BW72" s="96"/>
    </row>
    <row r="73" spans="3:75" x14ac:dyDescent="0.25">
      <c r="C73" s="42" t="s">
        <v>306</v>
      </c>
      <c r="D73" s="100">
        <v>14.416666666666668</v>
      </c>
      <c r="E73" s="100"/>
      <c r="F73" s="100"/>
      <c r="G73" s="96"/>
      <c r="Q73" s="42" t="s">
        <v>306</v>
      </c>
      <c r="R73" s="100">
        <v>20.033333333333331</v>
      </c>
      <c r="S73" s="100"/>
      <c r="T73" s="100"/>
      <c r="U73" s="96"/>
      <c r="AE73" s="42">
        <v>48.048999999999992</v>
      </c>
      <c r="AF73" s="100"/>
      <c r="AG73" s="96"/>
      <c r="AQ73" s="42">
        <v>14.064499999999999</v>
      </c>
      <c r="AR73" s="100"/>
      <c r="AS73" s="96"/>
      <c r="BC73" s="42"/>
      <c r="BD73" s="100">
        <v>39.884000000000007</v>
      </c>
      <c r="BE73" s="100"/>
      <c r="BF73" s="100"/>
      <c r="BG73" s="100"/>
      <c r="BH73" s="100"/>
      <c r="BI73" s="100"/>
      <c r="BJ73" s="100"/>
      <c r="BK73" s="100"/>
      <c r="BL73" s="96"/>
      <c r="BN73" s="42"/>
      <c r="BO73" s="100">
        <v>26.1</v>
      </c>
      <c r="BP73" s="100"/>
      <c r="BQ73" s="100"/>
      <c r="BR73" s="100"/>
      <c r="BS73" s="100"/>
      <c r="BT73" s="100"/>
      <c r="BU73" s="100"/>
      <c r="BV73" s="100"/>
      <c r="BW73" s="96"/>
    </row>
    <row r="74" spans="3:75" x14ac:dyDescent="0.25">
      <c r="C74" s="42" t="s">
        <v>307</v>
      </c>
      <c r="D74" s="100">
        <v>42.3</v>
      </c>
      <c r="E74" s="100"/>
      <c r="F74" s="100"/>
      <c r="G74" s="96"/>
      <c r="Q74" s="42" t="s">
        <v>307</v>
      </c>
      <c r="R74" s="100">
        <v>16.5</v>
      </c>
      <c r="S74" s="100"/>
      <c r="T74" s="100"/>
      <c r="U74" s="96"/>
      <c r="AE74" s="42">
        <v>19.420999999999999</v>
      </c>
      <c r="AF74" s="100"/>
      <c r="AG74" s="96"/>
      <c r="AQ74" s="42">
        <v>25.283999999999999</v>
      </c>
      <c r="AR74" s="100"/>
      <c r="AS74" s="96"/>
      <c r="BC74" s="42"/>
      <c r="BD74" s="100">
        <v>18.533000000000001</v>
      </c>
      <c r="BE74" s="100"/>
      <c r="BF74" s="100"/>
      <c r="BG74" s="100"/>
      <c r="BH74" s="100"/>
      <c r="BI74" s="100"/>
      <c r="BJ74" s="100"/>
      <c r="BK74" s="100"/>
      <c r="BL74" s="96"/>
      <c r="BN74" s="42"/>
      <c r="BO74" s="100">
        <v>19.4163</v>
      </c>
      <c r="BP74" s="100"/>
      <c r="BQ74" s="100"/>
      <c r="BR74" s="100"/>
      <c r="BS74" s="100"/>
      <c r="BT74" s="100"/>
      <c r="BU74" s="100"/>
      <c r="BV74" s="100"/>
      <c r="BW74" s="96"/>
    </row>
    <row r="75" spans="3:75" x14ac:dyDescent="0.25">
      <c r="C75" s="42" t="s">
        <v>308</v>
      </c>
      <c r="D75" s="100">
        <v>41.383333333333333</v>
      </c>
      <c r="E75" s="100"/>
      <c r="F75" s="100"/>
      <c r="G75" s="96"/>
      <c r="Q75" s="42" t="s">
        <v>308</v>
      </c>
      <c r="R75" s="100">
        <v>16.3</v>
      </c>
      <c r="S75" s="100"/>
      <c r="T75" s="100"/>
      <c r="U75" s="96"/>
      <c r="AE75" s="42">
        <v>35.667000000000002</v>
      </c>
      <c r="AF75" s="100"/>
      <c r="AG75" s="96"/>
      <c r="AQ75" s="42">
        <v>23.866999999999997</v>
      </c>
      <c r="AR75" s="100"/>
      <c r="AS75" s="96"/>
      <c r="BC75" s="42"/>
      <c r="BD75" s="100">
        <v>27.3</v>
      </c>
      <c r="BE75" s="100"/>
      <c r="BF75" s="100"/>
      <c r="BG75" s="100"/>
      <c r="BH75" s="100"/>
      <c r="BI75" s="100"/>
      <c r="BJ75" s="100"/>
      <c r="BK75" s="100"/>
      <c r="BL75" s="96"/>
      <c r="BN75" s="42"/>
      <c r="BO75" s="100">
        <v>44.132999999999996</v>
      </c>
      <c r="BP75" s="100"/>
      <c r="BQ75" s="100"/>
      <c r="BR75" s="100"/>
      <c r="BS75" s="100"/>
      <c r="BT75" s="100"/>
      <c r="BU75" s="100"/>
      <c r="BV75" s="100"/>
      <c r="BW75" s="96"/>
    </row>
    <row r="76" spans="3:75" x14ac:dyDescent="0.25">
      <c r="C76" s="42" t="s">
        <v>309</v>
      </c>
      <c r="D76" s="100">
        <v>43.666666666666664</v>
      </c>
      <c r="E76" s="100"/>
      <c r="F76" s="100"/>
      <c r="G76" s="96"/>
      <c r="Q76" s="42" t="s">
        <v>309</v>
      </c>
      <c r="R76" s="100">
        <v>15.5</v>
      </c>
      <c r="S76" s="100"/>
      <c r="T76" s="100"/>
      <c r="U76" s="96"/>
      <c r="AE76" s="42">
        <v>40.149700000000003</v>
      </c>
      <c r="AF76" s="100"/>
      <c r="AG76" s="96"/>
      <c r="AQ76" s="42">
        <v>21.95</v>
      </c>
      <c r="AR76" s="100"/>
      <c r="AS76" s="96"/>
      <c r="BC76" s="42"/>
      <c r="BD76" s="100"/>
      <c r="BE76" s="100">
        <v>21.816666666666666</v>
      </c>
      <c r="BF76" s="100"/>
      <c r="BG76" s="100"/>
      <c r="BH76" s="100"/>
      <c r="BI76" s="100"/>
      <c r="BJ76" s="100"/>
      <c r="BK76" s="100"/>
      <c r="BL76" s="96"/>
      <c r="BN76" s="42"/>
      <c r="BO76" s="100"/>
      <c r="BP76" s="100">
        <v>33.75</v>
      </c>
      <c r="BQ76" s="100"/>
      <c r="BR76" s="100"/>
      <c r="BS76" s="100"/>
      <c r="BT76" s="100"/>
      <c r="BU76" s="100"/>
      <c r="BV76" s="100"/>
      <c r="BW76" s="96"/>
    </row>
    <row r="77" spans="3:75" x14ac:dyDescent="0.25">
      <c r="C77" s="42" t="s">
        <v>310</v>
      </c>
      <c r="D77" s="100">
        <v>46.31666666666667</v>
      </c>
      <c r="E77" s="100"/>
      <c r="F77" s="100"/>
      <c r="G77" s="96"/>
      <c r="Q77" s="42" t="s">
        <v>310</v>
      </c>
      <c r="R77" s="100">
        <v>16.916666666666671</v>
      </c>
      <c r="S77" s="100"/>
      <c r="T77" s="100"/>
      <c r="U77" s="96"/>
      <c r="AE77" s="42">
        <v>32.850300000000004</v>
      </c>
      <c r="AF77" s="100"/>
      <c r="AG77" s="96"/>
      <c r="AQ77" s="42">
        <v>30.583300000000001</v>
      </c>
      <c r="AR77" s="100"/>
      <c r="AS77" s="96"/>
      <c r="BC77" s="42"/>
      <c r="BD77" s="100"/>
      <c r="BE77" s="100">
        <v>39.799999999999997</v>
      </c>
      <c r="BF77" s="100"/>
      <c r="BG77" s="100"/>
      <c r="BH77" s="100"/>
      <c r="BI77" s="100"/>
      <c r="BJ77" s="100"/>
      <c r="BK77" s="100"/>
      <c r="BL77" s="96"/>
      <c r="BN77" s="42"/>
      <c r="BO77" s="100"/>
      <c r="BP77" s="100">
        <v>11.983333333333333</v>
      </c>
      <c r="BQ77" s="100"/>
      <c r="BR77" s="100"/>
      <c r="BS77" s="100"/>
      <c r="BT77" s="100"/>
      <c r="BU77" s="100"/>
      <c r="BV77" s="100"/>
      <c r="BW77" s="96"/>
    </row>
    <row r="78" spans="3:75" x14ac:dyDescent="0.25">
      <c r="C78" s="42" t="s">
        <v>311</v>
      </c>
      <c r="D78" s="100">
        <v>50.483333333333334</v>
      </c>
      <c r="E78" s="100"/>
      <c r="F78" s="100"/>
      <c r="G78" s="96"/>
      <c r="Q78" s="42" t="s">
        <v>311</v>
      </c>
      <c r="R78" s="100">
        <v>72.883333333333326</v>
      </c>
      <c r="S78" s="100"/>
      <c r="T78" s="100"/>
      <c r="U78" s="96"/>
      <c r="AE78" s="42">
        <v>15.433</v>
      </c>
      <c r="AF78" s="100"/>
      <c r="AG78" s="96"/>
      <c r="AQ78" s="42">
        <v>13.353499999999999</v>
      </c>
      <c r="AR78" s="100"/>
      <c r="AS78" s="96"/>
      <c r="BC78" s="42"/>
      <c r="BD78" s="100"/>
      <c r="BE78" s="100">
        <v>29.116666666666667</v>
      </c>
      <c r="BF78" s="100"/>
      <c r="BG78" s="100"/>
      <c r="BH78" s="100"/>
      <c r="BI78" s="100"/>
      <c r="BJ78" s="100"/>
      <c r="BK78" s="100"/>
      <c r="BL78" s="96"/>
      <c r="BN78" s="42"/>
      <c r="BO78" s="100"/>
      <c r="BP78" s="100">
        <v>11.216666666666667</v>
      </c>
      <c r="BQ78" s="100"/>
      <c r="BR78" s="100"/>
      <c r="BS78" s="100"/>
      <c r="BT78" s="100"/>
      <c r="BU78" s="100"/>
      <c r="BV78" s="100"/>
      <c r="BW78" s="96"/>
    </row>
    <row r="79" spans="3:75" x14ac:dyDescent="0.25">
      <c r="C79" s="42" t="s">
        <v>313</v>
      </c>
      <c r="D79" s="100">
        <v>57.566666666666656</v>
      </c>
      <c r="E79" s="100"/>
      <c r="F79" s="100"/>
      <c r="G79" s="96"/>
      <c r="Q79" s="42" t="s">
        <v>313</v>
      </c>
      <c r="R79" s="100">
        <v>81.333333333333343</v>
      </c>
      <c r="S79" s="100"/>
      <c r="T79" s="100"/>
      <c r="U79" s="96"/>
      <c r="AE79" s="42">
        <v>27.739000000000001</v>
      </c>
      <c r="AF79" s="100"/>
      <c r="AG79" s="96"/>
      <c r="AQ79" s="42">
        <v>13.178000000000001</v>
      </c>
      <c r="AR79" s="100"/>
      <c r="AS79" s="96"/>
      <c r="BC79" s="42"/>
      <c r="BD79" s="100"/>
      <c r="BE79" s="100">
        <v>32.25</v>
      </c>
      <c r="BF79" s="100"/>
      <c r="BG79" s="100"/>
      <c r="BH79" s="100"/>
      <c r="BI79" s="100"/>
      <c r="BJ79" s="100"/>
      <c r="BK79" s="100"/>
      <c r="BL79" s="96"/>
      <c r="BN79" s="42"/>
      <c r="BO79" s="100"/>
      <c r="BP79" s="100">
        <v>14.966666666666667</v>
      </c>
      <c r="BQ79" s="100"/>
      <c r="BR79" s="100"/>
      <c r="BS79" s="100"/>
      <c r="BT79" s="100"/>
      <c r="BU79" s="100"/>
      <c r="BV79" s="100"/>
      <c r="BW79" s="96"/>
    </row>
    <row r="80" spans="3:75" x14ac:dyDescent="0.25">
      <c r="C80" s="42" t="s">
        <v>351</v>
      </c>
      <c r="D80" s="100">
        <v>12.683333333333334</v>
      </c>
      <c r="E80" s="100"/>
      <c r="F80" s="100"/>
      <c r="G80" s="96"/>
      <c r="Q80" s="42" t="s">
        <v>351</v>
      </c>
      <c r="R80" s="100">
        <v>12.55</v>
      </c>
      <c r="S80" s="100"/>
      <c r="T80" s="100"/>
      <c r="U80" s="96"/>
      <c r="AE80" s="42">
        <v>23.023300000000003</v>
      </c>
      <c r="AF80" s="100"/>
      <c r="AG80" s="96"/>
      <c r="AQ80" s="42">
        <v>20.2163</v>
      </c>
      <c r="AR80" s="100"/>
      <c r="AS80" s="96"/>
      <c r="BC80" s="42"/>
      <c r="BD80" s="100"/>
      <c r="BE80" s="100">
        <v>22.066666666666666</v>
      </c>
      <c r="BF80" s="100"/>
      <c r="BG80" s="100"/>
      <c r="BH80" s="100"/>
      <c r="BI80" s="100"/>
      <c r="BJ80" s="100"/>
      <c r="BK80" s="100"/>
      <c r="BL80" s="96"/>
      <c r="BN80" s="42"/>
      <c r="BO80" s="100"/>
      <c r="BP80" s="100">
        <v>23.583333333333336</v>
      </c>
      <c r="BQ80" s="100"/>
      <c r="BR80" s="100"/>
      <c r="BS80" s="100"/>
      <c r="BT80" s="100"/>
      <c r="BU80" s="100"/>
      <c r="BV80" s="100"/>
      <c r="BW80" s="96"/>
    </row>
    <row r="81" spans="3:75" x14ac:dyDescent="0.25">
      <c r="C81" s="42" t="s">
        <v>352</v>
      </c>
      <c r="D81" s="100">
        <v>36.81666666666667</v>
      </c>
      <c r="E81" s="100"/>
      <c r="F81" s="100"/>
      <c r="G81" s="96"/>
      <c r="Q81" s="42" t="s">
        <v>352</v>
      </c>
      <c r="R81" s="100">
        <v>22.1</v>
      </c>
      <c r="S81" s="100"/>
      <c r="T81" s="100"/>
      <c r="U81" s="96"/>
      <c r="AE81" s="42">
        <v>29.700000000000003</v>
      </c>
      <c r="AF81" s="100"/>
      <c r="AG81" s="96"/>
      <c r="AQ81" s="42">
        <v>18.967000000000006</v>
      </c>
      <c r="AR81" s="100"/>
      <c r="AS81" s="96"/>
      <c r="BC81" s="42"/>
      <c r="BD81" s="100"/>
      <c r="BE81" s="100">
        <v>40.283333333333331</v>
      </c>
      <c r="BF81" s="100"/>
      <c r="BG81" s="100"/>
      <c r="BH81" s="100"/>
      <c r="BI81" s="100"/>
      <c r="BJ81" s="100"/>
      <c r="BK81" s="100"/>
      <c r="BL81" s="96"/>
      <c r="BN81" s="42"/>
      <c r="BO81" s="100"/>
      <c r="BP81" s="100">
        <v>20.43333333333333</v>
      </c>
      <c r="BQ81" s="100"/>
      <c r="BR81" s="100"/>
      <c r="BS81" s="100"/>
      <c r="BT81" s="100"/>
      <c r="BU81" s="100"/>
      <c r="BV81" s="100"/>
      <c r="BW81" s="96"/>
    </row>
    <row r="82" spans="3:75" x14ac:dyDescent="0.25">
      <c r="C82" s="42" t="s">
        <v>353</v>
      </c>
      <c r="D82" s="100">
        <v>77.216666666666669</v>
      </c>
      <c r="E82" s="100"/>
      <c r="F82" s="100"/>
      <c r="G82" s="96"/>
      <c r="Q82" s="42" t="s">
        <v>353</v>
      </c>
      <c r="R82" s="100">
        <v>52.8</v>
      </c>
      <c r="S82" s="100"/>
      <c r="T82" s="100"/>
      <c r="U82" s="96"/>
      <c r="AE82" s="42">
        <v>43.500700000000002</v>
      </c>
      <c r="AF82" s="100"/>
      <c r="AG82" s="96"/>
      <c r="AQ82" s="42">
        <v>27.716999999999999</v>
      </c>
      <c r="AR82" s="100"/>
      <c r="AS82" s="96"/>
      <c r="BC82" s="42"/>
      <c r="BD82" s="100"/>
      <c r="BE82" s="100">
        <v>54.4</v>
      </c>
      <c r="BF82" s="100"/>
      <c r="BG82" s="100"/>
      <c r="BH82" s="100"/>
      <c r="BI82" s="100"/>
      <c r="BJ82" s="100"/>
      <c r="BK82" s="100"/>
      <c r="BL82" s="96"/>
      <c r="BN82" s="42"/>
      <c r="BO82" s="100"/>
      <c r="BP82" s="100">
        <v>20.800000000000004</v>
      </c>
      <c r="BQ82" s="100"/>
      <c r="BR82" s="100"/>
      <c r="BS82" s="100"/>
      <c r="BT82" s="100"/>
      <c r="BU82" s="100"/>
      <c r="BV82" s="100"/>
      <c r="BW82" s="96"/>
    </row>
    <row r="83" spans="3:75" x14ac:dyDescent="0.25">
      <c r="C83" s="42" t="s">
        <v>354</v>
      </c>
      <c r="D83" s="100">
        <v>34.299999999999997</v>
      </c>
      <c r="E83" s="100"/>
      <c r="F83" s="100"/>
      <c r="G83" s="96"/>
      <c r="Q83" s="42" t="s">
        <v>354</v>
      </c>
      <c r="R83" s="100">
        <v>16.283333333333335</v>
      </c>
      <c r="S83" s="100"/>
      <c r="T83" s="100"/>
      <c r="U83" s="96"/>
      <c r="AE83" s="42">
        <v>52.750999999999998</v>
      </c>
      <c r="AF83" s="100"/>
      <c r="AG83" s="96"/>
      <c r="AQ83" s="42">
        <v>31.971999999999998</v>
      </c>
      <c r="AR83" s="100"/>
      <c r="AS83" s="96"/>
      <c r="BC83" s="42"/>
      <c r="BD83" s="100"/>
      <c r="BE83" s="100">
        <v>61.066666666666663</v>
      </c>
      <c r="BF83" s="100"/>
      <c r="BG83" s="100"/>
      <c r="BH83" s="100"/>
      <c r="BI83" s="100"/>
      <c r="BJ83" s="100"/>
      <c r="BK83" s="100"/>
      <c r="BL83" s="96"/>
      <c r="BN83" s="42"/>
      <c r="BO83" s="100"/>
      <c r="BP83" s="100">
        <v>38.36666666666666</v>
      </c>
      <c r="BQ83" s="100"/>
      <c r="BR83" s="100"/>
      <c r="BS83" s="100"/>
      <c r="BT83" s="100"/>
      <c r="BU83" s="100"/>
      <c r="BV83" s="100"/>
      <c r="BW83" s="96"/>
    </row>
    <row r="84" spans="3:75" x14ac:dyDescent="0.25">
      <c r="C84" s="42" t="s">
        <v>355</v>
      </c>
      <c r="D84" s="100">
        <v>24.216666666666665</v>
      </c>
      <c r="E84" s="100"/>
      <c r="F84" s="100"/>
      <c r="G84" s="96"/>
      <c r="Q84" s="42" t="s">
        <v>355</v>
      </c>
      <c r="R84" s="100">
        <v>14.799999999999997</v>
      </c>
      <c r="S84" s="100"/>
      <c r="T84" s="100"/>
      <c r="U84" s="96"/>
      <c r="AE84" s="42">
        <v>39.349999999999994</v>
      </c>
      <c r="AF84" s="100"/>
      <c r="AG84" s="96"/>
      <c r="AQ84" s="42">
        <v>30.716300000000004</v>
      </c>
      <c r="AR84" s="100"/>
      <c r="AS84" s="96"/>
      <c r="BC84" s="42"/>
      <c r="BD84" s="100"/>
      <c r="BE84" s="100">
        <v>29.133333333333333</v>
      </c>
      <c r="BF84" s="100"/>
      <c r="BG84" s="100"/>
      <c r="BH84" s="100"/>
      <c r="BI84" s="100"/>
      <c r="BJ84" s="100"/>
      <c r="BK84" s="100"/>
      <c r="BL84" s="96"/>
      <c r="BN84" s="42"/>
      <c r="BO84" s="100"/>
      <c r="BP84" s="100">
        <v>14.383333333333335</v>
      </c>
      <c r="BQ84" s="100"/>
      <c r="BR84" s="100"/>
      <c r="BS84" s="100"/>
      <c r="BT84" s="100"/>
      <c r="BU84" s="100"/>
      <c r="BV84" s="100"/>
      <c r="BW84" s="96"/>
    </row>
    <row r="85" spans="3:75" x14ac:dyDescent="0.25">
      <c r="C85" s="42" t="s">
        <v>356</v>
      </c>
      <c r="D85" s="100">
        <v>16.899999999999999</v>
      </c>
      <c r="E85" s="100"/>
      <c r="F85" s="100"/>
      <c r="G85" s="96"/>
      <c r="Q85" s="42" t="s">
        <v>356</v>
      </c>
      <c r="R85" s="100">
        <v>12.766666666666666</v>
      </c>
      <c r="S85" s="100"/>
      <c r="T85" s="100"/>
      <c r="U85" s="96"/>
      <c r="AE85" s="42">
        <v>40.414999999999999</v>
      </c>
      <c r="AF85" s="100"/>
      <c r="AG85" s="96"/>
      <c r="AQ85" s="42">
        <v>27.817</v>
      </c>
      <c r="AR85" s="100"/>
      <c r="AS85" s="96"/>
      <c r="BC85" s="42"/>
      <c r="BD85" s="100"/>
      <c r="BE85" s="100">
        <v>29.883333333333333</v>
      </c>
      <c r="BF85" s="100"/>
      <c r="BG85" s="100"/>
      <c r="BH85" s="100"/>
      <c r="BI85" s="100"/>
      <c r="BJ85" s="100"/>
      <c r="BK85" s="100"/>
      <c r="BL85" s="96"/>
      <c r="BN85" s="42"/>
      <c r="BO85" s="100"/>
      <c r="BP85" s="100">
        <v>11.883333333333333</v>
      </c>
      <c r="BQ85" s="100"/>
      <c r="BR85" s="100"/>
      <c r="BS85" s="100"/>
      <c r="BT85" s="100"/>
      <c r="BU85" s="100"/>
      <c r="BV85" s="100"/>
      <c r="BW85" s="96"/>
    </row>
    <row r="86" spans="3:75" x14ac:dyDescent="0.25">
      <c r="C86" s="42" t="s">
        <v>357</v>
      </c>
      <c r="D86" s="100">
        <v>65.666666666666657</v>
      </c>
      <c r="E86" s="100"/>
      <c r="F86" s="100"/>
      <c r="G86" s="96"/>
      <c r="Q86" s="42" t="s">
        <v>357</v>
      </c>
      <c r="R86" s="100">
        <v>29.833333333333336</v>
      </c>
      <c r="S86" s="100"/>
      <c r="T86" s="100"/>
      <c r="U86" s="96"/>
      <c r="AE86" s="42">
        <v>33.766000000000005</v>
      </c>
      <c r="AF86" s="100"/>
      <c r="AG86" s="96"/>
      <c r="AQ86" s="42">
        <v>24.167000000000002</v>
      </c>
      <c r="AR86" s="100"/>
      <c r="AS86" s="96"/>
      <c r="BC86" s="42"/>
      <c r="BD86" s="100"/>
      <c r="BE86" s="100">
        <v>34.233333333333334</v>
      </c>
      <c r="BF86" s="100"/>
      <c r="BG86" s="100"/>
      <c r="BH86" s="100"/>
      <c r="BI86" s="100"/>
      <c r="BJ86" s="100"/>
      <c r="BK86" s="100"/>
      <c r="BL86" s="96"/>
      <c r="BN86" s="42"/>
      <c r="BO86" s="100"/>
      <c r="BP86" s="100">
        <v>37.25</v>
      </c>
      <c r="BQ86" s="100"/>
      <c r="BR86" s="100"/>
      <c r="BS86" s="100"/>
      <c r="BT86" s="100"/>
      <c r="BU86" s="100"/>
      <c r="BV86" s="100"/>
      <c r="BW86" s="96"/>
    </row>
    <row r="87" spans="3:75" x14ac:dyDescent="0.25">
      <c r="C87" s="42" t="s">
        <v>358</v>
      </c>
      <c r="D87" s="100">
        <v>15.700000000000001</v>
      </c>
      <c r="E87" s="100"/>
      <c r="F87" s="100"/>
      <c r="G87" s="96"/>
      <c r="Q87" s="42" t="s">
        <v>358</v>
      </c>
      <c r="R87" s="100">
        <v>15.833333333333334</v>
      </c>
      <c r="S87" s="100"/>
      <c r="T87" s="100"/>
      <c r="U87" s="96"/>
      <c r="AE87" s="42">
        <v>22.016399999999997</v>
      </c>
      <c r="AF87" s="100"/>
      <c r="AG87" s="96"/>
      <c r="AQ87" s="42">
        <v>19.408999999999999</v>
      </c>
      <c r="AR87" s="100"/>
      <c r="AS87" s="96"/>
      <c r="BC87" s="42"/>
      <c r="BD87" s="100"/>
      <c r="BE87" s="100">
        <v>26.716666666666669</v>
      </c>
      <c r="BF87" s="100"/>
      <c r="BG87" s="100"/>
      <c r="BH87" s="100"/>
      <c r="BI87" s="100"/>
      <c r="BJ87" s="100"/>
      <c r="BK87" s="100"/>
      <c r="BL87" s="96"/>
      <c r="BN87" s="42"/>
      <c r="BO87" s="100"/>
      <c r="BP87" s="100">
        <v>15.549999999999999</v>
      </c>
      <c r="BQ87" s="100"/>
      <c r="BR87" s="100"/>
      <c r="BS87" s="100"/>
      <c r="BT87" s="100"/>
      <c r="BU87" s="100"/>
      <c r="BV87" s="100"/>
      <c r="BW87" s="96"/>
    </row>
    <row r="88" spans="3:75" x14ac:dyDescent="0.25">
      <c r="C88" s="42" t="s">
        <v>453</v>
      </c>
      <c r="D88" s="100">
        <v>26.716666666666669</v>
      </c>
      <c r="E88" s="100"/>
      <c r="F88" s="100"/>
      <c r="G88" s="96"/>
      <c r="Q88" s="42" t="s">
        <v>453</v>
      </c>
      <c r="R88" s="100">
        <v>15.549999999999999</v>
      </c>
      <c r="S88" s="100"/>
      <c r="T88" s="100"/>
      <c r="U88" s="96"/>
      <c r="AE88" s="42">
        <v>59.820500000000003</v>
      </c>
      <c r="AF88" s="100"/>
      <c r="AG88" s="96"/>
      <c r="AQ88" s="42">
        <v>34.224299999999999</v>
      </c>
      <c r="AR88" s="100"/>
      <c r="AS88" s="96"/>
      <c r="BC88" s="42"/>
      <c r="BD88" s="100"/>
      <c r="BE88" s="100">
        <v>40.016666666666666</v>
      </c>
      <c r="BF88" s="100"/>
      <c r="BG88" s="100"/>
      <c r="BH88" s="100"/>
      <c r="BI88" s="100"/>
      <c r="BJ88" s="100"/>
      <c r="BK88" s="100"/>
      <c r="BL88" s="96"/>
      <c r="BN88" s="42"/>
      <c r="BO88" s="100"/>
      <c r="BP88" s="100">
        <v>21.25</v>
      </c>
      <c r="BQ88" s="100"/>
      <c r="BR88" s="100"/>
      <c r="BS88" s="100"/>
      <c r="BT88" s="100"/>
      <c r="BU88" s="100"/>
      <c r="BV88" s="100"/>
      <c r="BW88" s="96"/>
    </row>
    <row r="89" spans="3:75" x14ac:dyDescent="0.25">
      <c r="C89" s="42" t="s">
        <v>454</v>
      </c>
      <c r="D89" s="100">
        <v>31.483333333333327</v>
      </c>
      <c r="E89" s="100"/>
      <c r="F89" s="100"/>
      <c r="G89" s="96"/>
      <c r="Q89" s="42" t="s">
        <v>454</v>
      </c>
      <c r="R89" s="100">
        <v>14.516666666666666</v>
      </c>
      <c r="S89" s="100"/>
      <c r="T89" s="100"/>
      <c r="U89" s="96"/>
      <c r="AE89" s="42">
        <v>20.515999999999998</v>
      </c>
      <c r="AF89" s="100"/>
      <c r="AG89" s="96"/>
      <c r="AQ89" s="42">
        <v>26.967000000000006</v>
      </c>
      <c r="AR89" s="100"/>
      <c r="AS89" s="96"/>
      <c r="BC89" s="42"/>
      <c r="BD89" s="100"/>
      <c r="BE89" s="100">
        <v>42.265999999999998</v>
      </c>
      <c r="BF89" s="100"/>
      <c r="BG89" s="100"/>
      <c r="BH89" s="100"/>
      <c r="BI89" s="100"/>
      <c r="BJ89" s="100"/>
      <c r="BK89" s="100"/>
      <c r="BL89" s="96"/>
      <c r="BN89" s="42"/>
      <c r="BO89" s="100"/>
      <c r="BP89" s="100">
        <v>12.500999999999998</v>
      </c>
      <c r="BQ89" s="100"/>
      <c r="BR89" s="100"/>
      <c r="BS89" s="100"/>
      <c r="BT89" s="100"/>
      <c r="BU89" s="100"/>
      <c r="BV89" s="100"/>
      <c r="BW89" s="96"/>
    </row>
    <row r="90" spans="3:75" x14ac:dyDescent="0.25">
      <c r="C90" s="42" t="s">
        <v>455</v>
      </c>
      <c r="D90" s="100">
        <v>24.333333333333332</v>
      </c>
      <c r="E90" s="100"/>
      <c r="F90" s="100"/>
      <c r="G90" s="96"/>
      <c r="Q90" s="42" t="s">
        <v>455</v>
      </c>
      <c r="R90" s="100">
        <v>25.849999999999994</v>
      </c>
      <c r="S90" s="100"/>
      <c r="T90" s="100"/>
      <c r="U90" s="96"/>
      <c r="AE90" s="42">
        <v>20.882999999999999</v>
      </c>
      <c r="AF90" s="100"/>
      <c r="AG90" s="96"/>
      <c r="AQ90" s="42">
        <v>19.497999999999998</v>
      </c>
      <c r="AR90" s="100"/>
      <c r="AS90" s="96"/>
      <c r="BC90" s="42"/>
      <c r="BD90" s="100"/>
      <c r="BE90" s="100">
        <v>36.750000000000007</v>
      </c>
      <c r="BF90" s="100"/>
      <c r="BG90" s="100"/>
      <c r="BH90" s="100"/>
      <c r="BI90" s="100"/>
      <c r="BJ90" s="100"/>
      <c r="BK90" s="100"/>
      <c r="BL90" s="96"/>
      <c r="BN90" s="42"/>
      <c r="BO90" s="100"/>
      <c r="BP90" s="100">
        <v>12.099999999999998</v>
      </c>
      <c r="BQ90" s="100"/>
      <c r="BR90" s="100"/>
      <c r="BS90" s="100"/>
      <c r="BT90" s="100"/>
      <c r="BU90" s="100"/>
      <c r="BV90" s="100"/>
      <c r="BW90" s="96"/>
    </row>
    <row r="91" spans="3:75" x14ac:dyDescent="0.25">
      <c r="C91" s="42" t="s">
        <v>471</v>
      </c>
      <c r="D91" s="100">
        <v>40.016666666666666</v>
      </c>
      <c r="E91" s="100"/>
      <c r="F91" s="100"/>
      <c r="G91" s="96"/>
      <c r="Q91" s="42" t="s">
        <v>471</v>
      </c>
      <c r="R91" s="100">
        <v>21.25</v>
      </c>
      <c r="S91" s="100"/>
      <c r="T91" s="100"/>
      <c r="U91" s="96"/>
      <c r="AE91" s="42">
        <v>34.645199999999996</v>
      </c>
      <c r="AF91" s="100"/>
      <c r="AG91" s="96"/>
      <c r="AQ91" s="42">
        <v>18.0337</v>
      </c>
      <c r="AR91" s="100"/>
      <c r="AS91" s="96"/>
      <c r="BC91" s="42"/>
      <c r="BD91" s="100"/>
      <c r="BE91" s="100">
        <v>46.982999999999997</v>
      </c>
      <c r="BF91" s="100"/>
      <c r="BG91" s="100"/>
      <c r="BH91" s="100"/>
      <c r="BI91" s="100"/>
      <c r="BJ91" s="100"/>
      <c r="BK91" s="100"/>
      <c r="BL91" s="96"/>
      <c r="BN91" s="42"/>
      <c r="BO91" s="100"/>
      <c r="BP91" s="100">
        <v>12.067</v>
      </c>
      <c r="BQ91" s="100"/>
      <c r="BR91" s="100"/>
      <c r="BS91" s="100"/>
      <c r="BT91" s="100"/>
      <c r="BU91" s="100"/>
      <c r="BV91" s="100"/>
      <c r="BW91" s="96"/>
    </row>
    <row r="92" spans="3:75" x14ac:dyDescent="0.25">
      <c r="C92" s="42" t="s">
        <v>472</v>
      </c>
      <c r="D92" s="100">
        <v>38.899000000000008</v>
      </c>
      <c r="E92" s="100"/>
      <c r="F92" s="100"/>
      <c r="G92" s="96"/>
      <c r="Q92" s="42" t="s">
        <v>472</v>
      </c>
      <c r="R92" s="100">
        <v>16.366999999999997</v>
      </c>
      <c r="S92" s="100"/>
      <c r="T92" s="100"/>
      <c r="U92" s="96"/>
      <c r="AE92" s="42">
        <v>36.266299999999994</v>
      </c>
      <c r="AF92" s="100"/>
      <c r="AG92" s="96"/>
      <c r="AQ92" s="42">
        <v>16.351300000000002</v>
      </c>
      <c r="AR92" s="100"/>
      <c r="AS92" s="96"/>
      <c r="BC92" s="42"/>
      <c r="BD92" s="100"/>
      <c r="BE92" s="100"/>
      <c r="BF92" s="100">
        <v>5.8333333333333339</v>
      </c>
      <c r="BG92" s="100"/>
      <c r="BH92" s="100"/>
      <c r="BI92" s="100"/>
      <c r="BJ92" s="100"/>
      <c r="BK92" s="100"/>
      <c r="BL92" s="96"/>
      <c r="BN92" s="42"/>
      <c r="BO92" s="100"/>
      <c r="BP92" s="100"/>
      <c r="BQ92" s="100">
        <v>23.333333333333336</v>
      </c>
      <c r="BR92" s="100"/>
      <c r="BS92" s="100"/>
      <c r="BT92" s="100"/>
      <c r="BU92" s="100"/>
      <c r="BV92" s="100"/>
      <c r="BW92" s="96"/>
    </row>
    <row r="93" spans="3:75" x14ac:dyDescent="0.25">
      <c r="C93" s="42" t="s">
        <v>473</v>
      </c>
      <c r="D93" s="100">
        <v>32.733333333333334</v>
      </c>
      <c r="E93" s="100"/>
      <c r="F93" s="100"/>
      <c r="G93" s="96"/>
      <c r="Q93" s="42" t="s">
        <v>473</v>
      </c>
      <c r="R93" s="100">
        <v>28.666666666666671</v>
      </c>
      <c r="S93" s="100"/>
      <c r="T93" s="100"/>
      <c r="U93" s="96"/>
      <c r="AE93" s="42">
        <v>19.541999999999998</v>
      </c>
      <c r="AF93" s="100"/>
      <c r="AG93" s="96"/>
      <c r="AQ93" s="42">
        <v>26.85</v>
      </c>
      <c r="AR93" s="100"/>
      <c r="AS93" s="96"/>
      <c r="BC93" s="42"/>
      <c r="BD93" s="100"/>
      <c r="BE93" s="100"/>
      <c r="BF93" s="100">
        <v>32.316666666666663</v>
      </c>
      <c r="BG93" s="100"/>
      <c r="BH93" s="100"/>
      <c r="BI93" s="100"/>
      <c r="BJ93" s="100"/>
      <c r="BK93" s="100"/>
      <c r="BL93" s="96"/>
      <c r="BN93" s="42"/>
      <c r="BO93" s="100"/>
      <c r="BP93" s="100"/>
      <c r="BQ93" s="100">
        <v>33.266666666666666</v>
      </c>
      <c r="BR93" s="100"/>
      <c r="BS93" s="100"/>
      <c r="BT93" s="100"/>
      <c r="BU93" s="100"/>
      <c r="BV93" s="100"/>
      <c r="BW93" s="96"/>
    </row>
    <row r="94" spans="3:75" x14ac:dyDescent="0.25">
      <c r="C94" s="42" t="s">
        <v>474</v>
      </c>
      <c r="D94" s="100">
        <v>26.717999999999993</v>
      </c>
      <c r="E94" s="100"/>
      <c r="F94" s="100"/>
      <c r="G94" s="96"/>
      <c r="Q94" s="42" t="s">
        <v>474</v>
      </c>
      <c r="R94" s="100">
        <v>20.732999999999997</v>
      </c>
      <c r="S94" s="100"/>
      <c r="T94" s="100"/>
      <c r="U94" s="96"/>
      <c r="AE94" s="42">
        <v>25.966999999999999</v>
      </c>
      <c r="AF94" s="100"/>
      <c r="AG94" s="96"/>
      <c r="AQ94" s="42">
        <v>12.082999999999998</v>
      </c>
      <c r="AR94" s="100"/>
      <c r="AS94" s="96"/>
      <c r="BC94" s="42"/>
      <c r="BD94" s="100"/>
      <c r="BE94" s="100"/>
      <c r="BF94" s="100">
        <v>3.15</v>
      </c>
      <c r="BG94" s="100"/>
      <c r="BH94" s="100"/>
      <c r="BI94" s="100"/>
      <c r="BJ94" s="100"/>
      <c r="BK94" s="100"/>
      <c r="BL94" s="96"/>
      <c r="BN94" s="42"/>
      <c r="BO94" s="100"/>
      <c r="BP94" s="100"/>
      <c r="BQ94" s="100">
        <v>17.883333333333333</v>
      </c>
      <c r="BR94" s="100"/>
      <c r="BS94" s="100"/>
      <c r="BT94" s="100"/>
      <c r="BU94" s="100"/>
      <c r="BV94" s="100"/>
      <c r="BW94" s="96"/>
    </row>
    <row r="95" spans="3:75" x14ac:dyDescent="0.25">
      <c r="C95" s="42" t="s">
        <v>475</v>
      </c>
      <c r="D95" s="100">
        <v>25.465999999999998</v>
      </c>
      <c r="E95" s="100"/>
      <c r="F95" s="100"/>
      <c r="G95" s="96"/>
      <c r="Q95" s="42" t="s">
        <v>475</v>
      </c>
      <c r="R95" s="100">
        <v>17.183</v>
      </c>
      <c r="S95" s="100"/>
      <c r="T95" s="100"/>
      <c r="U95" s="96"/>
      <c r="AE95" s="42">
        <v>13.1</v>
      </c>
      <c r="AF95" s="100"/>
      <c r="AG95" s="96"/>
      <c r="AQ95" s="42">
        <v>39.116999999999997</v>
      </c>
      <c r="AR95" s="100"/>
      <c r="AS95" s="96"/>
      <c r="BC95" s="42"/>
      <c r="BD95" s="100"/>
      <c r="BE95" s="100"/>
      <c r="BF95" s="100">
        <v>45.25</v>
      </c>
      <c r="BG95" s="100"/>
      <c r="BH95" s="100"/>
      <c r="BI95" s="100"/>
      <c r="BJ95" s="100"/>
      <c r="BK95" s="100"/>
      <c r="BL95" s="96"/>
      <c r="BN95" s="42"/>
      <c r="BO95" s="100"/>
      <c r="BP95" s="100"/>
      <c r="BQ95" s="100">
        <v>19.083333333333336</v>
      </c>
      <c r="BR95" s="100"/>
      <c r="BS95" s="100"/>
      <c r="BT95" s="100"/>
      <c r="BU95" s="100"/>
      <c r="BV95" s="100"/>
      <c r="BW95" s="96"/>
    </row>
    <row r="96" spans="3:75" x14ac:dyDescent="0.25">
      <c r="C96" s="42" t="s">
        <v>480</v>
      </c>
      <c r="D96" s="100">
        <v>41.783000000000001</v>
      </c>
      <c r="E96" s="100"/>
      <c r="F96" s="100"/>
      <c r="G96" s="96"/>
      <c r="Q96" s="42" t="s">
        <v>480</v>
      </c>
      <c r="R96" s="100">
        <v>37.5</v>
      </c>
      <c r="S96" s="100"/>
      <c r="T96" s="100"/>
      <c r="U96" s="96"/>
      <c r="AE96" s="42">
        <v>31.0717</v>
      </c>
      <c r="AF96" s="100"/>
      <c r="AG96" s="96"/>
      <c r="AQ96" s="42">
        <v>26.617000000000001</v>
      </c>
      <c r="AR96" s="100"/>
      <c r="AS96" s="96"/>
      <c r="BC96" s="42"/>
      <c r="BD96" s="100"/>
      <c r="BE96" s="100"/>
      <c r="BF96" s="100">
        <v>50.483333333333334</v>
      </c>
      <c r="BG96" s="100"/>
      <c r="BH96" s="100"/>
      <c r="BI96" s="100"/>
      <c r="BJ96" s="100"/>
      <c r="BK96" s="100"/>
      <c r="BL96" s="96"/>
      <c r="BN96" s="42"/>
      <c r="BO96" s="100"/>
      <c r="BP96" s="100"/>
      <c r="BQ96" s="100">
        <v>72.883333333333326</v>
      </c>
      <c r="BR96" s="100"/>
      <c r="BS96" s="100"/>
      <c r="BT96" s="100"/>
      <c r="BU96" s="100"/>
      <c r="BV96" s="100"/>
      <c r="BW96" s="96"/>
    </row>
    <row r="97" spans="3:75" x14ac:dyDescent="0.25">
      <c r="C97" s="42" t="s">
        <v>481</v>
      </c>
      <c r="D97" s="100">
        <v>36.5837</v>
      </c>
      <c r="E97" s="100"/>
      <c r="F97" s="100"/>
      <c r="G97" s="96"/>
      <c r="Q97" s="42" t="s">
        <v>481</v>
      </c>
      <c r="R97" s="100">
        <v>20.966999999999999</v>
      </c>
      <c r="S97" s="100"/>
      <c r="T97" s="100"/>
      <c r="U97" s="96"/>
      <c r="AE97" s="42">
        <v>28.6493</v>
      </c>
      <c r="AF97" s="100"/>
      <c r="AG97" s="96"/>
      <c r="AQ97" s="42">
        <v>15.3</v>
      </c>
      <c r="AR97" s="100"/>
      <c r="AS97" s="96"/>
      <c r="BC97" s="42"/>
      <c r="BD97" s="100"/>
      <c r="BE97" s="100"/>
      <c r="BF97" s="100">
        <v>50.783333333333339</v>
      </c>
      <c r="BG97" s="100"/>
      <c r="BH97" s="100"/>
      <c r="BI97" s="100"/>
      <c r="BJ97" s="100"/>
      <c r="BK97" s="100"/>
      <c r="BL97" s="96"/>
      <c r="BN97" s="42"/>
      <c r="BO97" s="100"/>
      <c r="BP97" s="100"/>
      <c r="BQ97" s="100">
        <v>29.233333333333334</v>
      </c>
      <c r="BR97" s="100"/>
      <c r="BS97" s="100"/>
      <c r="BT97" s="100"/>
      <c r="BU97" s="100"/>
      <c r="BV97" s="100"/>
      <c r="BW97" s="96"/>
    </row>
    <row r="98" spans="3:75" x14ac:dyDescent="0.25">
      <c r="C98" s="42" t="s">
        <v>482</v>
      </c>
      <c r="D98" s="100">
        <v>24.417000000000002</v>
      </c>
      <c r="E98" s="100"/>
      <c r="F98" s="100"/>
      <c r="G98" s="96"/>
      <c r="Q98" s="42" t="s">
        <v>482</v>
      </c>
      <c r="R98" s="100">
        <v>27.049999999999997</v>
      </c>
      <c r="S98" s="100"/>
      <c r="T98" s="100"/>
      <c r="U98" s="96"/>
      <c r="AE98" s="42">
        <v>33.483700000000006</v>
      </c>
      <c r="AF98" s="100"/>
      <c r="AG98" s="96"/>
      <c r="AQ98" s="42">
        <v>24.083300000000008</v>
      </c>
      <c r="AR98" s="100"/>
      <c r="AS98" s="96"/>
      <c r="BC98" s="42"/>
      <c r="BD98" s="100"/>
      <c r="BE98" s="100"/>
      <c r="BF98" s="100">
        <v>57.566666666666656</v>
      </c>
      <c r="BG98" s="100"/>
      <c r="BH98" s="100"/>
      <c r="BI98" s="100"/>
      <c r="BJ98" s="100"/>
      <c r="BK98" s="100"/>
      <c r="BL98" s="96"/>
      <c r="BN98" s="42"/>
      <c r="BO98" s="100"/>
      <c r="BP98" s="100"/>
      <c r="BQ98" s="100">
        <v>81.333333333333343</v>
      </c>
      <c r="BR98" s="100"/>
      <c r="BS98" s="100"/>
      <c r="BT98" s="100"/>
      <c r="BU98" s="100"/>
      <c r="BV98" s="100"/>
      <c r="BW98" s="96"/>
    </row>
    <row r="99" spans="3:75" x14ac:dyDescent="0.25">
      <c r="C99" s="42" t="s">
        <v>483</v>
      </c>
      <c r="D99" s="100">
        <v>42.265999999999998</v>
      </c>
      <c r="E99" s="100"/>
      <c r="F99" s="100"/>
      <c r="G99" s="96"/>
      <c r="Q99" s="42" t="s">
        <v>483</v>
      </c>
      <c r="R99" s="100">
        <v>12.500999999999998</v>
      </c>
      <c r="S99" s="100"/>
      <c r="T99" s="100"/>
      <c r="U99" s="96"/>
      <c r="AE99" s="42">
        <v>45.216999999999999</v>
      </c>
      <c r="AF99" s="100"/>
      <c r="AG99" s="96"/>
      <c r="AQ99" s="42">
        <v>15.683299999999999</v>
      </c>
      <c r="AR99" s="100"/>
      <c r="AS99" s="96"/>
      <c r="BC99" s="42"/>
      <c r="BD99" s="100"/>
      <c r="BE99" s="100"/>
      <c r="BF99" s="100">
        <v>36.81666666666667</v>
      </c>
      <c r="BG99" s="100"/>
      <c r="BH99" s="100"/>
      <c r="BI99" s="100"/>
      <c r="BJ99" s="100"/>
      <c r="BK99" s="100"/>
      <c r="BL99" s="96"/>
      <c r="BN99" s="42"/>
      <c r="BO99" s="100"/>
      <c r="BP99" s="100"/>
      <c r="BQ99" s="100">
        <v>22.1</v>
      </c>
      <c r="BR99" s="100"/>
      <c r="BS99" s="100"/>
      <c r="BT99" s="100"/>
      <c r="BU99" s="100"/>
      <c r="BV99" s="100"/>
      <c r="BW99" s="96"/>
    </row>
    <row r="100" spans="3:75" x14ac:dyDescent="0.25">
      <c r="C100" s="42" t="s">
        <v>484</v>
      </c>
      <c r="D100" s="100">
        <v>48.048999999999992</v>
      </c>
      <c r="E100" s="100"/>
      <c r="F100" s="100"/>
      <c r="G100" s="96"/>
      <c r="Q100" s="42" t="s">
        <v>484</v>
      </c>
      <c r="R100" s="100">
        <v>27.3673</v>
      </c>
      <c r="S100" s="100"/>
      <c r="T100" s="100"/>
      <c r="U100" s="96"/>
      <c r="AE100" s="42">
        <v>15.716700000000001</v>
      </c>
      <c r="AF100" s="100"/>
      <c r="AG100" s="96"/>
      <c r="AQ100" s="42">
        <v>15.184000000000001</v>
      </c>
      <c r="AR100" s="100"/>
      <c r="AS100" s="96"/>
      <c r="BC100" s="42"/>
      <c r="BD100" s="100"/>
      <c r="BE100" s="100"/>
      <c r="BF100" s="100">
        <v>24.216666666666665</v>
      </c>
      <c r="BG100" s="100"/>
      <c r="BH100" s="100"/>
      <c r="BI100" s="100"/>
      <c r="BJ100" s="100"/>
      <c r="BK100" s="100"/>
      <c r="BL100" s="96"/>
      <c r="BN100" s="42"/>
      <c r="BO100" s="100"/>
      <c r="BP100" s="100"/>
      <c r="BQ100" s="100">
        <v>14.799999999999997</v>
      </c>
      <c r="BR100" s="100"/>
      <c r="BS100" s="100"/>
      <c r="BT100" s="100"/>
      <c r="BU100" s="100"/>
      <c r="BV100" s="100"/>
      <c r="BW100" s="96"/>
    </row>
    <row r="101" spans="3:75" x14ac:dyDescent="0.25">
      <c r="C101" s="42" t="s">
        <v>486</v>
      </c>
      <c r="D101" s="100">
        <v>19.420999999999999</v>
      </c>
      <c r="E101" s="100"/>
      <c r="F101" s="100"/>
      <c r="G101" s="96"/>
      <c r="Q101" s="42" t="s">
        <v>486</v>
      </c>
      <c r="R101" s="100">
        <v>14.064499999999999</v>
      </c>
      <c r="S101" s="100"/>
      <c r="T101" s="100"/>
      <c r="U101" s="96"/>
      <c r="AE101" s="42">
        <v>8.3333000000000013</v>
      </c>
      <c r="AF101" s="100"/>
      <c r="AG101" s="96"/>
      <c r="AQ101" s="42">
        <v>13.516</v>
      </c>
      <c r="AR101" s="100"/>
      <c r="AS101" s="96"/>
      <c r="BC101" s="42"/>
      <c r="BD101" s="100"/>
      <c r="BE101" s="100"/>
      <c r="BF101" s="100">
        <v>16.899999999999999</v>
      </c>
      <c r="BG101" s="100"/>
      <c r="BH101" s="100"/>
      <c r="BI101" s="100"/>
      <c r="BJ101" s="100"/>
      <c r="BK101" s="100"/>
      <c r="BL101" s="96"/>
      <c r="BN101" s="42"/>
      <c r="BO101" s="100"/>
      <c r="BP101" s="100"/>
      <c r="BQ101" s="100">
        <v>12.766666666666666</v>
      </c>
      <c r="BR101" s="100"/>
      <c r="BS101" s="100"/>
      <c r="BT101" s="100"/>
      <c r="BU101" s="100"/>
      <c r="BV101" s="100"/>
      <c r="BW101" s="96"/>
    </row>
    <row r="102" spans="3:75" x14ac:dyDescent="0.25">
      <c r="C102" s="42" t="s">
        <v>488</v>
      </c>
      <c r="D102" s="100">
        <v>40.149700000000003</v>
      </c>
      <c r="E102" s="100"/>
      <c r="F102" s="100"/>
      <c r="G102" s="96"/>
      <c r="Q102" s="42" t="s">
        <v>488</v>
      </c>
      <c r="R102" s="100">
        <v>23.866999999999997</v>
      </c>
      <c r="S102" s="100"/>
      <c r="T102" s="100"/>
      <c r="U102" s="96"/>
      <c r="AE102" s="42">
        <v>6.2006999999999994</v>
      </c>
      <c r="AF102" s="100"/>
      <c r="AG102" s="96"/>
      <c r="AQ102" s="42">
        <v>33.683</v>
      </c>
      <c r="AR102" s="100"/>
      <c r="AS102" s="96"/>
      <c r="BC102" s="42"/>
      <c r="BD102" s="100"/>
      <c r="BE102" s="100"/>
      <c r="BF102" s="100">
        <v>31.483333333333327</v>
      </c>
      <c r="BG102" s="100"/>
      <c r="BH102" s="100"/>
      <c r="BI102" s="100"/>
      <c r="BJ102" s="100"/>
      <c r="BK102" s="100"/>
      <c r="BL102" s="96"/>
      <c r="BN102" s="42"/>
      <c r="BO102" s="100"/>
      <c r="BP102" s="100"/>
      <c r="BQ102" s="100">
        <v>14.516666666666666</v>
      </c>
      <c r="BR102" s="100"/>
      <c r="BS102" s="100"/>
      <c r="BT102" s="100"/>
      <c r="BU102" s="100"/>
      <c r="BV102" s="100"/>
      <c r="BW102" s="96"/>
    </row>
    <row r="103" spans="3:75" x14ac:dyDescent="0.25">
      <c r="C103" s="42" t="s">
        <v>490</v>
      </c>
      <c r="D103" s="100">
        <v>31.766300000000001</v>
      </c>
      <c r="E103" s="100"/>
      <c r="F103" s="100"/>
      <c r="G103" s="96"/>
      <c r="Q103" s="42" t="s">
        <v>490</v>
      </c>
      <c r="R103" s="100">
        <v>14.600000000000001</v>
      </c>
      <c r="S103" s="100"/>
      <c r="T103" s="100"/>
      <c r="U103" s="96"/>
      <c r="AE103" s="42">
        <v>48.466999999999999</v>
      </c>
      <c r="AF103" s="100"/>
      <c r="AG103" s="96"/>
      <c r="AQ103" s="42">
        <v>19.4163</v>
      </c>
      <c r="AR103" s="100"/>
      <c r="AS103" s="96"/>
      <c r="BC103" s="42"/>
      <c r="BD103" s="100"/>
      <c r="BE103" s="100"/>
      <c r="BF103" s="100">
        <v>24.333333333333332</v>
      </c>
      <c r="BG103" s="100"/>
      <c r="BH103" s="100"/>
      <c r="BI103" s="100"/>
      <c r="BJ103" s="100"/>
      <c r="BK103" s="100"/>
      <c r="BL103" s="96"/>
      <c r="BN103" s="42"/>
      <c r="BO103" s="100"/>
      <c r="BP103" s="100"/>
      <c r="BQ103" s="100">
        <v>25.849999999999994</v>
      </c>
      <c r="BR103" s="100"/>
      <c r="BS103" s="100"/>
      <c r="BT103" s="100"/>
      <c r="BU103" s="100"/>
      <c r="BV103" s="100"/>
      <c r="BW103" s="96"/>
    </row>
    <row r="104" spans="3:75" x14ac:dyDescent="0.25">
      <c r="C104" s="42" t="s">
        <v>492</v>
      </c>
      <c r="D104" s="100">
        <v>51.498699999999999</v>
      </c>
      <c r="E104" s="100"/>
      <c r="F104" s="100"/>
      <c r="G104" s="96"/>
      <c r="Q104" s="42" t="s">
        <v>492</v>
      </c>
      <c r="R104" s="100">
        <v>17.867000000000001</v>
      </c>
      <c r="S104" s="100"/>
      <c r="T104" s="100"/>
      <c r="U104" s="96"/>
      <c r="AE104" s="42">
        <v>18.533000000000001</v>
      </c>
      <c r="AF104" s="100"/>
      <c r="AG104" s="96"/>
      <c r="AQ104" s="42">
        <v>44.132999999999996</v>
      </c>
      <c r="AR104" s="100"/>
      <c r="AS104" s="96"/>
      <c r="BC104" s="42"/>
      <c r="BD104" s="100"/>
      <c r="BE104" s="100"/>
      <c r="BF104" s="100">
        <v>25.465999999999998</v>
      </c>
      <c r="BG104" s="100"/>
      <c r="BH104" s="100"/>
      <c r="BI104" s="100"/>
      <c r="BJ104" s="100"/>
      <c r="BK104" s="100"/>
      <c r="BL104" s="96"/>
      <c r="BN104" s="42"/>
      <c r="BO104" s="100"/>
      <c r="BP104" s="100"/>
      <c r="BQ104" s="100">
        <v>17.183</v>
      </c>
      <c r="BR104" s="100"/>
      <c r="BS104" s="100"/>
      <c r="BT104" s="100"/>
      <c r="BU104" s="100"/>
      <c r="BV104" s="100"/>
      <c r="BW104" s="96"/>
    </row>
    <row r="105" spans="3:75" x14ac:dyDescent="0.25">
      <c r="C105" s="42" t="s">
        <v>494</v>
      </c>
      <c r="D105" s="100">
        <v>15.433</v>
      </c>
      <c r="E105" s="100"/>
      <c r="F105" s="100"/>
      <c r="G105" s="96"/>
      <c r="Q105" s="42" t="s">
        <v>494</v>
      </c>
      <c r="R105" s="100">
        <v>30.583300000000001</v>
      </c>
      <c r="S105" s="100"/>
      <c r="T105" s="100"/>
      <c r="U105" s="96"/>
      <c r="AE105" s="42">
        <v>27.3</v>
      </c>
      <c r="AF105" s="100"/>
      <c r="AG105" s="96"/>
      <c r="AQ105" s="42">
        <v>16.650000000000002</v>
      </c>
      <c r="AR105" s="100"/>
      <c r="AS105" s="96"/>
      <c r="BC105" s="42"/>
      <c r="BD105" s="100"/>
      <c r="BE105" s="100"/>
      <c r="BF105" s="100">
        <v>44.332999999999998</v>
      </c>
      <c r="BG105" s="100"/>
      <c r="BH105" s="100"/>
      <c r="BI105" s="100"/>
      <c r="BJ105" s="100"/>
      <c r="BK105" s="100"/>
      <c r="BL105" s="96"/>
      <c r="BN105" s="42"/>
      <c r="BO105" s="100"/>
      <c r="BP105" s="100"/>
      <c r="BQ105" s="100">
        <v>28.7</v>
      </c>
      <c r="BR105" s="100"/>
      <c r="BS105" s="100"/>
      <c r="BT105" s="100"/>
      <c r="BU105" s="100"/>
      <c r="BV105" s="100"/>
      <c r="BW105" s="96"/>
    </row>
    <row r="106" spans="3:75" x14ac:dyDescent="0.25">
      <c r="C106" s="42" t="s">
        <v>495</v>
      </c>
      <c r="D106" s="100">
        <v>53.549700000000001</v>
      </c>
      <c r="E106" s="100"/>
      <c r="F106" s="100"/>
      <c r="G106" s="96"/>
      <c r="Q106" s="42" t="s">
        <v>495</v>
      </c>
      <c r="R106" s="100">
        <v>16.750999999999998</v>
      </c>
      <c r="S106" s="100"/>
      <c r="T106" s="100"/>
      <c r="U106" s="96"/>
      <c r="AE106" s="42">
        <v>30.383000000000003</v>
      </c>
      <c r="AF106" s="100"/>
      <c r="AG106" s="96"/>
      <c r="AQ106" s="42">
        <v>14.968999999999998</v>
      </c>
      <c r="AR106" s="100"/>
      <c r="AS106" s="96"/>
      <c r="BC106" s="42"/>
      <c r="BD106" s="100"/>
      <c r="BE106" s="100"/>
      <c r="BF106" s="100">
        <v>36.5837</v>
      </c>
      <c r="BG106" s="100"/>
      <c r="BH106" s="100"/>
      <c r="BI106" s="100"/>
      <c r="BJ106" s="100"/>
      <c r="BK106" s="100"/>
      <c r="BL106" s="96"/>
      <c r="BN106" s="42"/>
      <c r="BO106" s="100"/>
      <c r="BP106" s="100"/>
      <c r="BQ106" s="100">
        <v>20.966999999999999</v>
      </c>
      <c r="BR106" s="100"/>
      <c r="BS106" s="100"/>
      <c r="BT106" s="100"/>
      <c r="BU106" s="100"/>
      <c r="BV106" s="100"/>
      <c r="BW106" s="96"/>
    </row>
    <row r="107" spans="3:75" x14ac:dyDescent="0.25">
      <c r="C107" s="42" t="s">
        <v>497</v>
      </c>
      <c r="D107" s="100">
        <v>23.023300000000003</v>
      </c>
      <c r="E107" s="100"/>
      <c r="F107" s="100"/>
      <c r="G107" s="96"/>
      <c r="Q107" s="42" t="s">
        <v>497</v>
      </c>
      <c r="R107" s="100">
        <v>13.178000000000001</v>
      </c>
      <c r="S107" s="100"/>
      <c r="T107" s="100"/>
      <c r="U107" s="96"/>
      <c r="AE107" s="42">
        <v>67.398499999999999</v>
      </c>
      <c r="AF107" s="100"/>
      <c r="AG107" s="96"/>
      <c r="AQ107" s="42"/>
      <c r="AR107" s="100">
        <v>69.3</v>
      </c>
      <c r="AS107" s="96"/>
      <c r="BC107" s="42"/>
      <c r="BD107" s="100"/>
      <c r="BE107" s="100"/>
      <c r="BF107" s="100">
        <v>24.417000000000002</v>
      </c>
      <c r="BG107" s="100"/>
      <c r="BH107" s="100"/>
      <c r="BI107" s="100"/>
      <c r="BJ107" s="100"/>
      <c r="BK107" s="100"/>
      <c r="BL107" s="96"/>
      <c r="BN107" s="42"/>
      <c r="BO107" s="100"/>
      <c r="BP107" s="100"/>
      <c r="BQ107" s="100">
        <v>27.049999999999997</v>
      </c>
      <c r="BR107" s="100"/>
      <c r="BS107" s="100"/>
      <c r="BT107" s="100"/>
      <c r="BU107" s="100"/>
      <c r="BV107" s="100"/>
      <c r="BW107" s="96"/>
    </row>
    <row r="108" spans="3:75" x14ac:dyDescent="0.25">
      <c r="C108" s="42" t="s">
        <v>498</v>
      </c>
      <c r="D108" s="100">
        <v>43.187000000000005</v>
      </c>
      <c r="E108" s="100"/>
      <c r="F108" s="100"/>
      <c r="G108" s="96"/>
      <c r="Q108" s="42" t="s">
        <v>498</v>
      </c>
      <c r="R108" s="100">
        <v>20.265999999999998</v>
      </c>
      <c r="S108" s="100"/>
      <c r="T108" s="100"/>
      <c r="U108" s="96"/>
      <c r="AE108" s="42"/>
      <c r="AF108" s="100">
        <v>174.98333333333332</v>
      </c>
      <c r="AG108" s="96"/>
      <c r="AQ108" s="42"/>
      <c r="AR108" s="100">
        <v>23.333333333333336</v>
      </c>
      <c r="AS108" s="96"/>
      <c r="BC108" s="42"/>
      <c r="BD108" s="100"/>
      <c r="BE108" s="100"/>
      <c r="BF108" s="100">
        <v>30.051000000000002</v>
      </c>
      <c r="BG108" s="100"/>
      <c r="BH108" s="100"/>
      <c r="BI108" s="100"/>
      <c r="BJ108" s="100"/>
      <c r="BK108" s="100"/>
      <c r="BL108" s="96"/>
      <c r="BN108" s="42"/>
      <c r="BO108" s="100"/>
      <c r="BP108" s="100"/>
      <c r="BQ108" s="100">
        <v>11.967000000000002</v>
      </c>
      <c r="BR108" s="100"/>
      <c r="BS108" s="100"/>
      <c r="BT108" s="100"/>
      <c r="BU108" s="100"/>
      <c r="BV108" s="100"/>
      <c r="BW108" s="96"/>
    </row>
    <row r="109" spans="3:75" x14ac:dyDescent="0.25">
      <c r="C109" s="42" t="s">
        <v>499</v>
      </c>
      <c r="D109" s="100">
        <v>41.3504</v>
      </c>
      <c r="E109" s="100"/>
      <c r="F109" s="100"/>
      <c r="G109" s="96"/>
      <c r="Q109" s="42" t="s">
        <v>499</v>
      </c>
      <c r="R109" s="100">
        <v>16.150300000000001</v>
      </c>
      <c r="S109" s="100"/>
      <c r="T109" s="100"/>
      <c r="U109" s="96"/>
      <c r="AE109" s="42"/>
      <c r="AF109" s="100">
        <v>5.8333333333333339</v>
      </c>
      <c r="AG109" s="96"/>
      <c r="AQ109" s="42"/>
      <c r="AR109" s="100">
        <v>16.616666666666667</v>
      </c>
      <c r="AS109" s="96"/>
      <c r="BC109" s="42"/>
      <c r="BD109" s="100"/>
      <c r="BE109" s="100"/>
      <c r="BF109" s="100">
        <v>61.084000000000003</v>
      </c>
      <c r="BG109" s="100"/>
      <c r="BH109" s="100"/>
      <c r="BI109" s="100"/>
      <c r="BJ109" s="100"/>
      <c r="BK109" s="100"/>
      <c r="BL109" s="96"/>
      <c r="BN109" s="42"/>
      <c r="BO109" s="100"/>
      <c r="BP109" s="100"/>
      <c r="BQ109" s="100">
        <v>18</v>
      </c>
      <c r="BR109" s="100"/>
      <c r="BS109" s="100"/>
      <c r="BT109" s="100"/>
      <c r="BU109" s="100"/>
      <c r="BV109" s="100"/>
      <c r="BW109" s="96"/>
    </row>
    <row r="110" spans="3:75" x14ac:dyDescent="0.25">
      <c r="C110" s="42" t="s">
        <v>500</v>
      </c>
      <c r="D110" s="100">
        <v>28.849000000000004</v>
      </c>
      <c r="E110" s="100"/>
      <c r="F110" s="100"/>
      <c r="G110" s="96"/>
      <c r="Q110" s="42" t="s">
        <v>500</v>
      </c>
      <c r="R110" s="100">
        <v>24.933299999999999</v>
      </c>
      <c r="S110" s="100"/>
      <c r="T110" s="100"/>
      <c r="U110" s="96"/>
      <c r="AE110" s="42"/>
      <c r="AF110" s="100">
        <v>16.549999999999997</v>
      </c>
      <c r="AG110" s="96"/>
      <c r="AQ110" s="42"/>
      <c r="AR110" s="100">
        <v>12.666666666666668</v>
      </c>
      <c r="AS110" s="96"/>
      <c r="BC110" s="42"/>
      <c r="BD110" s="100"/>
      <c r="BE110" s="100"/>
      <c r="BF110" s="100">
        <v>46.199700000000007</v>
      </c>
      <c r="BG110" s="100"/>
      <c r="BH110" s="100"/>
      <c r="BI110" s="100"/>
      <c r="BJ110" s="100"/>
      <c r="BK110" s="100"/>
      <c r="BL110" s="96"/>
      <c r="BN110" s="42"/>
      <c r="BO110" s="100"/>
      <c r="BP110" s="100"/>
      <c r="BQ110" s="100">
        <v>15.481999999999999</v>
      </c>
      <c r="BR110" s="100"/>
      <c r="BS110" s="100"/>
      <c r="BT110" s="100"/>
      <c r="BU110" s="100"/>
      <c r="BV110" s="100"/>
      <c r="BW110" s="96"/>
    </row>
    <row r="111" spans="3:75" x14ac:dyDescent="0.25">
      <c r="C111" s="42" t="s">
        <v>501</v>
      </c>
      <c r="D111" s="100">
        <v>29.700000000000003</v>
      </c>
      <c r="E111" s="100"/>
      <c r="F111" s="100"/>
      <c r="G111" s="96"/>
      <c r="Q111" s="42" t="s">
        <v>501</v>
      </c>
      <c r="R111" s="100">
        <v>20.2163</v>
      </c>
      <c r="S111" s="100"/>
      <c r="T111" s="100"/>
      <c r="U111" s="96"/>
      <c r="AE111" s="42"/>
      <c r="AF111" s="100">
        <v>14.95</v>
      </c>
      <c r="AG111" s="96"/>
      <c r="AQ111" s="42"/>
      <c r="AR111" s="100">
        <v>33.75</v>
      </c>
      <c r="AS111" s="96"/>
      <c r="BC111" s="42"/>
      <c r="BD111" s="100"/>
      <c r="BE111" s="100"/>
      <c r="BF111" s="100">
        <v>25.966999999999999</v>
      </c>
      <c r="BG111" s="100"/>
      <c r="BH111" s="100"/>
      <c r="BI111" s="100"/>
      <c r="BJ111" s="100"/>
      <c r="BK111" s="100"/>
      <c r="BL111" s="96"/>
      <c r="BN111" s="42"/>
      <c r="BO111" s="100"/>
      <c r="BP111" s="100"/>
      <c r="BQ111" s="100">
        <v>26.85</v>
      </c>
      <c r="BR111" s="100"/>
      <c r="BS111" s="100"/>
      <c r="BT111" s="100"/>
      <c r="BU111" s="100"/>
      <c r="BV111" s="100"/>
      <c r="BW111" s="96"/>
    </row>
    <row r="112" spans="3:75" x14ac:dyDescent="0.25">
      <c r="C112" s="42" t="s">
        <v>502</v>
      </c>
      <c r="D112" s="100">
        <v>43.500700000000002</v>
      </c>
      <c r="E112" s="100"/>
      <c r="F112" s="100"/>
      <c r="G112" s="96"/>
      <c r="Q112" s="42" t="s">
        <v>502</v>
      </c>
      <c r="R112" s="100">
        <v>18.967000000000006</v>
      </c>
      <c r="S112" s="100"/>
      <c r="T112" s="100"/>
      <c r="U112" s="96"/>
      <c r="AE112" s="42"/>
      <c r="AF112" s="100">
        <v>21.816666666666666</v>
      </c>
      <c r="AG112" s="96"/>
      <c r="AQ112" s="42"/>
      <c r="AR112" s="100">
        <v>10.033333333333331</v>
      </c>
      <c r="AS112" s="96"/>
      <c r="BC112" s="42"/>
      <c r="BD112" s="100"/>
      <c r="BE112" s="100"/>
      <c r="BF112" s="100">
        <v>21.351000000000003</v>
      </c>
      <c r="BG112" s="100"/>
      <c r="BH112" s="100"/>
      <c r="BI112" s="100"/>
      <c r="BJ112" s="100"/>
      <c r="BK112" s="100"/>
      <c r="BL112" s="96"/>
      <c r="BN112" s="42"/>
      <c r="BO112" s="100"/>
      <c r="BP112" s="100"/>
      <c r="BQ112" s="100">
        <v>15.481999999999999</v>
      </c>
      <c r="BR112" s="100"/>
      <c r="BS112" s="100"/>
      <c r="BT112" s="100"/>
      <c r="BU112" s="100"/>
      <c r="BV112" s="100"/>
      <c r="BW112" s="96"/>
    </row>
    <row r="113" spans="3:75" x14ac:dyDescent="0.25">
      <c r="C113" s="42" t="s">
        <v>503</v>
      </c>
      <c r="D113" s="100">
        <v>41.670999999999999</v>
      </c>
      <c r="E113" s="100"/>
      <c r="F113" s="100"/>
      <c r="G113" s="96"/>
      <c r="Q113" s="42" t="s">
        <v>503</v>
      </c>
      <c r="R113" s="100">
        <v>23.132999999999999</v>
      </c>
      <c r="S113" s="100"/>
      <c r="T113" s="100"/>
      <c r="U113" s="96"/>
      <c r="AE113" s="42"/>
      <c r="AF113" s="100">
        <v>42.933333333333337</v>
      </c>
      <c r="AG113" s="96"/>
      <c r="AQ113" s="42"/>
      <c r="AR113" s="100">
        <v>23.583333333333336</v>
      </c>
      <c r="AS113" s="96"/>
      <c r="BC113" s="42"/>
      <c r="BD113" s="100"/>
      <c r="BE113" s="100"/>
      <c r="BF113" s="100"/>
      <c r="BG113" s="100">
        <v>47.633333333333326</v>
      </c>
      <c r="BH113" s="100"/>
      <c r="BI113" s="100"/>
      <c r="BJ113" s="100"/>
      <c r="BK113" s="100"/>
      <c r="BL113" s="96"/>
      <c r="BN113" s="42"/>
      <c r="BO113" s="100"/>
      <c r="BP113" s="100"/>
      <c r="BQ113" s="100"/>
      <c r="BR113" s="100">
        <v>68.600000000000009</v>
      </c>
      <c r="BS113" s="100"/>
      <c r="BT113" s="100"/>
      <c r="BU113" s="100"/>
      <c r="BV113" s="100"/>
      <c r="BW113" s="96"/>
    </row>
    <row r="114" spans="3:75" x14ac:dyDescent="0.25">
      <c r="C114" s="42" t="s">
        <v>506</v>
      </c>
      <c r="D114" s="100">
        <v>36.750000000000007</v>
      </c>
      <c r="E114" s="100"/>
      <c r="F114" s="100"/>
      <c r="G114" s="96"/>
      <c r="Q114" s="42" t="s">
        <v>506</v>
      </c>
      <c r="R114" s="100">
        <v>12.099999999999998</v>
      </c>
      <c r="S114" s="100"/>
      <c r="T114" s="100"/>
      <c r="U114" s="96"/>
      <c r="AE114" s="42"/>
      <c r="AF114" s="100">
        <v>22.066666666666666</v>
      </c>
      <c r="AG114" s="96"/>
      <c r="AQ114" s="42"/>
      <c r="AR114" s="100">
        <v>46.133333333333333</v>
      </c>
      <c r="AS114" s="96"/>
      <c r="BC114" s="42"/>
      <c r="BD114" s="100"/>
      <c r="BE114" s="100"/>
      <c r="BF114" s="100"/>
      <c r="BG114" s="100">
        <v>16.549999999999997</v>
      </c>
      <c r="BH114" s="100"/>
      <c r="BI114" s="100"/>
      <c r="BJ114" s="100"/>
      <c r="BK114" s="100"/>
      <c r="BL114" s="96"/>
      <c r="BN114" s="42"/>
      <c r="BO114" s="100"/>
      <c r="BP114" s="100"/>
      <c r="BQ114" s="100"/>
      <c r="BR114" s="100">
        <v>16.616666666666667</v>
      </c>
      <c r="BS114" s="100"/>
      <c r="BT114" s="100"/>
      <c r="BU114" s="100"/>
      <c r="BV114" s="100"/>
      <c r="BW114" s="96"/>
    </row>
    <row r="115" spans="3:75" x14ac:dyDescent="0.25">
      <c r="C115" s="42" t="s">
        <v>507</v>
      </c>
      <c r="D115" s="100">
        <v>39.349999999999994</v>
      </c>
      <c r="E115" s="100"/>
      <c r="F115" s="100"/>
      <c r="G115" s="96"/>
      <c r="Q115" s="42" t="s">
        <v>507</v>
      </c>
      <c r="R115" s="100">
        <v>31.971999999999998</v>
      </c>
      <c r="S115" s="100"/>
      <c r="T115" s="100"/>
      <c r="U115" s="96"/>
      <c r="AE115" s="42"/>
      <c r="AF115" s="100">
        <v>37.183333333333337</v>
      </c>
      <c r="AG115" s="96"/>
      <c r="AQ115" s="42"/>
      <c r="AR115" s="100">
        <v>25.45</v>
      </c>
      <c r="AS115" s="96"/>
      <c r="BC115" s="42"/>
      <c r="BD115" s="100"/>
      <c r="BE115" s="100"/>
      <c r="BF115" s="100"/>
      <c r="BG115" s="100">
        <v>14.95</v>
      </c>
      <c r="BH115" s="100"/>
      <c r="BI115" s="100"/>
      <c r="BJ115" s="100"/>
      <c r="BK115" s="100"/>
      <c r="BL115" s="96"/>
      <c r="BN115" s="42"/>
      <c r="BO115" s="100"/>
      <c r="BP115" s="100"/>
      <c r="BQ115" s="100"/>
      <c r="BR115" s="100">
        <v>12.666666666666668</v>
      </c>
      <c r="BS115" s="100"/>
      <c r="BT115" s="100"/>
      <c r="BU115" s="100"/>
      <c r="BV115" s="100"/>
      <c r="BW115" s="96"/>
    </row>
    <row r="116" spans="3:75" x14ac:dyDescent="0.25">
      <c r="C116" s="42" t="s">
        <v>509</v>
      </c>
      <c r="D116" s="100">
        <v>33.766000000000005</v>
      </c>
      <c r="E116" s="100"/>
      <c r="F116" s="100"/>
      <c r="G116" s="96"/>
      <c r="Q116" s="42" t="s">
        <v>509</v>
      </c>
      <c r="R116" s="100">
        <v>27.817</v>
      </c>
      <c r="S116" s="100"/>
      <c r="T116" s="100"/>
      <c r="U116" s="96"/>
      <c r="AE116" s="42"/>
      <c r="AF116" s="100">
        <v>46.666666666666664</v>
      </c>
      <c r="AG116" s="96"/>
      <c r="AQ116" s="42"/>
      <c r="AR116" s="100">
        <v>14.283333333333335</v>
      </c>
      <c r="AS116" s="96"/>
      <c r="BC116" s="42"/>
      <c r="BD116" s="100"/>
      <c r="BE116" s="100"/>
      <c r="BF116" s="100"/>
      <c r="BG116" s="100">
        <v>37.300000000000004</v>
      </c>
      <c r="BH116" s="100"/>
      <c r="BI116" s="100"/>
      <c r="BJ116" s="100"/>
      <c r="BK116" s="100"/>
      <c r="BL116" s="96"/>
      <c r="BN116" s="42"/>
      <c r="BO116" s="100"/>
      <c r="BP116" s="100"/>
      <c r="BQ116" s="100"/>
      <c r="BR116" s="100">
        <v>24.533333333333335</v>
      </c>
      <c r="BS116" s="100"/>
      <c r="BT116" s="100"/>
      <c r="BU116" s="100"/>
      <c r="BV116" s="100"/>
      <c r="BW116" s="96"/>
    </row>
    <row r="117" spans="3:75" x14ac:dyDescent="0.25">
      <c r="C117" s="42" t="s">
        <v>511</v>
      </c>
      <c r="D117" s="100">
        <v>30.051000000000002</v>
      </c>
      <c r="E117" s="100"/>
      <c r="F117" s="100"/>
      <c r="G117" s="96"/>
      <c r="Q117" s="42" t="s">
        <v>511</v>
      </c>
      <c r="R117" s="100">
        <v>11.967000000000002</v>
      </c>
      <c r="S117" s="100"/>
      <c r="T117" s="100"/>
      <c r="U117" s="96"/>
      <c r="AE117" s="42"/>
      <c r="AF117" s="100">
        <v>36.13333333333334</v>
      </c>
      <c r="AG117" s="96"/>
      <c r="AQ117" s="42"/>
      <c r="AR117" s="100">
        <v>3.4000000000000004</v>
      </c>
      <c r="AS117" s="96"/>
      <c r="BC117" s="42"/>
      <c r="BD117" s="100"/>
      <c r="BE117" s="100"/>
      <c r="BF117" s="100"/>
      <c r="BG117" s="100">
        <v>31.533333333333331</v>
      </c>
      <c r="BH117" s="100"/>
      <c r="BI117" s="100"/>
      <c r="BJ117" s="100"/>
      <c r="BK117" s="100"/>
      <c r="BL117" s="96"/>
      <c r="BN117" s="42"/>
      <c r="BO117" s="100"/>
      <c r="BP117" s="100"/>
      <c r="BQ117" s="100"/>
      <c r="BR117" s="100">
        <v>24.1</v>
      </c>
      <c r="BS117" s="100"/>
      <c r="BT117" s="100"/>
      <c r="BU117" s="100"/>
      <c r="BV117" s="100"/>
      <c r="BW117" s="96"/>
    </row>
    <row r="118" spans="3:75" x14ac:dyDescent="0.25">
      <c r="C118" s="42" t="s">
        <v>512</v>
      </c>
      <c r="D118" s="100">
        <v>59.820500000000003</v>
      </c>
      <c r="E118" s="100"/>
      <c r="F118" s="100"/>
      <c r="G118" s="96"/>
      <c r="Q118" s="42" t="s">
        <v>512</v>
      </c>
      <c r="R118" s="100">
        <v>19.408999999999999</v>
      </c>
      <c r="S118" s="100"/>
      <c r="T118" s="100"/>
      <c r="U118" s="96"/>
      <c r="AE118" s="42"/>
      <c r="AF118" s="100">
        <v>21.166666666666671</v>
      </c>
      <c r="AG118" s="96"/>
      <c r="AQ118" s="42"/>
      <c r="AR118" s="100">
        <v>35.93333333333333</v>
      </c>
      <c r="AS118" s="96"/>
      <c r="BC118" s="42"/>
      <c r="BD118" s="100"/>
      <c r="BE118" s="100"/>
      <c r="BF118" s="100"/>
      <c r="BG118" s="100">
        <v>42.3</v>
      </c>
      <c r="BH118" s="100"/>
      <c r="BI118" s="100"/>
      <c r="BJ118" s="100"/>
      <c r="BK118" s="100"/>
      <c r="BL118" s="96"/>
      <c r="BN118" s="42"/>
      <c r="BO118" s="100"/>
      <c r="BP118" s="100"/>
      <c r="BQ118" s="100"/>
      <c r="BR118" s="100">
        <v>16.5</v>
      </c>
      <c r="BS118" s="100"/>
      <c r="BT118" s="100"/>
      <c r="BU118" s="100"/>
      <c r="BV118" s="100"/>
      <c r="BW118" s="96"/>
    </row>
    <row r="119" spans="3:75" x14ac:dyDescent="0.25">
      <c r="C119" s="42" t="s">
        <v>514</v>
      </c>
      <c r="D119" s="100">
        <v>32.9</v>
      </c>
      <c r="E119" s="100"/>
      <c r="F119" s="100"/>
      <c r="G119" s="96"/>
      <c r="Q119" s="42" t="s">
        <v>514</v>
      </c>
      <c r="R119" s="100">
        <v>22.683</v>
      </c>
      <c r="S119" s="100"/>
      <c r="T119" s="100"/>
      <c r="U119" s="96"/>
      <c r="AE119" s="42"/>
      <c r="AF119" s="100">
        <v>15.716666666666665</v>
      </c>
      <c r="AG119" s="96"/>
      <c r="AQ119" s="42"/>
      <c r="AR119" s="100">
        <v>20.800000000000004</v>
      </c>
      <c r="AS119" s="96"/>
      <c r="BC119" s="42"/>
      <c r="BD119" s="100"/>
      <c r="BE119" s="100"/>
      <c r="BF119" s="100"/>
      <c r="BG119" s="100">
        <v>25.583333333333336</v>
      </c>
      <c r="BH119" s="100"/>
      <c r="BI119" s="100"/>
      <c r="BJ119" s="100"/>
      <c r="BK119" s="100"/>
      <c r="BL119" s="96"/>
      <c r="BN119" s="42"/>
      <c r="BO119" s="100"/>
      <c r="BP119" s="100"/>
      <c r="BQ119" s="100"/>
      <c r="BR119" s="100">
        <v>25.450000000000006</v>
      </c>
      <c r="BS119" s="100"/>
      <c r="BT119" s="100"/>
      <c r="BU119" s="100"/>
      <c r="BV119" s="100"/>
      <c r="BW119" s="96"/>
    </row>
    <row r="120" spans="3:75" x14ac:dyDescent="0.25">
      <c r="C120" s="42" t="s">
        <v>516</v>
      </c>
      <c r="D120" s="100">
        <v>51.100299999999997</v>
      </c>
      <c r="E120" s="100"/>
      <c r="F120" s="100"/>
      <c r="G120" s="96"/>
      <c r="Q120" s="42" t="s">
        <v>516</v>
      </c>
      <c r="R120" s="100">
        <v>27.800999999999998</v>
      </c>
      <c r="S120" s="100"/>
      <c r="T120" s="100"/>
      <c r="U120" s="96"/>
      <c r="AE120" s="42"/>
      <c r="AF120" s="100">
        <v>54.4</v>
      </c>
      <c r="AG120" s="96"/>
      <c r="AQ120" s="42"/>
      <c r="AR120" s="100">
        <v>14.766666666666669</v>
      </c>
      <c r="AS120" s="96"/>
      <c r="BC120" s="42"/>
      <c r="BD120" s="100"/>
      <c r="BE120" s="100"/>
      <c r="BF120" s="100"/>
      <c r="BG120" s="100">
        <v>33.166666666666664</v>
      </c>
      <c r="BH120" s="100"/>
      <c r="BI120" s="100"/>
      <c r="BJ120" s="100"/>
      <c r="BK120" s="100"/>
      <c r="BL120" s="96"/>
      <c r="BN120" s="42"/>
      <c r="BO120" s="100"/>
      <c r="BP120" s="100"/>
      <c r="BQ120" s="100"/>
      <c r="BR120" s="100">
        <v>23.1</v>
      </c>
      <c r="BS120" s="100"/>
      <c r="BT120" s="100"/>
      <c r="BU120" s="100"/>
      <c r="BV120" s="100"/>
      <c r="BW120" s="96"/>
    </row>
    <row r="121" spans="3:75" x14ac:dyDescent="0.25">
      <c r="C121" s="42" t="s">
        <v>517</v>
      </c>
      <c r="D121" s="100">
        <v>61.084000000000003</v>
      </c>
      <c r="E121" s="100"/>
      <c r="F121" s="100"/>
      <c r="G121" s="96"/>
      <c r="Q121" s="42" t="s">
        <v>517</v>
      </c>
      <c r="R121" s="100">
        <v>18</v>
      </c>
      <c r="S121" s="100"/>
      <c r="T121" s="100"/>
      <c r="U121" s="96"/>
      <c r="AE121" s="42"/>
      <c r="AF121" s="100">
        <v>50.75</v>
      </c>
      <c r="AG121" s="96"/>
      <c r="AQ121" s="42"/>
      <c r="AR121" s="100">
        <v>39.733333333333334</v>
      </c>
      <c r="AS121" s="96"/>
      <c r="BC121" s="42"/>
      <c r="BD121" s="100"/>
      <c r="BE121" s="100"/>
      <c r="BF121" s="100"/>
      <c r="BG121" s="100">
        <v>41.383333333333333</v>
      </c>
      <c r="BH121" s="100"/>
      <c r="BI121" s="100"/>
      <c r="BJ121" s="100"/>
      <c r="BK121" s="100"/>
      <c r="BL121" s="96"/>
      <c r="BN121" s="42"/>
      <c r="BO121" s="100"/>
      <c r="BP121" s="100"/>
      <c r="BQ121" s="100"/>
      <c r="BR121" s="100">
        <v>16.3</v>
      </c>
      <c r="BS121" s="100"/>
      <c r="BT121" s="100"/>
      <c r="BU121" s="100"/>
      <c r="BV121" s="100"/>
      <c r="BW121" s="96"/>
    </row>
    <row r="122" spans="3:75" x14ac:dyDescent="0.25">
      <c r="C122" s="42" t="s">
        <v>518</v>
      </c>
      <c r="D122" s="100">
        <v>26.166</v>
      </c>
      <c r="E122" s="100"/>
      <c r="F122" s="100"/>
      <c r="G122" s="96"/>
      <c r="Q122" s="42" t="s">
        <v>518</v>
      </c>
      <c r="R122" s="100">
        <v>16.233000000000001</v>
      </c>
      <c r="S122" s="100"/>
      <c r="T122" s="100"/>
      <c r="U122" s="96"/>
      <c r="AE122" s="42"/>
      <c r="AF122" s="100">
        <v>27.416666666666668</v>
      </c>
      <c r="AG122" s="96"/>
      <c r="AQ122" s="42"/>
      <c r="AR122" s="100">
        <v>18.616666666666664</v>
      </c>
      <c r="AS122" s="96"/>
      <c r="BC122" s="42"/>
      <c r="BD122" s="100"/>
      <c r="BE122" s="100"/>
      <c r="BF122" s="100"/>
      <c r="BG122" s="100">
        <v>43.666666666666664</v>
      </c>
      <c r="BH122" s="100"/>
      <c r="BI122" s="100"/>
      <c r="BJ122" s="100"/>
      <c r="BK122" s="100"/>
      <c r="BL122" s="96"/>
      <c r="BN122" s="42"/>
      <c r="BO122" s="100"/>
      <c r="BP122" s="100"/>
      <c r="BQ122" s="100"/>
      <c r="BR122" s="100">
        <v>15.5</v>
      </c>
      <c r="BS122" s="100"/>
      <c r="BT122" s="100"/>
      <c r="BU122" s="100"/>
      <c r="BV122" s="100"/>
      <c r="BW122" s="96"/>
    </row>
    <row r="123" spans="3:75" x14ac:dyDescent="0.25">
      <c r="C123" s="42" t="s">
        <v>519</v>
      </c>
      <c r="D123" s="100">
        <v>46.199700000000007</v>
      </c>
      <c r="E123" s="100"/>
      <c r="F123" s="100"/>
      <c r="G123" s="96"/>
      <c r="Q123" s="42" t="s">
        <v>519</v>
      </c>
      <c r="R123" s="100">
        <v>15.481999999999999</v>
      </c>
      <c r="S123" s="100"/>
      <c r="T123" s="100"/>
      <c r="U123" s="96"/>
      <c r="AE123" s="42"/>
      <c r="AF123" s="100">
        <v>28.033333333333339</v>
      </c>
      <c r="AG123" s="96"/>
      <c r="AQ123" s="42"/>
      <c r="AR123" s="100">
        <v>20.45</v>
      </c>
      <c r="AS123" s="96"/>
      <c r="BC123" s="42"/>
      <c r="BD123" s="100"/>
      <c r="BE123" s="100"/>
      <c r="BF123" s="100"/>
      <c r="BG123" s="100">
        <v>46.31666666666667</v>
      </c>
      <c r="BH123" s="100"/>
      <c r="BI123" s="100"/>
      <c r="BJ123" s="100"/>
      <c r="BK123" s="100"/>
      <c r="BL123" s="96"/>
      <c r="BN123" s="42"/>
      <c r="BO123" s="100"/>
      <c r="BP123" s="100"/>
      <c r="BQ123" s="100"/>
      <c r="BR123" s="100">
        <v>16.916666666666671</v>
      </c>
      <c r="BS123" s="100"/>
      <c r="BT123" s="100"/>
      <c r="BU123" s="100"/>
      <c r="BV123" s="100"/>
      <c r="BW123" s="96"/>
    </row>
    <row r="124" spans="3:75" x14ac:dyDescent="0.25">
      <c r="C124" s="42" t="s">
        <v>520</v>
      </c>
      <c r="D124" s="100">
        <v>57.5336</v>
      </c>
      <c r="E124" s="100"/>
      <c r="F124" s="100"/>
      <c r="G124" s="96"/>
      <c r="Q124" s="42" t="s">
        <v>520</v>
      </c>
      <c r="R124" s="100">
        <v>18.8827</v>
      </c>
      <c r="S124" s="100"/>
      <c r="T124" s="100"/>
      <c r="U124" s="96"/>
      <c r="AE124" s="42"/>
      <c r="AF124" s="100">
        <v>48.900000000000006</v>
      </c>
      <c r="AG124" s="96"/>
      <c r="AQ124" s="42"/>
      <c r="AR124" s="100">
        <v>18.599999999999998</v>
      </c>
      <c r="AS124" s="96"/>
      <c r="BC124" s="42"/>
      <c r="BD124" s="100"/>
      <c r="BE124" s="100"/>
      <c r="BF124" s="100"/>
      <c r="BG124" s="100">
        <v>77.216666666666669</v>
      </c>
      <c r="BH124" s="100"/>
      <c r="BI124" s="100"/>
      <c r="BJ124" s="100"/>
      <c r="BK124" s="100"/>
      <c r="BL124" s="96"/>
      <c r="BN124" s="42"/>
      <c r="BO124" s="100"/>
      <c r="BP124" s="100"/>
      <c r="BQ124" s="100"/>
      <c r="BR124" s="100">
        <v>52.8</v>
      </c>
      <c r="BS124" s="100"/>
      <c r="BT124" s="100"/>
      <c r="BU124" s="100"/>
      <c r="BV124" s="100"/>
      <c r="BW124" s="96"/>
    </row>
    <row r="125" spans="3:75" x14ac:dyDescent="0.25">
      <c r="C125" s="42" t="s">
        <v>522</v>
      </c>
      <c r="D125" s="100">
        <v>42.416000000000004</v>
      </c>
      <c r="E125" s="100"/>
      <c r="F125" s="100"/>
      <c r="G125" s="96"/>
      <c r="Q125" s="42" t="s">
        <v>522</v>
      </c>
      <c r="R125" s="100">
        <v>19.5167</v>
      </c>
      <c r="S125" s="100"/>
      <c r="T125" s="100"/>
      <c r="U125" s="96"/>
      <c r="AE125" s="42"/>
      <c r="AF125" s="100">
        <v>34.849999999999994</v>
      </c>
      <c r="AG125" s="96"/>
      <c r="AQ125" s="42"/>
      <c r="AR125" s="100">
        <v>14.383333333333335</v>
      </c>
      <c r="AS125" s="96"/>
      <c r="BC125" s="42"/>
      <c r="BD125" s="100"/>
      <c r="BE125" s="100"/>
      <c r="BF125" s="100"/>
      <c r="BG125" s="100">
        <v>65.666666666666657</v>
      </c>
      <c r="BH125" s="100"/>
      <c r="BI125" s="100"/>
      <c r="BJ125" s="100"/>
      <c r="BK125" s="100"/>
      <c r="BL125" s="96"/>
      <c r="BN125" s="42"/>
      <c r="BO125" s="100"/>
      <c r="BP125" s="100"/>
      <c r="BQ125" s="100"/>
      <c r="BR125" s="100">
        <v>29.833333333333336</v>
      </c>
      <c r="BS125" s="100"/>
      <c r="BT125" s="100"/>
      <c r="BU125" s="100"/>
      <c r="BV125" s="100"/>
      <c r="BW125" s="96"/>
    </row>
    <row r="126" spans="3:75" x14ac:dyDescent="0.25">
      <c r="C126" s="42" t="s">
        <v>523</v>
      </c>
      <c r="D126" s="100">
        <v>41.515999999999998</v>
      </c>
      <c r="E126" s="100"/>
      <c r="F126" s="100"/>
      <c r="G126" s="96"/>
      <c r="Q126" s="42" t="s">
        <v>523</v>
      </c>
      <c r="R126" s="100">
        <v>19.416699999999999</v>
      </c>
      <c r="S126" s="100"/>
      <c r="T126" s="100"/>
      <c r="U126" s="96"/>
      <c r="AE126" s="42"/>
      <c r="AF126" s="100">
        <v>29.133333333333333</v>
      </c>
      <c r="AG126" s="96"/>
      <c r="AQ126" s="42"/>
      <c r="AR126" s="100">
        <v>24.1</v>
      </c>
      <c r="AS126" s="96"/>
      <c r="BC126" s="42"/>
      <c r="BD126" s="100"/>
      <c r="BE126" s="100"/>
      <c r="BF126" s="100"/>
      <c r="BG126" s="100">
        <v>15.700000000000001</v>
      </c>
      <c r="BH126" s="100"/>
      <c r="BI126" s="100"/>
      <c r="BJ126" s="100"/>
      <c r="BK126" s="100"/>
      <c r="BL126" s="96"/>
      <c r="BN126" s="42"/>
      <c r="BO126" s="100"/>
      <c r="BP126" s="100"/>
      <c r="BQ126" s="100"/>
      <c r="BR126" s="100">
        <v>15.833333333333334</v>
      </c>
      <c r="BS126" s="100"/>
      <c r="BT126" s="100"/>
      <c r="BU126" s="100"/>
      <c r="BV126" s="100"/>
      <c r="BW126" s="96"/>
    </row>
    <row r="127" spans="3:75" x14ac:dyDescent="0.25">
      <c r="C127" s="42" t="s">
        <v>528</v>
      </c>
      <c r="D127" s="100">
        <v>19.541999999999998</v>
      </c>
      <c r="E127" s="100"/>
      <c r="F127" s="100"/>
      <c r="G127" s="96"/>
      <c r="Q127" s="42" t="s">
        <v>528</v>
      </c>
      <c r="R127" s="100">
        <v>16.351300000000002</v>
      </c>
      <c r="S127" s="100"/>
      <c r="T127" s="100"/>
      <c r="U127" s="96"/>
      <c r="AE127" s="42"/>
      <c r="AF127" s="100">
        <v>31.533333333333331</v>
      </c>
      <c r="AG127" s="96"/>
      <c r="AQ127" s="42"/>
      <c r="AR127" s="100">
        <v>39.25</v>
      </c>
      <c r="AS127" s="96"/>
      <c r="BC127" s="42"/>
      <c r="BD127" s="100"/>
      <c r="BE127" s="100"/>
      <c r="BF127" s="100"/>
      <c r="BG127" s="100">
        <v>32.733333333333334</v>
      </c>
      <c r="BH127" s="100"/>
      <c r="BI127" s="100"/>
      <c r="BJ127" s="100"/>
      <c r="BK127" s="100"/>
      <c r="BL127" s="96"/>
      <c r="BN127" s="42"/>
      <c r="BO127" s="100"/>
      <c r="BP127" s="100"/>
      <c r="BQ127" s="100"/>
      <c r="BR127" s="100">
        <v>28.666666666666671</v>
      </c>
      <c r="BS127" s="100"/>
      <c r="BT127" s="100"/>
      <c r="BU127" s="100"/>
      <c r="BV127" s="100"/>
      <c r="BW127" s="96"/>
    </row>
    <row r="128" spans="3:75" x14ac:dyDescent="0.25">
      <c r="C128" s="42" t="s">
        <v>529</v>
      </c>
      <c r="D128" s="100">
        <v>25.966999999999999</v>
      </c>
      <c r="E128" s="100"/>
      <c r="F128" s="100"/>
      <c r="G128" s="96"/>
      <c r="Q128" s="42" t="s">
        <v>529</v>
      </c>
      <c r="R128" s="100">
        <v>26.85</v>
      </c>
      <c r="S128" s="100"/>
      <c r="T128" s="100"/>
      <c r="U128" s="96"/>
      <c r="AE128" s="42"/>
      <c r="AF128" s="100">
        <v>45</v>
      </c>
      <c r="AG128" s="96"/>
      <c r="AQ128" s="42"/>
      <c r="AR128" s="100">
        <v>25.450000000000006</v>
      </c>
      <c r="AS128" s="96"/>
      <c r="BC128" s="42"/>
      <c r="BD128" s="100"/>
      <c r="BE128" s="100"/>
      <c r="BF128" s="100"/>
      <c r="BG128" s="100">
        <v>26.717999999999993</v>
      </c>
      <c r="BH128" s="100"/>
      <c r="BI128" s="100"/>
      <c r="BJ128" s="100"/>
      <c r="BK128" s="100"/>
      <c r="BL128" s="96"/>
      <c r="BN128" s="42"/>
      <c r="BO128" s="100"/>
      <c r="BP128" s="100"/>
      <c r="BQ128" s="100"/>
      <c r="BR128" s="100">
        <v>20.732999999999997</v>
      </c>
      <c r="BS128" s="100"/>
      <c r="BT128" s="100"/>
      <c r="BU128" s="100"/>
      <c r="BV128" s="100"/>
      <c r="BW128" s="96"/>
    </row>
    <row r="129" spans="3:75" x14ac:dyDescent="0.25">
      <c r="C129" s="42" t="s">
        <v>530</v>
      </c>
      <c r="D129" s="100">
        <v>13.1</v>
      </c>
      <c r="E129" s="100"/>
      <c r="F129" s="100"/>
      <c r="G129" s="96"/>
      <c r="Q129" s="42" t="s">
        <v>530</v>
      </c>
      <c r="R129" s="100">
        <v>12.082999999999998</v>
      </c>
      <c r="S129" s="100"/>
      <c r="T129" s="100"/>
      <c r="U129" s="96"/>
      <c r="AE129" s="42"/>
      <c r="AF129" s="100">
        <v>25.583333333333336</v>
      </c>
      <c r="AG129" s="96"/>
      <c r="AQ129" s="42"/>
      <c r="AR129" s="100">
        <v>23.1</v>
      </c>
      <c r="AS129" s="96"/>
      <c r="BC129" s="42"/>
      <c r="BD129" s="100"/>
      <c r="BE129" s="100"/>
      <c r="BF129" s="100"/>
      <c r="BG129" s="100">
        <v>62.499000000000009</v>
      </c>
      <c r="BH129" s="100"/>
      <c r="BI129" s="100"/>
      <c r="BJ129" s="100"/>
      <c r="BK129" s="100"/>
      <c r="BL129" s="96"/>
      <c r="BN129" s="42"/>
      <c r="BO129" s="100"/>
      <c r="BP129" s="100"/>
      <c r="BQ129" s="100"/>
      <c r="BR129" s="100">
        <v>32.900000000000006</v>
      </c>
      <c r="BS129" s="100"/>
      <c r="BT129" s="100"/>
      <c r="BU129" s="100"/>
      <c r="BV129" s="100"/>
      <c r="BW129" s="96"/>
    </row>
    <row r="130" spans="3:75" x14ac:dyDescent="0.25">
      <c r="C130" s="42" t="s">
        <v>531</v>
      </c>
      <c r="D130" s="100">
        <v>37.509300000000003</v>
      </c>
      <c r="E130" s="100"/>
      <c r="F130" s="100"/>
      <c r="G130" s="96"/>
      <c r="Q130" s="42" t="s">
        <v>531</v>
      </c>
      <c r="R130" s="100">
        <v>21.444799999999997</v>
      </c>
      <c r="S130" s="100"/>
      <c r="T130" s="100"/>
      <c r="U130" s="96"/>
      <c r="AE130" s="42"/>
      <c r="AF130" s="100">
        <v>33.166666666666664</v>
      </c>
      <c r="AG130" s="96"/>
      <c r="AQ130" s="42"/>
      <c r="AR130" s="100">
        <v>52.8</v>
      </c>
      <c r="AS130" s="96"/>
      <c r="BC130" s="42"/>
      <c r="BD130" s="100"/>
      <c r="BE130" s="100"/>
      <c r="BF130" s="100"/>
      <c r="BG130" s="100">
        <v>51.498699999999999</v>
      </c>
      <c r="BH130" s="100"/>
      <c r="BI130" s="100"/>
      <c r="BJ130" s="100"/>
      <c r="BK130" s="100"/>
      <c r="BL130" s="96"/>
      <c r="BN130" s="42"/>
      <c r="BO130" s="100"/>
      <c r="BP130" s="100"/>
      <c r="BQ130" s="100"/>
      <c r="BR130" s="100">
        <v>17.867000000000001</v>
      </c>
      <c r="BS130" s="100"/>
      <c r="BT130" s="100"/>
      <c r="BU130" s="100"/>
      <c r="BV130" s="100"/>
      <c r="BW130" s="96"/>
    </row>
    <row r="131" spans="3:75" x14ac:dyDescent="0.25">
      <c r="C131" s="42" t="s">
        <v>532</v>
      </c>
      <c r="D131" s="100">
        <v>19.549299999999999</v>
      </c>
      <c r="E131" s="100"/>
      <c r="F131" s="100"/>
      <c r="G131" s="96"/>
      <c r="Q131" s="42" t="s">
        <v>532</v>
      </c>
      <c r="R131" s="100">
        <v>7.8000000000000007</v>
      </c>
      <c r="S131" s="100"/>
      <c r="T131" s="100"/>
      <c r="U131" s="96"/>
      <c r="AE131" s="42"/>
      <c r="AF131" s="100">
        <v>77.216666666666669</v>
      </c>
      <c r="AG131" s="96"/>
      <c r="AQ131" s="42"/>
      <c r="AR131" s="100">
        <v>16.283333333333335</v>
      </c>
      <c r="AS131" s="96"/>
      <c r="BC131" s="42"/>
      <c r="BD131" s="100"/>
      <c r="BE131" s="100"/>
      <c r="BF131" s="100"/>
      <c r="BG131" s="100">
        <v>53.549700000000001</v>
      </c>
      <c r="BH131" s="100"/>
      <c r="BI131" s="100"/>
      <c r="BJ131" s="100"/>
      <c r="BK131" s="100"/>
      <c r="BL131" s="96"/>
      <c r="BN131" s="42"/>
      <c r="BO131" s="100"/>
      <c r="BP131" s="100"/>
      <c r="BQ131" s="100"/>
      <c r="BR131" s="100">
        <v>16.750999999999998</v>
      </c>
      <c r="BS131" s="100"/>
      <c r="BT131" s="100"/>
      <c r="BU131" s="100"/>
      <c r="BV131" s="100"/>
      <c r="BW131" s="96"/>
    </row>
    <row r="132" spans="3:75" x14ac:dyDescent="0.25">
      <c r="C132" s="42" t="s">
        <v>533</v>
      </c>
      <c r="D132" s="100">
        <v>31.0717</v>
      </c>
      <c r="E132" s="100"/>
      <c r="F132" s="100"/>
      <c r="G132" s="96"/>
      <c r="Q132" s="42" t="s">
        <v>533</v>
      </c>
      <c r="R132" s="100">
        <v>39.116999999999997</v>
      </c>
      <c r="S132" s="100"/>
      <c r="T132" s="100"/>
      <c r="U132" s="96"/>
      <c r="AE132" s="42"/>
      <c r="AF132" s="100">
        <v>34.299999999999997</v>
      </c>
      <c r="AG132" s="96"/>
      <c r="AQ132" s="42"/>
      <c r="AR132" s="100">
        <v>29.833333333333336</v>
      </c>
      <c r="AS132" s="96"/>
      <c r="BC132" s="42"/>
      <c r="BD132" s="100"/>
      <c r="BE132" s="100"/>
      <c r="BF132" s="100"/>
      <c r="BG132" s="100">
        <v>43.500700000000002</v>
      </c>
      <c r="BH132" s="100"/>
      <c r="BI132" s="100"/>
      <c r="BJ132" s="100"/>
      <c r="BK132" s="100"/>
      <c r="BL132" s="96"/>
      <c r="BN132" s="42"/>
      <c r="BO132" s="100"/>
      <c r="BP132" s="100"/>
      <c r="BQ132" s="100"/>
      <c r="BR132" s="100">
        <v>18.967000000000006</v>
      </c>
      <c r="BS132" s="100"/>
      <c r="BT132" s="100"/>
      <c r="BU132" s="100"/>
      <c r="BV132" s="100"/>
      <c r="BW132" s="96"/>
    </row>
    <row r="133" spans="3:75" x14ac:dyDescent="0.25">
      <c r="C133" s="42" t="s">
        <v>534</v>
      </c>
      <c r="D133" s="100">
        <v>28.6493</v>
      </c>
      <c r="E133" s="100"/>
      <c r="F133" s="100"/>
      <c r="G133" s="96"/>
      <c r="Q133" s="42" t="s">
        <v>534</v>
      </c>
      <c r="R133" s="100">
        <v>26.617000000000001</v>
      </c>
      <c r="S133" s="100"/>
      <c r="T133" s="100"/>
      <c r="U133" s="96"/>
      <c r="AE133" s="42"/>
      <c r="AF133" s="100">
        <v>65.666666666666657</v>
      </c>
      <c r="AG133" s="96"/>
      <c r="AQ133" s="42"/>
      <c r="AR133" s="100">
        <v>15.833333333333334</v>
      </c>
      <c r="AS133" s="96"/>
      <c r="BC133" s="42"/>
      <c r="BD133" s="100"/>
      <c r="BE133" s="100"/>
      <c r="BF133" s="100"/>
      <c r="BG133" s="100">
        <v>57.5336</v>
      </c>
      <c r="BH133" s="100"/>
      <c r="BI133" s="100"/>
      <c r="BJ133" s="100"/>
      <c r="BK133" s="100"/>
      <c r="BL133" s="96"/>
      <c r="BN133" s="42"/>
      <c r="BO133" s="100"/>
      <c r="BP133" s="100"/>
      <c r="BQ133" s="100"/>
      <c r="BR133" s="100">
        <v>18.8827</v>
      </c>
      <c r="BS133" s="100"/>
      <c r="BT133" s="100"/>
      <c r="BU133" s="100"/>
      <c r="BV133" s="100"/>
      <c r="BW133" s="96"/>
    </row>
    <row r="134" spans="3:75" x14ac:dyDescent="0.25">
      <c r="C134" s="42" t="s">
        <v>536</v>
      </c>
      <c r="D134" s="100">
        <v>21.351000000000003</v>
      </c>
      <c r="E134" s="100"/>
      <c r="F134" s="100"/>
      <c r="G134" s="96"/>
      <c r="Q134" s="42" t="s">
        <v>536</v>
      </c>
      <c r="R134" s="100">
        <v>15.481999999999999</v>
      </c>
      <c r="S134" s="100"/>
      <c r="T134" s="100"/>
      <c r="U134" s="96"/>
      <c r="AE134" s="42"/>
      <c r="AF134" s="100">
        <v>15.700000000000001</v>
      </c>
      <c r="AG134" s="96"/>
      <c r="AQ134" s="42"/>
      <c r="AR134" s="100">
        <v>19.116666666666664</v>
      </c>
      <c r="AS134" s="96"/>
      <c r="BC134" s="42"/>
      <c r="BD134" s="100"/>
      <c r="BE134" s="100"/>
      <c r="BF134" s="100"/>
      <c r="BG134" s="100">
        <v>42.416000000000004</v>
      </c>
      <c r="BH134" s="100"/>
      <c r="BI134" s="100"/>
      <c r="BJ134" s="100"/>
      <c r="BK134" s="100"/>
      <c r="BL134" s="96"/>
      <c r="BN134" s="42"/>
      <c r="BO134" s="100"/>
      <c r="BP134" s="100"/>
      <c r="BQ134" s="100"/>
      <c r="BR134" s="100">
        <v>19.5167</v>
      </c>
      <c r="BS134" s="100"/>
      <c r="BT134" s="100"/>
      <c r="BU134" s="100"/>
      <c r="BV134" s="100"/>
      <c r="BW134" s="96"/>
    </row>
    <row r="135" spans="3:75" x14ac:dyDescent="0.25">
      <c r="C135" s="42" t="s">
        <v>537</v>
      </c>
      <c r="D135" s="100">
        <v>33.483700000000006</v>
      </c>
      <c r="E135" s="100"/>
      <c r="F135" s="100"/>
      <c r="G135" s="96"/>
      <c r="Q135" s="42" t="s">
        <v>537</v>
      </c>
      <c r="R135" s="100">
        <v>15.3</v>
      </c>
      <c r="S135" s="100"/>
      <c r="T135" s="100"/>
      <c r="U135" s="96"/>
      <c r="AE135" s="42"/>
      <c r="AF135" s="100">
        <v>25.533333333333335</v>
      </c>
      <c r="AG135" s="96"/>
      <c r="AQ135" s="42"/>
      <c r="AR135" s="100">
        <v>21.25</v>
      </c>
      <c r="AS135" s="96"/>
      <c r="BC135" s="42"/>
      <c r="BD135" s="100"/>
      <c r="BE135" s="100"/>
      <c r="BF135" s="100"/>
      <c r="BG135" s="100">
        <v>41.515999999999998</v>
      </c>
      <c r="BH135" s="100"/>
      <c r="BI135" s="100"/>
      <c r="BJ135" s="100"/>
      <c r="BK135" s="100"/>
      <c r="BL135" s="96"/>
      <c r="BN135" s="42"/>
      <c r="BO135" s="100"/>
      <c r="BP135" s="100"/>
      <c r="BQ135" s="100"/>
      <c r="BR135" s="100">
        <v>19.416699999999999</v>
      </c>
      <c r="BS135" s="100"/>
      <c r="BT135" s="100"/>
      <c r="BU135" s="100"/>
      <c r="BV135" s="100"/>
      <c r="BW135" s="96"/>
    </row>
    <row r="136" spans="3:75" x14ac:dyDescent="0.25">
      <c r="C136" s="42" t="s">
        <v>538</v>
      </c>
      <c r="D136" s="100">
        <v>46.535999999999994</v>
      </c>
      <c r="E136" s="100"/>
      <c r="F136" s="100"/>
      <c r="G136" s="96"/>
      <c r="Q136" s="42" t="s">
        <v>538</v>
      </c>
      <c r="R136" s="100">
        <v>6.2786999999999988</v>
      </c>
      <c r="S136" s="100"/>
      <c r="T136" s="100"/>
      <c r="U136" s="96"/>
      <c r="AE136" s="42"/>
      <c r="AF136" s="100">
        <v>40.016666666666666</v>
      </c>
      <c r="AG136" s="96"/>
      <c r="AQ136" s="42"/>
      <c r="AR136" s="100">
        <v>28.666666666666671</v>
      </c>
      <c r="AS136" s="96"/>
      <c r="BC136" s="42"/>
      <c r="BD136" s="100"/>
      <c r="BE136" s="100"/>
      <c r="BF136" s="100"/>
      <c r="BG136" s="100">
        <v>60.104999999999997</v>
      </c>
      <c r="BH136" s="100"/>
      <c r="BI136" s="100"/>
      <c r="BJ136" s="100"/>
      <c r="BK136" s="100"/>
      <c r="BL136" s="96"/>
      <c r="BN136" s="42"/>
      <c r="BO136" s="100"/>
      <c r="BP136" s="100"/>
      <c r="BQ136" s="100"/>
      <c r="BR136" s="100">
        <v>33.237500000000004</v>
      </c>
      <c r="BS136" s="100"/>
      <c r="BT136" s="100"/>
      <c r="BU136" s="100"/>
      <c r="BV136" s="100"/>
      <c r="BW136" s="96"/>
    </row>
    <row r="137" spans="3:75" x14ac:dyDescent="0.25">
      <c r="C137" s="42" t="s">
        <v>539</v>
      </c>
      <c r="D137" s="100">
        <v>46.982999999999997</v>
      </c>
      <c r="E137" s="100"/>
      <c r="F137" s="100"/>
      <c r="G137" s="96"/>
      <c r="Q137" s="42" t="s">
        <v>539</v>
      </c>
      <c r="R137" s="100">
        <v>12.067</v>
      </c>
      <c r="S137" s="100"/>
      <c r="T137" s="100"/>
      <c r="U137" s="96"/>
      <c r="AE137" s="42"/>
      <c r="AF137" s="100">
        <v>32.733333333333334</v>
      </c>
      <c r="AG137" s="96"/>
      <c r="AQ137" s="42"/>
      <c r="AR137" s="100">
        <v>17.183</v>
      </c>
      <c r="AS137" s="96"/>
      <c r="BC137" s="42"/>
      <c r="BD137" s="100"/>
      <c r="BE137" s="100"/>
      <c r="BF137" s="100"/>
      <c r="BG137" s="100">
        <v>48.633299999999998</v>
      </c>
      <c r="BH137" s="100"/>
      <c r="BI137" s="100"/>
      <c r="BJ137" s="100"/>
      <c r="BK137" s="100"/>
      <c r="BL137" s="96"/>
      <c r="BN137" s="42"/>
      <c r="BO137" s="100"/>
      <c r="BP137" s="100"/>
      <c r="BQ137" s="100"/>
      <c r="BR137" s="100">
        <v>25.266999999999999</v>
      </c>
      <c r="BS137" s="100"/>
      <c r="BT137" s="100"/>
      <c r="BU137" s="100"/>
      <c r="BV137" s="100"/>
      <c r="BW137" s="96"/>
    </row>
    <row r="138" spans="3:75" x14ac:dyDescent="0.25">
      <c r="C138" s="42" t="s">
        <v>540</v>
      </c>
      <c r="D138" s="100">
        <v>64.816300000000012</v>
      </c>
      <c r="E138" s="100"/>
      <c r="F138" s="100"/>
      <c r="G138" s="96"/>
      <c r="Q138" s="42" t="s">
        <v>540</v>
      </c>
      <c r="R138" s="100">
        <v>17.432999999999996</v>
      </c>
      <c r="S138" s="100"/>
      <c r="T138" s="100"/>
      <c r="U138" s="96"/>
      <c r="AE138" s="42"/>
      <c r="AF138" s="100">
        <v>25.465999999999998</v>
      </c>
      <c r="AG138" s="96"/>
      <c r="AQ138" s="42"/>
      <c r="AR138" s="100">
        <v>19.249299999999998</v>
      </c>
      <c r="AS138" s="96"/>
      <c r="BC138" s="42"/>
      <c r="BD138" s="100"/>
      <c r="BE138" s="100"/>
      <c r="BF138" s="100"/>
      <c r="BG138" s="100">
        <v>63</v>
      </c>
      <c r="BH138" s="100"/>
      <c r="BI138" s="100"/>
      <c r="BJ138" s="100"/>
      <c r="BK138" s="100"/>
      <c r="BL138" s="96"/>
      <c r="BN138" s="42"/>
      <c r="BO138" s="100"/>
      <c r="BP138" s="100"/>
      <c r="BQ138" s="100"/>
      <c r="BR138" s="100">
        <v>22.5</v>
      </c>
      <c r="BS138" s="100"/>
      <c r="BT138" s="100"/>
      <c r="BU138" s="100"/>
      <c r="BV138" s="100"/>
      <c r="BW138" s="96"/>
    </row>
    <row r="139" spans="3:75" x14ac:dyDescent="0.25">
      <c r="C139" s="42" t="s">
        <v>542</v>
      </c>
      <c r="D139" s="100">
        <v>46.216999999999992</v>
      </c>
      <c r="E139" s="100"/>
      <c r="F139" s="100"/>
      <c r="G139" s="96"/>
      <c r="Q139" s="42" t="s">
        <v>542</v>
      </c>
      <c r="R139" s="100">
        <v>16.067</v>
      </c>
      <c r="S139" s="100"/>
      <c r="T139" s="100"/>
      <c r="U139" s="96"/>
      <c r="AE139" s="42"/>
      <c r="AF139" s="100">
        <v>15.75</v>
      </c>
      <c r="AG139" s="96"/>
      <c r="AQ139" s="42"/>
      <c r="AR139" s="100">
        <v>32.900000000000006</v>
      </c>
      <c r="AS139" s="96"/>
      <c r="BC139" s="42"/>
      <c r="BD139" s="100"/>
      <c r="BE139" s="100"/>
      <c r="BF139" s="100"/>
      <c r="BG139" s="100"/>
      <c r="BH139" s="100">
        <v>50.75</v>
      </c>
      <c r="BI139" s="100"/>
      <c r="BJ139" s="100"/>
      <c r="BK139" s="100"/>
      <c r="BL139" s="96"/>
      <c r="BN139" s="42"/>
      <c r="BO139" s="100"/>
      <c r="BP139" s="100"/>
      <c r="BQ139" s="100"/>
      <c r="BR139" s="100"/>
      <c r="BS139" s="100">
        <v>14.766666666666669</v>
      </c>
      <c r="BT139" s="100"/>
      <c r="BU139" s="100"/>
      <c r="BV139" s="100"/>
      <c r="BW139" s="96"/>
    </row>
    <row r="140" spans="3:75" x14ac:dyDescent="0.25">
      <c r="C140" s="42" t="s">
        <v>543</v>
      </c>
      <c r="D140" s="100">
        <v>15.716700000000001</v>
      </c>
      <c r="E140" s="100"/>
      <c r="F140" s="100"/>
      <c r="G140" s="96"/>
      <c r="Q140" s="42" t="s">
        <v>543</v>
      </c>
      <c r="R140" s="100">
        <v>15.683299999999999</v>
      </c>
      <c r="S140" s="100"/>
      <c r="T140" s="100"/>
      <c r="U140" s="96"/>
      <c r="AE140" s="42"/>
      <c r="AF140" s="100">
        <v>62.499000000000009</v>
      </c>
      <c r="AG140" s="96"/>
      <c r="AQ140" s="42"/>
      <c r="AR140" s="100">
        <v>14.600000000000001</v>
      </c>
      <c r="AS140" s="96"/>
      <c r="BC140" s="42"/>
      <c r="BD140" s="100"/>
      <c r="BE140" s="100"/>
      <c r="BF140" s="100"/>
      <c r="BG140" s="100"/>
      <c r="BH140" s="100">
        <v>27.416666666666668</v>
      </c>
      <c r="BI140" s="100"/>
      <c r="BJ140" s="100"/>
      <c r="BK140" s="100"/>
      <c r="BL140" s="96"/>
      <c r="BN140" s="42"/>
      <c r="BO140" s="100"/>
      <c r="BP140" s="100"/>
      <c r="BQ140" s="100"/>
      <c r="BR140" s="100"/>
      <c r="BS140" s="100">
        <v>39.733333333333334</v>
      </c>
      <c r="BT140" s="100"/>
      <c r="BU140" s="100"/>
      <c r="BV140" s="100"/>
      <c r="BW140" s="96"/>
    </row>
    <row r="141" spans="3:75" x14ac:dyDescent="0.25">
      <c r="C141" s="42" t="s">
        <v>544</v>
      </c>
      <c r="D141" s="100">
        <v>8.3333000000000013</v>
      </c>
      <c r="E141" s="100"/>
      <c r="F141" s="100"/>
      <c r="G141" s="96"/>
      <c r="Q141" s="42" t="s">
        <v>544</v>
      </c>
      <c r="R141" s="100">
        <v>15.184000000000001</v>
      </c>
      <c r="S141" s="100"/>
      <c r="T141" s="100"/>
      <c r="U141" s="96"/>
      <c r="AE141" s="42"/>
      <c r="AF141" s="100">
        <v>31.766300000000001</v>
      </c>
      <c r="AG141" s="96"/>
      <c r="AQ141" s="42"/>
      <c r="AR141" s="100">
        <v>16.750999999999998</v>
      </c>
      <c r="AS141" s="96"/>
      <c r="BC141" s="42"/>
      <c r="BD141" s="100"/>
      <c r="BE141" s="100"/>
      <c r="BF141" s="100"/>
      <c r="BG141" s="100"/>
      <c r="BH141" s="100">
        <v>19.75</v>
      </c>
      <c r="BI141" s="100"/>
      <c r="BJ141" s="100"/>
      <c r="BK141" s="100"/>
      <c r="BL141" s="96"/>
      <c r="BN141" s="42"/>
      <c r="BO141" s="100"/>
      <c r="BP141" s="100"/>
      <c r="BQ141" s="100"/>
      <c r="BR141" s="100"/>
      <c r="BS141" s="100">
        <v>18.149999999999999</v>
      </c>
      <c r="BT141" s="100"/>
      <c r="BU141" s="100"/>
      <c r="BV141" s="100"/>
      <c r="BW141" s="96"/>
    </row>
    <row r="142" spans="3:75" x14ac:dyDescent="0.25">
      <c r="C142" s="42" t="s">
        <v>546</v>
      </c>
      <c r="D142" s="100">
        <v>6.2006999999999994</v>
      </c>
      <c r="E142" s="100"/>
      <c r="F142" s="100"/>
      <c r="G142" s="96"/>
      <c r="Q142" s="42" t="s">
        <v>546</v>
      </c>
      <c r="R142" s="100">
        <v>13.516</v>
      </c>
      <c r="S142" s="100"/>
      <c r="T142" s="100"/>
      <c r="U142" s="96"/>
      <c r="AE142" s="42"/>
      <c r="AF142" s="100">
        <v>53.549700000000001</v>
      </c>
      <c r="AG142" s="96"/>
      <c r="AQ142" s="42"/>
      <c r="AR142" s="100">
        <v>12.099999999999998</v>
      </c>
      <c r="AS142" s="96"/>
      <c r="BC142" s="42"/>
      <c r="BD142" s="100"/>
      <c r="BE142" s="100"/>
      <c r="BF142" s="100"/>
      <c r="BG142" s="100"/>
      <c r="BH142" s="100">
        <v>74.333333333333343</v>
      </c>
      <c r="BI142" s="100"/>
      <c r="BJ142" s="100"/>
      <c r="BK142" s="100"/>
      <c r="BL142" s="96"/>
      <c r="BN142" s="42"/>
      <c r="BO142" s="100"/>
      <c r="BP142" s="100"/>
      <c r="BQ142" s="100"/>
      <c r="BR142" s="100"/>
      <c r="BS142" s="100">
        <v>19.166666666666664</v>
      </c>
      <c r="BT142" s="100"/>
      <c r="BU142" s="100"/>
      <c r="BV142" s="100"/>
      <c r="BW142" s="96"/>
    </row>
    <row r="143" spans="3:75" x14ac:dyDescent="0.25">
      <c r="C143" s="42" t="s">
        <v>548</v>
      </c>
      <c r="D143" s="100">
        <v>39.884000000000007</v>
      </c>
      <c r="E143" s="100"/>
      <c r="F143" s="100"/>
      <c r="G143" s="96"/>
      <c r="Q143" s="42" t="s">
        <v>548</v>
      </c>
      <c r="R143" s="100">
        <v>26.1</v>
      </c>
      <c r="S143" s="100"/>
      <c r="T143" s="100"/>
      <c r="U143" s="96"/>
      <c r="AE143" s="42"/>
      <c r="AF143" s="100">
        <v>36.750000000000007</v>
      </c>
      <c r="AG143" s="96"/>
      <c r="AQ143" s="42"/>
      <c r="AR143" s="100">
        <v>27.800999999999998</v>
      </c>
      <c r="AS143" s="96"/>
      <c r="BC143" s="42"/>
      <c r="BD143" s="100"/>
      <c r="BE143" s="100"/>
      <c r="BF143" s="100"/>
      <c r="BG143" s="100"/>
      <c r="BH143" s="100">
        <v>13.666666666666668</v>
      </c>
      <c r="BI143" s="100"/>
      <c r="BJ143" s="100"/>
      <c r="BK143" s="100"/>
      <c r="BL143" s="96"/>
      <c r="BN143" s="42"/>
      <c r="BO143" s="100"/>
      <c r="BP143" s="100"/>
      <c r="BQ143" s="100"/>
      <c r="BR143" s="100"/>
      <c r="BS143" s="100">
        <v>21.633333333333333</v>
      </c>
      <c r="BT143" s="100"/>
      <c r="BU143" s="100"/>
      <c r="BV143" s="100"/>
      <c r="BW143" s="96"/>
    </row>
    <row r="144" spans="3:75" x14ac:dyDescent="0.25">
      <c r="C144" s="42" t="s">
        <v>549</v>
      </c>
      <c r="D144" s="100">
        <v>39.701999999999998</v>
      </c>
      <c r="E144" s="100"/>
      <c r="F144" s="100"/>
      <c r="G144" s="96"/>
      <c r="Q144" s="42" t="s">
        <v>549</v>
      </c>
      <c r="R144" s="100">
        <v>10.6</v>
      </c>
      <c r="S144" s="100"/>
      <c r="T144" s="100"/>
      <c r="U144" s="96"/>
      <c r="AE144" s="42"/>
      <c r="AF144" s="100">
        <v>51.100299999999997</v>
      </c>
      <c r="AG144" s="96"/>
      <c r="AQ144" s="42"/>
      <c r="AR144" s="100">
        <v>16.233000000000001</v>
      </c>
      <c r="AS144" s="96"/>
      <c r="BC144" s="42"/>
      <c r="BD144" s="100"/>
      <c r="BE144" s="100"/>
      <c r="BF144" s="100"/>
      <c r="BG144" s="100"/>
      <c r="BH144" s="100">
        <v>14.5</v>
      </c>
      <c r="BI144" s="100"/>
      <c r="BJ144" s="100"/>
      <c r="BK144" s="100"/>
      <c r="BL144" s="96"/>
      <c r="BN144" s="42"/>
      <c r="BO144" s="100"/>
      <c r="BP144" s="100"/>
      <c r="BQ144" s="100"/>
      <c r="BR144" s="100"/>
      <c r="BS144" s="100">
        <v>20.966666666666661</v>
      </c>
      <c r="BT144" s="100"/>
      <c r="BU144" s="100"/>
      <c r="BV144" s="100"/>
      <c r="BW144" s="96"/>
    </row>
    <row r="145" spans="3:75" x14ac:dyDescent="0.25">
      <c r="C145" s="42" t="s">
        <v>550</v>
      </c>
      <c r="D145" s="100">
        <v>8.85</v>
      </c>
      <c r="E145" s="100"/>
      <c r="F145" s="100"/>
      <c r="G145" s="96"/>
      <c r="Q145" s="42" t="s">
        <v>550</v>
      </c>
      <c r="R145" s="100">
        <v>7.4829999999999988</v>
      </c>
      <c r="S145" s="100"/>
      <c r="T145" s="100"/>
      <c r="U145" s="96"/>
      <c r="AE145" s="42"/>
      <c r="AF145" s="100">
        <v>26.166</v>
      </c>
      <c r="AG145" s="96"/>
      <c r="AQ145" s="42"/>
      <c r="AR145" s="100">
        <v>7.8000000000000007</v>
      </c>
      <c r="AS145" s="96"/>
      <c r="BC145" s="42"/>
      <c r="BD145" s="100"/>
      <c r="BE145" s="100"/>
      <c r="BF145" s="100"/>
      <c r="BG145" s="100"/>
      <c r="BH145" s="100">
        <v>24.516666666666669</v>
      </c>
      <c r="BI145" s="100"/>
      <c r="BJ145" s="100"/>
      <c r="BK145" s="100"/>
      <c r="BL145" s="96"/>
      <c r="BN145" s="42"/>
      <c r="BO145" s="100"/>
      <c r="BP145" s="100"/>
      <c r="BQ145" s="100"/>
      <c r="BR145" s="100"/>
      <c r="BS145" s="100">
        <v>20.25</v>
      </c>
      <c r="BT145" s="100"/>
      <c r="BU145" s="100"/>
      <c r="BV145" s="100"/>
      <c r="BW145" s="96"/>
    </row>
    <row r="146" spans="3:75" x14ac:dyDescent="0.25">
      <c r="C146" s="42" t="s">
        <v>552</v>
      </c>
      <c r="D146" s="100">
        <v>48.633299999999998</v>
      </c>
      <c r="E146" s="100"/>
      <c r="F146" s="100"/>
      <c r="G146" s="96"/>
      <c r="Q146" s="42" t="s">
        <v>552</v>
      </c>
      <c r="R146" s="100">
        <v>25.266999999999999</v>
      </c>
      <c r="S146" s="100"/>
      <c r="T146" s="100"/>
      <c r="U146" s="96"/>
      <c r="AE146" s="42"/>
      <c r="AF146" s="100">
        <v>19.549299999999999</v>
      </c>
      <c r="AG146" s="96"/>
      <c r="AQ146" s="42"/>
      <c r="AR146" s="100">
        <v>6.2786999999999988</v>
      </c>
      <c r="AS146" s="96"/>
      <c r="BC146" s="42"/>
      <c r="BD146" s="100"/>
      <c r="BE146" s="100"/>
      <c r="BF146" s="100"/>
      <c r="BG146" s="100"/>
      <c r="BH146" s="100">
        <v>14.416666666666668</v>
      </c>
      <c r="BI146" s="100"/>
      <c r="BJ146" s="100"/>
      <c r="BK146" s="100"/>
      <c r="BL146" s="96"/>
      <c r="BN146" s="42"/>
      <c r="BO146" s="100"/>
      <c r="BP146" s="100"/>
      <c r="BQ146" s="100"/>
      <c r="BR146" s="100"/>
      <c r="BS146" s="100">
        <v>20.033333333333331</v>
      </c>
      <c r="BT146" s="100"/>
      <c r="BU146" s="100"/>
      <c r="BV146" s="100"/>
      <c r="BW146" s="96"/>
    </row>
    <row r="147" spans="3:75" x14ac:dyDescent="0.25">
      <c r="C147" s="42" t="s">
        <v>555</v>
      </c>
      <c r="D147" s="100">
        <v>30.383000000000003</v>
      </c>
      <c r="E147" s="100"/>
      <c r="F147" s="100"/>
      <c r="G147" s="96"/>
      <c r="Q147" s="42" t="s">
        <v>555</v>
      </c>
      <c r="R147" s="100">
        <v>16.650000000000002</v>
      </c>
      <c r="S147" s="100"/>
      <c r="T147" s="100"/>
      <c r="U147" s="96"/>
      <c r="AE147" s="42"/>
      <c r="AF147" s="100">
        <v>46.535999999999994</v>
      </c>
      <c r="AG147" s="96"/>
      <c r="AQ147" s="42"/>
      <c r="AR147" s="100">
        <v>12.067</v>
      </c>
      <c r="AS147" s="96"/>
      <c r="BC147" s="42"/>
      <c r="BD147" s="100"/>
      <c r="BE147" s="100"/>
      <c r="BF147" s="100"/>
      <c r="BG147" s="100"/>
      <c r="BH147" s="100">
        <v>25.533333333333335</v>
      </c>
      <c r="BI147" s="100"/>
      <c r="BJ147" s="100"/>
      <c r="BK147" s="100"/>
      <c r="BL147" s="96"/>
      <c r="BN147" s="42"/>
      <c r="BO147" s="100"/>
      <c r="BP147" s="100"/>
      <c r="BQ147" s="100"/>
      <c r="BR147" s="100"/>
      <c r="BS147" s="100">
        <v>19.116666666666664</v>
      </c>
      <c r="BT147" s="100"/>
      <c r="BU147" s="100"/>
      <c r="BV147" s="100"/>
      <c r="BW147" s="96"/>
    </row>
    <row r="148" spans="3:75" x14ac:dyDescent="0.25">
      <c r="C148" s="42" t="s">
        <v>557</v>
      </c>
      <c r="D148" s="100">
        <v>67.398499999999999</v>
      </c>
      <c r="E148" s="100"/>
      <c r="F148" s="100"/>
      <c r="G148" s="96"/>
      <c r="Q148" s="42" t="s">
        <v>557</v>
      </c>
      <c r="R148" s="100">
        <v>14.968999999999998</v>
      </c>
      <c r="S148" s="100"/>
      <c r="T148" s="100"/>
      <c r="U148" s="96"/>
      <c r="AE148" s="42"/>
      <c r="AF148" s="100">
        <v>46.982999999999997</v>
      </c>
      <c r="AG148" s="96"/>
      <c r="AQ148" s="42"/>
      <c r="AR148" s="100">
        <v>16.067</v>
      </c>
      <c r="AS148" s="96"/>
      <c r="BC148" s="42"/>
      <c r="BD148" s="100"/>
      <c r="BE148" s="100"/>
      <c r="BF148" s="100"/>
      <c r="BG148" s="100"/>
      <c r="BH148" s="100">
        <v>24.65</v>
      </c>
      <c r="BI148" s="100"/>
      <c r="BJ148" s="100"/>
      <c r="BK148" s="100"/>
      <c r="BL148" s="96"/>
      <c r="BN148" s="42"/>
      <c r="BO148" s="100"/>
      <c r="BP148" s="100"/>
      <c r="BQ148" s="100"/>
      <c r="BR148" s="100"/>
      <c r="BS148" s="100">
        <v>21.666666666666668</v>
      </c>
      <c r="BT148" s="100"/>
      <c r="BU148" s="100"/>
      <c r="BV148" s="100"/>
      <c r="BW148" s="96"/>
    </row>
    <row r="149" spans="3:75" x14ac:dyDescent="0.25">
      <c r="C149" s="42" t="s">
        <v>558</v>
      </c>
      <c r="D149" s="100">
        <v>33.482999999999997</v>
      </c>
      <c r="E149" s="100"/>
      <c r="F149" s="100"/>
      <c r="G149" s="96"/>
      <c r="Q149" s="42" t="s">
        <v>558</v>
      </c>
      <c r="R149" s="100">
        <v>22.366</v>
      </c>
      <c r="S149" s="100"/>
      <c r="T149" s="100"/>
      <c r="U149" s="96"/>
      <c r="AE149" s="42"/>
      <c r="AF149" s="100">
        <v>46.216999999999992</v>
      </c>
      <c r="AG149" s="96"/>
      <c r="AQ149" s="42"/>
      <c r="AR149" s="100">
        <v>21.083000000000002</v>
      </c>
      <c r="AS149" s="96"/>
      <c r="BC149" s="42"/>
      <c r="BD149" s="100"/>
      <c r="BE149" s="100"/>
      <c r="BF149" s="100"/>
      <c r="BG149" s="100"/>
      <c r="BH149" s="100">
        <v>27.980000000000004</v>
      </c>
      <c r="BI149" s="100"/>
      <c r="BJ149" s="100"/>
      <c r="BK149" s="100"/>
      <c r="BL149" s="96"/>
      <c r="BN149" s="42"/>
      <c r="BO149" s="100"/>
      <c r="BP149" s="100"/>
      <c r="BQ149" s="100"/>
      <c r="BR149" s="100"/>
      <c r="BS149" s="100">
        <v>16.400000000000002</v>
      </c>
      <c r="BT149" s="100"/>
      <c r="BU149" s="100"/>
      <c r="BV149" s="100"/>
      <c r="BW149" s="96"/>
    </row>
    <row r="150" spans="3:75" x14ac:dyDescent="0.25">
      <c r="C150" s="42" t="s">
        <v>162</v>
      </c>
      <c r="D150" s="100"/>
      <c r="E150" s="100">
        <v>174.98333333333332</v>
      </c>
      <c r="F150" s="100"/>
      <c r="G150" s="96"/>
      <c r="Q150" s="42" t="s">
        <v>162</v>
      </c>
      <c r="R150" s="100"/>
      <c r="S150" s="100">
        <v>69.3</v>
      </c>
      <c r="T150" s="100"/>
      <c r="U150" s="96"/>
      <c r="AE150" s="42"/>
      <c r="AF150" s="100">
        <v>32.732700000000001</v>
      </c>
      <c r="AG150" s="96"/>
      <c r="AQ150" s="42"/>
      <c r="AR150" s="100">
        <v>26.1</v>
      </c>
      <c r="AS150" s="96"/>
      <c r="BC150" s="42"/>
      <c r="BD150" s="100"/>
      <c r="BE150" s="100"/>
      <c r="BF150" s="100"/>
      <c r="BG150" s="100"/>
      <c r="BH150" s="100">
        <v>40.414999999999999</v>
      </c>
      <c r="BI150" s="100"/>
      <c r="BJ150" s="100"/>
      <c r="BK150" s="100"/>
      <c r="BL150" s="96"/>
      <c r="BN150" s="42"/>
      <c r="BO150" s="100"/>
      <c r="BP150" s="100"/>
      <c r="BQ150" s="100"/>
      <c r="BR150" s="100"/>
      <c r="BS150" s="100">
        <v>30.716300000000004</v>
      </c>
      <c r="BT150" s="100"/>
      <c r="BU150" s="100"/>
      <c r="BV150" s="100"/>
      <c r="BW150" s="96"/>
    </row>
    <row r="151" spans="3:75" x14ac:dyDescent="0.25">
      <c r="C151" s="42" t="s">
        <v>167</v>
      </c>
      <c r="D151" s="100"/>
      <c r="E151" s="100">
        <v>23.083333333333332</v>
      </c>
      <c r="F151" s="100"/>
      <c r="G151" s="96"/>
      <c r="Q151" s="42" t="s">
        <v>167</v>
      </c>
      <c r="R151" s="100"/>
      <c r="S151" s="100">
        <v>38.88333333333334</v>
      </c>
      <c r="T151" s="100"/>
      <c r="U151" s="96"/>
      <c r="AE151" s="42"/>
      <c r="AF151" s="100">
        <v>39.884000000000007</v>
      </c>
      <c r="AG151" s="96"/>
      <c r="AQ151" s="42"/>
      <c r="AR151" s="100">
        <v>25.266999999999999</v>
      </c>
      <c r="AS151" s="96"/>
      <c r="BC151" s="42"/>
      <c r="BD151" s="100"/>
      <c r="BE151" s="100"/>
      <c r="BF151" s="100"/>
      <c r="BG151" s="100"/>
      <c r="BH151" s="100">
        <v>45.216999999999999</v>
      </c>
      <c r="BI151" s="100"/>
      <c r="BJ151" s="100"/>
      <c r="BK151" s="100"/>
      <c r="BL151" s="96"/>
      <c r="BN151" s="42"/>
      <c r="BO151" s="100"/>
      <c r="BP151" s="100"/>
      <c r="BQ151" s="100"/>
      <c r="BR151" s="100"/>
      <c r="BS151" s="100">
        <v>24.083300000000008</v>
      </c>
      <c r="BT151" s="100"/>
      <c r="BU151" s="100"/>
      <c r="BV151" s="100"/>
      <c r="BW151" s="96"/>
    </row>
    <row r="152" spans="3:75" x14ac:dyDescent="0.25">
      <c r="C152" s="42" t="s">
        <v>170</v>
      </c>
      <c r="D152" s="100"/>
      <c r="E152" s="100">
        <v>21.816666666666666</v>
      </c>
      <c r="F152" s="100"/>
      <c r="G152" s="96"/>
      <c r="Q152" s="42" t="s">
        <v>170</v>
      </c>
      <c r="R152" s="100"/>
      <c r="S152" s="100">
        <v>33.75</v>
      </c>
      <c r="T152" s="100"/>
      <c r="U152" s="96"/>
      <c r="AE152" s="42"/>
      <c r="AF152" s="100">
        <v>48.633299999999998</v>
      </c>
      <c r="AG152" s="96"/>
      <c r="AQ152" s="42"/>
      <c r="AR152" s="100">
        <v>22.5</v>
      </c>
      <c r="AS152" s="96"/>
      <c r="BC152" s="42"/>
      <c r="BD152" s="100"/>
      <c r="BE152" s="100"/>
      <c r="BF152" s="100"/>
      <c r="BG152" s="100"/>
      <c r="BH152" s="100">
        <v>52.516999999999996</v>
      </c>
      <c r="BI152" s="100"/>
      <c r="BJ152" s="100"/>
      <c r="BK152" s="100"/>
      <c r="BL152" s="96"/>
      <c r="BN152" s="42"/>
      <c r="BO152" s="100"/>
      <c r="BP152" s="100"/>
      <c r="BQ152" s="100"/>
      <c r="BR152" s="100"/>
      <c r="BS152" s="100">
        <v>22.117000000000001</v>
      </c>
      <c r="BT152" s="100"/>
      <c r="BU152" s="100"/>
      <c r="BV152" s="100"/>
      <c r="BW152" s="96"/>
    </row>
    <row r="153" spans="3:75" x14ac:dyDescent="0.25">
      <c r="C153" s="42" t="s">
        <v>171</v>
      </c>
      <c r="D153" s="100"/>
      <c r="E153" s="100">
        <v>91.4</v>
      </c>
      <c r="F153" s="100"/>
      <c r="G153" s="96"/>
      <c r="Q153" s="42" t="s">
        <v>171</v>
      </c>
      <c r="R153" s="100"/>
      <c r="S153" s="100">
        <v>36.75</v>
      </c>
      <c r="T153" s="100"/>
      <c r="U153" s="96"/>
      <c r="AE153" s="42"/>
      <c r="AF153" s="100">
        <v>63</v>
      </c>
      <c r="AG153" s="96"/>
      <c r="AQ153" s="42"/>
      <c r="AR153" s="100">
        <v>22.117000000000001</v>
      </c>
      <c r="AS153" s="96"/>
      <c r="BC153" s="42"/>
      <c r="BD153" s="100"/>
      <c r="BE153" s="100"/>
      <c r="BF153" s="100"/>
      <c r="BG153" s="100"/>
      <c r="BH153" s="100"/>
      <c r="BI153" s="100">
        <v>22.5</v>
      </c>
      <c r="BJ153" s="100"/>
      <c r="BK153" s="100"/>
      <c r="BL153" s="96"/>
      <c r="BN153" s="42"/>
      <c r="BO153" s="100"/>
      <c r="BP153" s="100"/>
      <c r="BQ153" s="100"/>
      <c r="BR153" s="100"/>
      <c r="BS153" s="100"/>
      <c r="BT153" s="100">
        <v>16.766666666666666</v>
      </c>
      <c r="BU153" s="100"/>
      <c r="BV153" s="100"/>
      <c r="BW153" s="96"/>
    </row>
    <row r="154" spans="3:75" x14ac:dyDescent="0.25">
      <c r="C154" s="42" t="s">
        <v>172</v>
      </c>
      <c r="D154" s="100"/>
      <c r="E154" s="100">
        <v>3.15</v>
      </c>
      <c r="F154" s="100"/>
      <c r="G154" s="96"/>
      <c r="Q154" s="42" t="s">
        <v>172</v>
      </c>
      <c r="R154" s="100"/>
      <c r="S154" s="100">
        <v>17.883333333333333</v>
      </c>
      <c r="T154" s="100"/>
      <c r="U154" s="96"/>
      <c r="AE154" s="42"/>
      <c r="AF154" s="100">
        <v>52.516999999999996</v>
      </c>
      <c r="AG154" s="96"/>
      <c r="AQ154" s="42"/>
      <c r="AR154" s="100">
        <v>22.366</v>
      </c>
      <c r="AS154" s="96"/>
      <c r="BC154" s="42"/>
      <c r="BD154" s="100"/>
      <c r="BE154" s="100"/>
      <c r="BF154" s="100"/>
      <c r="BG154" s="100"/>
      <c r="BH154" s="100"/>
      <c r="BI154" s="100">
        <v>30.35</v>
      </c>
      <c r="BJ154" s="100"/>
      <c r="BK154" s="100"/>
      <c r="BL154" s="96"/>
      <c r="BN154" s="42"/>
      <c r="BO154" s="100"/>
      <c r="BP154" s="100"/>
      <c r="BQ154" s="100"/>
      <c r="BR154" s="100"/>
      <c r="BS154" s="100"/>
      <c r="BT154" s="100">
        <v>23.216666666666669</v>
      </c>
      <c r="BU154" s="100"/>
      <c r="BV154" s="100"/>
      <c r="BW154" s="96"/>
    </row>
    <row r="155" spans="3:75" x14ac:dyDescent="0.25">
      <c r="C155" s="42" t="s">
        <v>173</v>
      </c>
      <c r="D155" s="100"/>
      <c r="E155" s="100">
        <v>54.65</v>
      </c>
      <c r="F155" s="100"/>
      <c r="G155" s="96"/>
      <c r="Q155" s="42" t="s">
        <v>173</v>
      </c>
      <c r="R155" s="100"/>
      <c r="S155" s="100">
        <v>47.516666666666666</v>
      </c>
      <c r="T155" s="100"/>
      <c r="U155" s="96"/>
      <c r="AE155" s="42"/>
      <c r="AF155" s="100">
        <v>33.482999999999997</v>
      </c>
      <c r="AG155" s="96"/>
      <c r="AQ155" s="42"/>
      <c r="AR155" s="100"/>
      <c r="AS155" s="96">
        <v>23.216666666666669</v>
      </c>
      <c r="BC155" s="42"/>
      <c r="BD155" s="100"/>
      <c r="BE155" s="100"/>
      <c r="BF155" s="100"/>
      <c r="BG155" s="100"/>
      <c r="BH155" s="100"/>
      <c r="BI155" s="100">
        <v>174.98333333333332</v>
      </c>
      <c r="BJ155" s="100"/>
      <c r="BK155" s="100"/>
      <c r="BL155" s="96"/>
      <c r="BN155" s="42"/>
      <c r="BO155" s="100"/>
      <c r="BP155" s="100"/>
      <c r="BQ155" s="100"/>
      <c r="BR155" s="100"/>
      <c r="BS155" s="100"/>
      <c r="BT155" s="100">
        <v>69.3</v>
      </c>
      <c r="BU155" s="100"/>
      <c r="BV155" s="100"/>
      <c r="BW155" s="96"/>
    </row>
    <row r="156" spans="3:75" x14ac:dyDescent="0.25">
      <c r="C156" s="42" t="s">
        <v>182</v>
      </c>
      <c r="D156" s="100"/>
      <c r="E156" s="100">
        <v>46.666666666666664</v>
      </c>
      <c r="F156" s="100"/>
      <c r="G156" s="96"/>
      <c r="Q156" s="42" t="s">
        <v>182</v>
      </c>
      <c r="R156" s="100"/>
      <c r="S156" s="100">
        <v>25.45</v>
      </c>
      <c r="T156" s="100"/>
      <c r="U156" s="96"/>
      <c r="AE156" s="42"/>
      <c r="AF156" s="100"/>
      <c r="AG156" s="96">
        <v>30.35</v>
      </c>
      <c r="AQ156" s="42"/>
      <c r="AR156" s="100"/>
      <c r="AS156" s="96">
        <v>23.81666666666667</v>
      </c>
      <c r="BC156" s="42"/>
      <c r="BD156" s="100"/>
      <c r="BE156" s="100"/>
      <c r="BF156" s="100"/>
      <c r="BG156" s="100"/>
      <c r="BH156" s="100"/>
      <c r="BI156" s="100">
        <v>23.083333333333332</v>
      </c>
      <c r="BJ156" s="100"/>
      <c r="BK156" s="100"/>
      <c r="BL156" s="96"/>
      <c r="BN156" s="42"/>
      <c r="BO156" s="100"/>
      <c r="BP156" s="100"/>
      <c r="BQ156" s="100"/>
      <c r="BR156" s="100"/>
      <c r="BS156" s="100"/>
      <c r="BT156" s="100">
        <v>38.88333333333334</v>
      </c>
      <c r="BU156" s="100"/>
      <c r="BV156" s="100"/>
      <c r="BW156" s="96"/>
    </row>
    <row r="157" spans="3:75" x14ac:dyDescent="0.25">
      <c r="C157" s="42" t="s">
        <v>183</v>
      </c>
      <c r="D157" s="100"/>
      <c r="E157" s="100">
        <v>21.233333333333334</v>
      </c>
      <c r="F157" s="100"/>
      <c r="G157" s="96"/>
      <c r="Q157" s="42" t="s">
        <v>183</v>
      </c>
      <c r="R157" s="100"/>
      <c r="S157" s="100">
        <v>24.966666666666665</v>
      </c>
      <c r="T157" s="100"/>
      <c r="U157" s="96"/>
      <c r="AE157" s="42"/>
      <c r="AF157" s="100"/>
      <c r="AG157" s="96">
        <v>53.516666666666673</v>
      </c>
      <c r="AQ157" s="42"/>
      <c r="AR157" s="100"/>
      <c r="AS157" s="96">
        <v>24.533333333333335</v>
      </c>
      <c r="BC157" s="42"/>
      <c r="BD157" s="100"/>
      <c r="BE157" s="100"/>
      <c r="BF157" s="100"/>
      <c r="BG157" s="100"/>
      <c r="BH157" s="100"/>
      <c r="BI157" s="100">
        <v>31.566666666666666</v>
      </c>
      <c r="BJ157" s="100"/>
      <c r="BK157" s="100"/>
      <c r="BL157" s="96"/>
      <c r="BN157" s="42"/>
      <c r="BO157" s="100"/>
      <c r="BP157" s="100"/>
      <c r="BQ157" s="100"/>
      <c r="BR157" s="100"/>
      <c r="BS157" s="100"/>
      <c r="BT157" s="100">
        <v>26.65</v>
      </c>
      <c r="BU157" s="100"/>
      <c r="BV157" s="100"/>
      <c r="BW157" s="96"/>
    </row>
    <row r="158" spans="3:75" x14ac:dyDescent="0.25">
      <c r="C158" s="42" t="s">
        <v>184</v>
      </c>
      <c r="D158" s="100"/>
      <c r="E158" s="100">
        <v>8.6833333333333336</v>
      </c>
      <c r="F158" s="100"/>
      <c r="G158" s="96"/>
      <c r="Q158" s="42" t="s">
        <v>184</v>
      </c>
      <c r="R158" s="100"/>
      <c r="S158" s="100">
        <v>25.683333333333334</v>
      </c>
      <c r="T158" s="100"/>
      <c r="U158" s="96"/>
      <c r="AE158" s="42"/>
      <c r="AF158" s="100"/>
      <c r="AG158" s="96">
        <v>37.300000000000004</v>
      </c>
      <c r="AQ158" s="42"/>
      <c r="AR158" s="100"/>
      <c r="AS158" s="96">
        <v>11.983333333333333</v>
      </c>
      <c r="BC158" s="42"/>
      <c r="BD158" s="100"/>
      <c r="BE158" s="100"/>
      <c r="BF158" s="100"/>
      <c r="BG158" s="100"/>
      <c r="BH158" s="100"/>
      <c r="BI158" s="100">
        <v>54.65</v>
      </c>
      <c r="BJ158" s="100"/>
      <c r="BK158" s="100"/>
      <c r="BL158" s="96"/>
      <c r="BN158" s="42"/>
      <c r="BO158" s="100"/>
      <c r="BP158" s="100"/>
      <c r="BQ158" s="100"/>
      <c r="BR158" s="100"/>
      <c r="BS158" s="100"/>
      <c r="BT158" s="100">
        <v>47.516666666666666</v>
      </c>
      <c r="BU158" s="100"/>
      <c r="BV158" s="100"/>
      <c r="BW158" s="96"/>
    </row>
    <row r="159" spans="3:75" x14ac:dyDescent="0.25">
      <c r="C159" s="42" t="s">
        <v>185</v>
      </c>
      <c r="D159" s="100"/>
      <c r="E159" s="100">
        <v>10.216666666666667</v>
      </c>
      <c r="F159" s="100"/>
      <c r="G159" s="96"/>
      <c r="Q159" s="42" t="s">
        <v>185</v>
      </c>
      <c r="R159" s="100"/>
      <c r="S159" s="100">
        <v>62.183333333333337</v>
      </c>
      <c r="T159" s="100"/>
      <c r="U159" s="96"/>
      <c r="AE159" s="42"/>
      <c r="AF159" s="100"/>
      <c r="AG159" s="96">
        <v>39.799999999999997</v>
      </c>
      <c r="AQ159" s="42"/>
      <c r="AR159" s="100"/>
      <c r="AS159" s="96">
        <v>11.216666666666667</v>
      </c>
      <c r="BC159" s="42"/>
      <c r="BD159" s="100"/>
      <c r="BE159" s="100"/>
      <c r="BF159" s="100"/>
      <c r="BG159" s="100"/>
      <c r="BH159" s="100"/>
      <c r="BI159" s="100">
        <v>37.183333333333337</v>
      </c>
      <c r="BJ159" s="100"/>
      <c r="BK159" s="100"/>
      <c r="BL159" s="96"/>
      <c r="BN159" s="42"/>
      <c r="BO159" s="100"/>
      <c r="BP159" s="100"/>
      <c r="BQ159" s="100"/>
      <c r="BR159" s="100"/>
      <c r="BS159" s="100"/>
      <c r="BT159" s="100">
        <v>46.133333333333333</v>
      </c>
      <c r="BU159" s="100"/>
      <c r="BV159" s="100"/>
      <c r="BW159" s="96"/>
    </row>
    <row r="160" spans="3:75" x14ac:dyDescent="0.25">
      <c r="C160" s="42" t="s">
        <v>186</v>
      </c>
      <c r="D160" s="100"/>
      <c r="E160" s="100">
        <v>36.13333333333334</v>
      </c>
      <c r="F160" s="100"/>
      <c r="G160" s="96"/>
      <c r="Q160" s="42" t="s">
        <v>186</v>
      </c>
      <c r="R160" s="100"/>
      <c r="S160" s="100">
        <v>14.283333333333335</v>
      </c>
      <c r="T160" s="100"/>
      <c r="U160" s="96"/>
      <c r="AE160" s="42"/>
      <c r="AF160" s="100"/>
      <c r="AG160" s="96">
        <v>29.116666666666667</v>
      </c>
      <c r="AQ160" s="42"/>
      <c r="AR160" s="100"/>
      <c r="AS160" s="96">
        <v>14.966666666666667</v>
      </c>
      <c r="BC160" s="42"/>
      <c r="BD160" s="100"/>
      <c r="BE160" s="100"/>
      <c r="BF160" s="100"/>
      <c r="BG160" s="100"/>
      <c r="BH160" s="100"/>
      <c r="BI160" s="100">
        <v>46.666666666666664</v>
      </c>
      <c r="BJ160" s="100"/>
      <c r="BK160" s="100"/>
      <c r="BL160" s="96"/>
      <c r="BN160" s="42"/>
      <c r="BO160" s="100"/>
      <c r="BP160" s="100"/>
      <c r="BQ160" s="100"/>
      <c r="BR160" s="100"/>
      <c r="BS160" s="100"/>
      <c r="BT160" s="100">
        <v>25.45</v>
      </c>
      <c r="BU160" s="100"/>
      <c r="BV160" s="100"/>
      <c r="BW160" s="96"/>
    </row>
    <row r="161" spans="3:75" x14ac:dyDescent="0.25">
      <c r="C161" s="42" t="s">
        <v>188</v>
      </c>
      <c r="D161" s="100"/>
      <c r="E161" s="100">
        <v>15.716666666666665</v>
      </c>
      <c r="F161" s="100"/>
      <c r="G161" s="96"/>
      <c r="Q161" s="42" t="s">
        <v>188</v>
      </c>
      <c r="R161" s="100"/>
      <c r="S161" s="100">
        <v>35.93333333333333</v>
      </c>
      <c r="T161" s="100"/>
      <c r="U161" s="96"/>
      <c r="AE161" s="42"/>
      <c r="AF161" s="100"/>
      <c r="AG161" s="96">
        <v>32.25</v>
      </c>
      <c r="AQ161" s="42"/>
      <c r="AR161" s="100"/>
      <c r="AS161" s="96">
        <v>15.016666666666667</v>
      </c>
      <c r="BC161" s="42"/>
      <c r="BD161" s="100"/>
      <c r="BE161" s="100"/>
      <c r="BF161" s="100"/>
      <c r="BG161" s="100"/>
      <c r="BH161" s="100"/>
      <c r="BI161" s="100">
        <v>8.6833333333333336</v>
      </c>
      <c r="BJ161" s="100"/>
      <c r="BK161" s="100"/>
      <c r="BL161" s="96"/>
      <c r="BN161" s="42"/>
      <c r="BO161" s="100"/>
      <c r="BP161" s="100"/>
      <c r="BQ161" s="100"/>
      <c r="BR161" s="100"/>
      <c r="BS161" s="100"/>
      <c r="BT161" s="100">
        <v>25.683333333333334</v>
      </c>
      <c r="BU161" s="100"/>
      <c r="BV161" s="100"/>
      <c r="BW161" s="96"/>
    </row>
    <row r="162" spans="3:75" x14ac:dyDescent="0.25">
      <c r="C162" s="42" t="s">
        <v>281</v>
      </c>
      <c r="D162" s="100"/>
      <c r="E162" s="100">
        <v>35.383333333333333</v>
      </c>
      <c r="F162" s="100"/>
      <c r="G162" s="96"/>
      <c r="Q162" s="42" t="s">
        <v>281</v>
      </c>
      <c r="R162" s="100"/>
      <c r="S162" s="100">
        <v>35.333333333333329</v>
      </c>
      <c r="T162" s="100"/>
      <c r="U162" s="96"/>
      <c r="AE162" s="42"/>
      <c r="AF162" s="100"/>
      <c r="AG162" s="96">
        <v>23.883333333333336</v>
      </c>
      <c r="AQ162" s="42"/>
      <c r="AR162" s="100"/>
      <c r="AS162" s="96">
        <v>37.25</v>
      </c>
      <c r="BC162" s="42"/>
      <c r="BD162" s="100"/>
      <c r="BE162" s="100"/>
      <c r="BF162" s="100"/>
      <c r="BG162" s="100"/>
      <c r="BH162" s="100"/>
      <c r="BI162" s="100">
        <v>10.216666666666667</v>
      </c>
      <c r="BJ162" s="100"/>
      <c r="BK162" s="100"/>
      <c r="BL162" s="96"/>
      <c r="BN162" s="42"/>
      <c r="BO162" s="100"/>
      <c r="BP162" s="100"/>
      <c r="BQ162" s="100"/>
      <c r="BR162" s="100"/>
      <c r="BS162" s="100"/>
      <c r="BT162" s="100">
        <v>62.183333333333337</v>
      </c>
      <c r="BU162" s="100"/>
      <c r="BV162" s="100"/>
      <c r="BW162" s="96"/>
    </row>
    <row r="163" spans="3:75" x14ac:dyDescent="0.25">
      <c r="C163" s="42" t="s">
        <v>290</v>
      </c>
      <c r="D163" s="100"/>
      <c r="E163" s="100">
        <v>27.416666666666668</v>
      </c>
      <c r="F163" s="100"/>
      <c r="G163" s="96"/>
      <c r="Q163" s="42" t="s">
        <v>290</v>
      </c>
      <c r="R163" s="100"/>
      <c r="S163" s="100">
        <v>39.733333333333334</v>
      </c>
      <c r="T163" s="100"/>
      <c r="U163" s="96"/>
      <c r="AE163" s="42"/>
      <c r="AF163" s="100"/>
      <c r="AG163" s="96">
        <v>34.233333333333334</v>
      </c>
      <c r="AQ163" s="42"/>
      <c r="AR163" s="100"/>
      <c r="AS163" s="96">
        <v>18.666666666666664</v>
      </c>
      <c r="BC163" s="42"/>
      <c r="BD163" s="100"/>
      <c r="BE163" s="100"/>
      <c r="BF163" s="100"/>
      <c r="BG163" s="100"/>
      <c r="BH163" s="100"/>
      <c r="BI163" s="100">
        <v>12.500000000000002</v>
      </c>
      <c r="BJ163" s="100"/>
      <c r="BK163" s="100"/>
      <c r="BL163" s="96"/>
      <c r="BN163" s="42"/>
      <c r="BO163" s="100"/>
      <c r="BP163" s="100"/>
      <c r="BQ163" s="100"/>
      <c r="BR163" s="100"/>
      <c r="BS163" s="100"/>
      <c r="BT163" s="100">
        <v>15.91666666666667</v>
      </c>
      <c r="BU163" s="100"/>
      <c r="BV163" s="100"/>
      <c r="BW163" s="96"/>
    </row>
    <row r="164" spans="3:75" x14ac:dyDescent="0.25">
      <c r="C164" s="42" t="s">
        <v>294</v>
      </c>
      <c r="D164" s="100"/>
      <c r="E164" s="100">
        <v>29.133333333333333</v>
      </c>
      <c r="F164" s="100"/>
      <c r="G164" s="96"/>
      <c r="Q164" s="42" t="s">
        <v>294</v>
      </c>
      <c r="R164" s="100"/>
      <c r="S164" s="100">
        <v>14.383333333333335</v>
      </c>
      <c r="T164" s="100"/>
      <c r="U164" s="96"/>
      <c r="AE164" s="42"/>
      <c r="AF164" s="100"/>
      <c r="AG164" s="96">
        <v>44.616666666666667</v>
      </c>
      <c r="AQ164" s="42"/>
      <c r="AR164" s="100"/>
      <c r="AS164" s="96">
        <v>16.166666666666668</v>
      </c>
      <c r="BC164" s="42"/>
      <c r="BD164" s="100"/>
      <c r="BE164" s="100"/>
      <c r="BF164" s="100"/>
      <c r="BG164" s="100"/>
      <c r="BH164" s="100"/>
      <c r="BI164" s="100">
        <v>35.383333333333333</v>
      </c>
      <c r="BJ164" s="100"/>
      <c r="BK164" s="100"/>
      <c r="BL164" s="96"/>
      <c r="BN164" s="42"/>
      <c r="BO164" s="100"/>
      <c r="BP164" s="100"/>
      <c r="BQ164" s="100"/>
      <c r="BR164" s="100"/>
      <c r="BS164" s="100"/>
      <c r="BT164" s="100">
        <v>35.333333333333329</v>
      </c>
      <c r="BU164" s="100"/>
      <c r="BV164" s="100"/>
      <c r="BW164" s="96"/>
    </row>
    <row r="165" spans="3:75" x14ac:dyDescent="0.25">
      <c r="C165" s="42" t="s">
        <v>350</v>
      </c>
      <c r="D165" s="100"/>
      <c r="E165" s="100">
        <v>63.766666666666666</v>
      </c>
      <c r="F165" s="100"/>
      <c r="G165" s="96"/>
      <c r="Q165" s="42" t="s">
        <v>350</v>
      </c>
      <c r="R165" s="100"/>
      <c r="S165" s="100">
        <v>36.416666666666664</v>
      </c>
      <c r="T165" s="100"/>
      <c r="U165" s="96"/>
      <c r="AE165" s="42"/>
      <c r="AF165" s="100"/>
      <c r="AG165" s="96">
        <v>37.049999999999997</v>
      </c>
      <c r="AQ165" s="42"/>
      <c r="AR165" s="100"/>
      <c r="AS165" s="96">
        <v>21.633333333333333</v>
      </c>
      <c r="BC165" s="42"/>
      <c r="BD165" s="100"/>
      <c r="BE165" s="100"/>
      <c r="BF165" s="100"/>
      <c r="BG165" s="100"/>
      <c r="BH165" s="100"/>
      <c r="BI165" s="100">
        <v>28.033333333333339</v>
      </c>
      <c r="BJ165" s="100"/>
      <c r="BK165" s="100"/>
      <c r="BL165" s="96"/>
      <c r="BN165" s="42"/>
      <c r="BO165" s="100"/>
      <c r="BP165" s="100"/>
      <c r="BQ165" s="100"/>
      <c r="BR165" s="100"/>
      <c r="BS165" s="100"/>
      <c r="BT165" s="100">
        <v>18.616666666666664</v>
      </c>
      <c r="BU165" s="100"/>
      <c r="BV165" s="100"/>
      <c r="BW165" s="96"/>
    </row>
    <row r="166" spans="3:75" x14ac:dyDescent="0.25">
      <c r="C166" s="42" t="s">
        <v>452</v>
      </c>
      <c r="D166" s="100"/>
      <c r="E166" s="100">
        <v>25.533333333333335</v>
      </c>
      <c r="F166" s="100"/>
      <c r="G166" s="96"/>
      <c r="Q166" s="42" t="s">
        <v>452</v>
      </c>
      <c r="R166" s="100"/>
      <c r="S166" s="100">
        <v>19.116666666666664</v>
      </c>
      <c r="T166" s="100"/>
      <c r="U166" s="96"/>
      <c r="AE166" s="42"/>
      <c r="AF166" s="100"/>
      <c r="AG166" s="96">
        <v>13.666666666666668</v>
      </c>
      <c r="AQ166" s="42"/>
      <c r="AR166" s="100"/>
      <c r="AS166" s="96">
        <v>20.966666666666661</v>
      </c>
      <c r="BC166" s="42"/>
      <c r="BD166" s="100"/>
      <c r="BE166" s="100"/>
      <c r="BF166" s="100"/>
      <c r="BG166" s="100"/>
      <c r="BH166" s="100"/>
      <c r="BI166" s="100">
        <v>48.900000000000006</v>
      </c>
      <c r="BJ166" s="100"/>
      <c r="BK166" s="100"/>
      <c r="BL166" s="96"/>
      <c r="BN166" s="42"/>
      <c r="BO166" s="100"/>
      <c r="BP166" s="100"/>
      <c r="BQ166" s="100"/>
      <c r="BR166" s="100"/>
      <c r="BS166" s="100"/>
      <c r="BT166" s="100">
        <v>20.45</v>
      </c>
      <c r="BU166" s="100"/>
      <c r="BV166" s="100"/>
      <c r="BW166" s="96"/>
    </row>
    <row r="167" spans="3:75" x14ac:dyDescent="0.25">
      <c r="C167" s="42" t="s">
        <v>477</v>
      </c>
      <c r="D167" s="100"/>
      <c r="E167" s="100">
        <v>57.766666666666666</v>
      </c>
      <c r="F167" s="100"/>
      <c r="G167" s="96"/>
      <c r="Q167" s="42" t="s">
        <v>477</v>
      </c>
      <c r="R167" s="100"/>
      <c r="S167" s="100">
        <v>15.716666666666665</v>
      </c>
      <c r="T167" s="100"/>
      <c r="U167" s="96"/>
      <c r="AE167" s="42"/>
      <c r="AF167" s="100"/>
      <c r="AG167" s="96">
        <v>14.5</v>
      </c>
      <c r="AQ167" s="42"/>
      <c r="AR167" s="100"/>
      <c r="AS167" s="96">
        <v>20.25</v>
      </c>
      <c r="BC167" s="42"/>
      <c r="BD167" s="100"/>
      <c r="BE167" s="100"/>
      <c r="BF167" s="100"/>
      <c r="BG167" s="100"/>
      <c r="BH167" s="100"/>
      <c r="BI167" s="100">
        <v>45</v>
      </c>
      <c r="BJ167" s="100"/>
      <c r="BK167" s="100"/>
      <c r="BL167" s="96"/>
      <c r="BN167" s="42"/>
      <c r="BO167" s="100"/>
      <c r="BP167" s="100"/>
      <c r="BQ167" s="100"/>
      <c r="BR167" s="100"/>
      <c r="BS167" s="100"/>
      <c r="BT167" s="100">
        <v>39.25</v>
      </c>
      <c r="BU167" s="100"/>
      <c r="BV167" s="100"/>
      <c r="BW167" s="96"/>
    </row>
    <row r="168" spans="3:75" x14ac:dyDescent="0.25">
      <c r="C168" s="42" t="s">
        <v>478</v>
      </c>
      <c r="D168" s="100"/>
      <c r="E168" s="100">
        <v>44.332999999999998</v>
      </c>
      <c r="F168" s="100"/>
      <c r="G168" s="96"/>
      <c r="Q168" s="42" t="s">
        <v>478</v>
      </c>
      <c r="R168" s="100"/>
      <c r="S168" s="100">
        <v>28.7</v>
      </c>
      <c r="T168" s="100"/>
      <c r="U168" s="96"/>
      <c r="AE168" s="42"/>
      <c r="AF168" s="100"/>
      <c r="AG168" s="96">
        <v>24.516666666666669</v>
      </c>
      <c r="AQ168" s="42"/>
      <c r="AR168" s="100"/>
      <c r="AS168" s="96">
        <v>20.033333333333331</v>
      </c>
      <c r="BC168" s="42"/>
      <c r="BD168" s="100"/>
      <c r="BE168" s="100"/>
      <c r="BF168" s="100"/>
      <c r="BG168" s="100"/>
      <c r="BH168" s="100"/>
      <c r="BI168" s="100">
        <v>12.966666666666665</v>
      </c>
      <c r="BJ168" s="100"/>
      <c r="BK168" s="100"/>
      <c r="BL168" s="96"/>
      <c r="BN168" s="42"/>
      <c r="BO168" s="100"/>
      <c r="BP168" s="100"/>
      <c r="BQ168" s="100"/>
      <c r="BR168" s="100"/>
      <c r="BS168" s="100"/>
      <c r="BT168" s="100">
        <v>20.116666666666667</v>
      </c>
      <c r="BU168" s="100"/>
      <c r="BV168" s="100"/>
      <c r="BW168" s="96"/>
    </row>
    <row r="169" spans="3:75" x14ac:dyDescent="0.25">
      <c r="C169" s="42" t="s">
        <v>485</v>
      </c>
      <c r="D169" s="100"/>
      <c r="E169" s="100">
        <v>15.75</v>
      </c>
      <c r="F169" s="100"/>
      <c r="G169" s="96"/>
      <c r="Q169" s="42" t="s">
        <v>485</v>
      </c>
      <c r="R169" s="100"/>
      <c r="S169" s="100">
        <v>19.249299999999998</v>
      </c>
      <c r="T169" s="100"/>
      <c r="U169" s="96"/>
      <c r="AE169" s="42"/>
      <c r="AF169" s="100"/>
      <c r="AG169" s="96">
        <v>14.416666666666668</v>
      </c>
      <c r="AQ169" s="42"/>
      <c r="AR169" s="100"/>
      <c r="AS169" s="96">
        <v>16.5</v>
      </c>
      <c r="BC169" s="42"/>
      <c r="BD169" s="100"/>
      <c r="BE169" s="100"/>
      <c r="BF169" s="100"/>
      <c r="BG169" s="100"/>
      <c r="BH169" s="100"/>
      <c r="BI169" s="100">
        <v>44.616666666666667</v>
      </c>
      <c r="BJ169" s="100"/>
      <c r="BK169" s="100"/>
      <c r="BL169" s="96"/>
      <c r="BN169" s="42"/>
      <c r="BO169" s="100"/>
      <c r="BP169" s="100"/>
      <c r="BQ169" s="100"/>
      <c r="BR169" s="100"/>
      <c r="BS169" s="100"/>
      <c r="BT169" s="100">
        <v>18.666666666666664</v>
      </c>
      <c r="BU169" s="100"/>
      <c r="BV169" s="100"/>
      <c r="BW169" s="96"/>
    </row>
    <row r="170" spans="3:75" x14ac:dyDescent="0.25">
      <c r="C170" s="42" t="s">
        <v>489</v>
      </c>
      <c r="D170" s="100"/>
      <c r="E170" s="100">
        <v>62.499000000000009</v>
      </c>
      <c r="F170" s="100"/>
      <c r="G170" s="96"/>
      <c r="Q170" s="42" t="s">
        <v>489</v>
      </c>
      <c r="R170" s="100"/>
      <c r="S170" s="100">
        <v>32.900000000000006</v>
      </c>
      <c r="T170" s="100"/>
      <c r="U170" s="96"/>
      <c r="AE170" s="42"/>
      <c r="AF170" s="100"/>
      <c r="AG170" s="96">
        <v>42.3</v>
      </c>
      <c r="AQ170" s="42"/>
      <c r="AR170" s="100"/>
      <c r="AS170" s="96">
        <v>16.3</v>
      </c>
      <c r="BC170" s="42"/>
      <c r="BD170" s="100"/>
      <c r="BE170" s="100"/>
      <c r="BF170" s="100"/>
      <c r="BG170" s="100"/>
      <c r="BH170" s="100"/>
      <c r="BI170" s="100">
        <v>37.049999999999997</v>
      </c>
      <c r="BJ170" s="100"/>
      <c r="BK170" s="100"/>
      <c r="BL170" s="96"/>
      <c r="BN170" s="42"/>
      <c r="BO170" s="100"/>
      <c r="BP170" s="100"/>
      <c r="BQ170" s="100"/>
      <c r="BR170" s="100"/>
      <c r="BS170" s="100"/>
      <c r="BT170" s="100">
        <v>16.166666666666668</v>
      </c>
      <c r="BU170" s="100"/>
      <c r="BV170" s="100"/>
      <c r="BW170" s="96"/>
    </row>
    <row r="171" spans="3:75" x14ac:dyDescent="0.25">
      <c r="C171" s="42" t="s">
        <v>496</v>
      </c>
      <c r="D171" s="100"/>
      <c r="E171" s="100">
        <v>27.739000000000001</v>
      </c>
      <c r="F171" s="100"/>
      <c r="G171" s="96"/>
      <c r="Q171" s="42" t="s">
        <v>496</v>
      </c>
      <c r="R171" s="100"/>
      <c r="S171" s="100">
        <v>13.353499999999999</v>
      </c>
      <c r="T171" s="100"/>
      <c r="U171" s="96"/>
      <c r="AE171" s="42"/>
      <c r="AF171" s="100"/>
      <c r="AG171" s="96">
        <v>41.383333333333333</v>
      </c>
      <c r="AQ171" s="42"/>
      <c r="AR171" s="100"/>
      <c r="AS171" s="96">
        <v>15.5</v>
      </c>
      <c r="BC171" s="42"/>
      <c r="BD171" s="100"/>
      <c r="BE171" s="100"/>
      <c r="BF171" s="100"/>
      <c r="BG171" s="100"/>
      <c r="BH171" s="100"/>
      <c r="BI171" s="100">
        <v>57.766666666666666</v>
      </c>
      <c r="BJ171" s="100"/>
      <c r="BK171" s="100"/>
      <c r="BL171" s="96"/>
      <c r="BN171" s="42"/>
      <c r="BO171" s="100"/>
      <c r="BP171" s="100"/>
      <c r="BQ171" s="100"/>
      <c r="BR171" s="100"/>
      <c r="BS171" s="100"/>
      <c r="BT171" s="100">
        <v>15.716666666666665</v>
      </c>
      <c r="BU171" s="100"/>
      <c r="BV171" s="100"/>
      <c r="BW171" s="96"/>
    </row>
    <row r="172" spans="3:75" x14ac:dyDescent="0.25">
      <c r="C172" s="42" t="s">
        <v>508</v>
      </c>
      <c r="D172" s="100"/>
      <c r="E172" s="100">
        <v>40.414999999999999</v>
      </c>
      <c r="F172" s="100"/>
      <c r="G172" s="96"/>
      <c r="Q172" s="42" t="s">
        <v>508</v>
      </c>
      <c r="R172" s="100"/>
      <c r="S172" s="100">
        <v>30.716300000000004</v>
      </c>
      <c r="T172" s="100"/>
      <c r="U172" s="96"/>
      <c r="AE172" s="42"/>
      <c r="AF172" s="100"/>
      <c r="AG172" s="96">
        <v>43.666666666666664</v>
      </c>
      <c r="AQ172" s="42"/>
      <c r="AR172" s="100"/>
      <c r="AS172" s="96">
        <v>16.916666666666671</v>
      </c>
      <c r="BC172" s="42"/>
      <c r="BD172" s="100"/>
      <c r="BE172" s="100"/>
      <c r="BF172" s="100"/>
      <c r="BG172" s="100"/>
      <c r="BH172" s="100"/>
      <c r="BI172" s="100">
        <v>48.048999999999992</v>
      </c>
      <c r="BJ172" s="100"/>
      <c r="BK172" s="100"/>
      <c r="BL172" s="96"/>
      <c r="BN172" s="42"/>
      <c r="BO172" s="100"/>
      <c r="BP172" s="100"/>
      <c r="BQ172" s="100"/>
      <c r="BR172" s="100"/>
      <c r="BS172" s="100"/>
      <c r="BT172" s="100">
        <v>27.3673</v>
      </c>
      <c r="BU172" s="100"/>
      <c r="BV172" s="100"/>
      <c r="BW172" s="96"/>
    </row>
    <row r="173" spans="3:75" x14ac:dyDescent="0.25">
      <c r="C173" s="42" t="s">
        <v>510</v>
      </c>
      <c r="D173" s="100"/>
      <c r="E173" s="100">
        <v>22.016399999999997</v>
      </c>
      <c r="F173" s="100"/>
      <c r="G173" s="96"/>
      <c r="Q173" s="42" t="s">
        <v>510</v>
      </c>
      <c r="R173" s="100"/>
      <c r="S173" s="100">
        <v>24.167000000000002</v>
      </c>
      <c r="T173" s="100"/>
      <c r="U173" s="96"/>
      <c r="AE173" s="42"/>
      <c r="AF173" s="100"/>
      <c r="AG173" s="96">
        <v>46.31666666666667</v>
      </c>
      <c r="AQ173" s="42"/>
      <c r="AR173" s="100"/>
      <c r="AS173" s="96">
        <v>72.883333333333326</v>
      </c>
      <c r="BC173" s="42"/>
      <c r="BD173" s="100"/>
      <c r="BE173" s="100"/>
      <c r="BF173" s="100"/>
      <c r="BG173" s="100"/>
      <c r="BH173" s="100"/>
      <c r="BI173" s="100">
        <v>19.420999999999999</v>
      </c>
      <c r="BJ173" s="100"/>
      <c r="BK173" s="100"/>
      <c r="BL173" s="96"/>
      <c r="BN173" s="42"/>
      <c r="BO173" s="100"/>
      <c r="BP173" s="100"/>
      <c r="BQ173" s="100"/>
      <c r="BR173" s="100"/>
      <c r="BS173" s="100"/>
      <c r="BT173" s="100">
        <v>14.064499999999999</v>
      </c>
      <c r="BU173" s="100"/>
      <c r="BV173" s="100"/>
      <c r="BW173" s="96"/>
    </row>
    <row r="174" spans="3:75" x14ac:dyDescent="0.25">
      <c r="C174" s="42" t="s">
        <v>515</v>
      </c>
      <c r="D174" s="100"/>
      <c r="E174" s="100">
        <v>20.515999999999998</v>
      </c>
      <c r="F174" s="100"/>
      <c r="G174" s="96"/>
      <c r="Q174" s="42" t="s">
        <v>515</v>
      </c>
      <c r="R174" s="100"/>
      <c r="S174" s="100">
        <v>34.224299999999999</v>
      </c>
      <c r="T174" s="100"/>
      <c r="U174" s="96"/>
      <c r="AE174" s="42"/>
      <c r="AF174" s="100"/>
      <c r="AG174" s="96">
        <v>50.483333333333334</v>
      </c>
      <c r="AQ174" s="42"/>
      <c r="AR174" s="100"/>
      <c r="AS174" s="96">
        <v>29.233333333333334</v>
      </c>
      <c r="BC174" s="42"/>
      <c r="BD174" s="100"/>
      <c r="BE174" s="100"/>
      <c r="BF174" s="100"/>
      <c r="BG174" s="100"/>
      <c r="BH174" s="100"/>
      <c r="BI174" s="100">
        <v>35.667000000000002</v>
      </c>
      <c r="BJ174" s="100"/>
      <c r="BK174" s="100"/>
      <c r="BL174" s="96"/>
      <c r="BN174" s="42"/>
      <c r="BO174" s="100"/>
      <c r="BP174" s="100"/>
      <c r="BQ174" s="100"/>
      <c r="BR174" s="100"/>
      <c r="BS174" s="100"/>
      <c r="BT174" s="100">
        <v>25.283999999999999</v>
      </c>
      <c r="BU174" s="100"/>
      <c r="BV174" s="100"/>
      <c r="BW174" s="96"/>
    </row>
    <row r="175" spans="3:75" x14ac:dyDescent="0.25">
      <c r="C175" s="42" t="s">
        <v>521</v>
      </c>
      <c r="D175" s="100"/>
      <c r="E175" s="100">
        <v>20.882999999999999</v>
      </c>
      <c r="F175" s="100"/>
      <c r="G175" s="96"/>
      <c r="Q175" s="42" t="s">
        <v>521</v>
      </c>
      <c r="R175" s="100"/>
      <c r="S175" s="100">
        <v>26.967000000000006</v>
      </c>
      <c r="T175" s="100"/>
      <c r="U175" s="96"/>
      <c r="AE175" s="42"/>
      <c r="AF175" s="100"/>
      <c r="AG175" s="96">
        <v>50.783333333333339</v>
      </c>
      <c r="AQ175" s="42"/>
      <c r="AR175" s="100"/>
      <c r="AS175" s="96">
        <v>81.333333333333343</v>
      </c>
      <c r="BC175" s="42"/>
      <c r="BD175" s="100"/>
      <c r="BE175" s="100"/>
      <c r="BF175" s="100"/>
      <c r="BG175" s="100"/>
      <c r="BH175" s="100"/>
      <c r="BI175" s="100">
        <v>15.433</v>
      </c>
      <c r="BJ175" s="100"/>
      <c r="BK175" s="100"/>
      <c r="BL175" s="96"/>
      <c r="BN175" s="42"/>
      <c r="BO175" s="100"/>
      <c r="BP175" s="100"/>
      <c r="BQ175" s="100"/>
      <c r="BR175" s="100"/>
      <c r="BS175" s="100"/>
      <c r="BT175" s="100">
        <v>30.583300000000001</v>
      </c>
      <c r="BU175" s="100"/>
      <c r="BV175" s="100"/>
      <c r="BW175" s="96"/>
    </row>
    <row r="176" spans="3:75" x14ac:dyDescent="0.25">
      <c r="C176" s="42" t="s">
        <v>527</v>
      </c>
      <c r="D176" s="100"/>
      <c r="E176" s="100">
        <v>36.266299999999994</v>
      </c>
      <c r="F176" s="100"/>
      <c r="G176" s="96"/>
      <c r="Q176" s="42" t="s">
        <v>527</v>
      </c>
      <c r="R176" s="100"/>
      <c r="S176" s="100">
        <v>18.0337</v>
      </c>
      <c r="T176" s="100"/>
      <c r="U176" s="96"/>
      <c r="AE176" s="42"/>
      <c r="AF176" s="100"/>
      <c r="AG176" s="96">
        <v>57.566666666666656</v>
      </c>
      <c r="AQ176" s="42"/>
      <c r="AR176" s="100"/>
      <c r="AS176" s="96">
        <v>14.799999999999997</v>
      </c>
      <c r="BC176" s="42"/>
      <c r="BD176" s="100"/>
      <c r="BE176" s="100"/>
      <c r="BF176" s="100"/>
      <c r="BG176" s="100"/>
      <c r="BH176" s="100"/>
      <c r="BI176" s="100">
        <v>27.739000000000001</v>
      </c>
      <c r="BJ176" s="100"/>
      <c r="BK176" s="100"/>
      <c r="BL176" s="96"/>
      <c r="BN176" s="42"/>
      <c r="BO176" s="100"/>
      <c r="BP176" s="100"/>
      <c r="BQ176" s="100"/>
      <c r="BR176" s="100"/>
      <c r="BS176" s="100"/>
      <c r="BT176" s="100">
        <v>13.353499999999999</v>
      </c>
      <c r="BU176" s="100"/>
      <c r="BV176" s="100"/>
      <c r="BW176" s="96"/>
    </row>
    <row r="177" spans="3:75" x14ac:dyDescent="0.25">
      <c r="C177" s="42" t="s">
        <v>541</v>
      </c>
      <c r="D177" s="100"/>
      <c r="E177" s="100">
        <v>45.216999999999999</v>
      </c>
      <c r="F177" s="100"/>
      <c r="G177" s="96"/>
      <c r="Q177" s="42" t="s">
        <v>541</v>
      </c>
      <c r="R177" s="100"/>
      <c r="S177" s="100">
        <v>24.083300000000008</v>
      </c>
      <c r="T177" s="100"/>
      <c r="U177" s="96"/>
      <c r="AE177" s="42"/>
      <c r="AF177" s="100"/>
      <c r="AG177" s="96">
        <v>24.216666666666665</v>
      </c>
      <c r="AQ177" s="42"/>
      <c r="AR177" s="100"/>
      <c r="AS177" s="96">
        <v>12.766666666666666</v>
      </c>
      <c r="BC177" s="42"/>
      <c r="BD177" s="100"/>
      <c r="BE177" s="100"/>
      <c r="BF177" s="100"/>
      <c r="BG177" s="100"/>
      <c r="BH177" s="100"/>
      <c r="BI177" s="100">
        <v>23.023300000000003</v>
      </c>
      <c r="BJ177" s="100"/>
      <c r="BK177" s="100"/>
      <c r="BL177" s="96"/>
      <c r="BN177" s="42"/>
      <c r="BO177" s="100"/>
      <c r="BP177" s="100"/>
      <c r="BQ177" s="100"/>
      <c r="BR177" s="100"/>
      <c r="BS177" s="100"/>
      <c r="BT177" s="100">
        <v>13.178000000000001</v>
      </c>
      <c r="BU177" s="100"/>
      <c r="BV177" s="100"/>
      <c r="BW177" s="96"/>
    </row>
    <row r="178" spans="3:75" x14ac:dyDescent="0.25">
      <c r="C178" s="42" t="s">
        <v>545</v>
      </c>
      <c r="D178" s="100"/>
      <c r="E178" s="100">
        <v>32.732700000000001</v>
      </c>
      <c r="F178" s="100"/>
      <c r="G178" s="96"/>
      <c r="Q178" s="42" t="s">
        <v>545</v>
      </c>
      <c r="R178" s="100"/>
      <c r="S178" s="100">
        <v>21.083000000000002</v>
      </c>
      <c r="T178" s="100"/>
      <c r="U178" s="96"/>
      <c r="AE178" s="42"/>
      <c r="AF178" s="100"/>
      <c r="AG178" s="96">
        <v>16.899999999999999</v>
      </c>
      <c r="AQ178" s="42"/>
      <c r="AR178" s="100"/>
      <c r="AS178" s="96">
        <v>15.549999999999999</v>
      </c>
      <c r="BC178" s="42"/>
      <c r="BD178" s="100"/>
      <c r="BE178" s="100"/>
      <c r="BF178" s="100"/>
      <c r="BG178" s="100"/>
      <c r="BH178" s="100"/>
      <c r="BI178" s="100">
        <v>52.750999999999998</v>
      </c>
      <c r="BJ178" s="100"/>
      <c r="BK178" s="100"/>
      <c r="BL178" s="96"/>
      <c r="BN178" s="42"/>
      <c r="BO178" s="100"/>
      <c r="BP178" s="100"/>
      <c r="BQ178" s="100"/>
      <c r="BR178" s="100"/>
      <c r="BS178" s="100"/>
      <c r="BT178" s="100">
        <v>27.716999999999999</v>
      </c>
      <c r="BU178" s="100"/>
      <c r="BV178" s="100"/>
      <c r="BW178" s="96"/>
    </row>
    <row r="179" spans="3:75" x14ac:dyDescent="0.25">
      <c r="C179" s="42" t="s">
        <v>547</v>
      </c>
      <c r="D179" s="100"/>
      <c r="E179" s="100">
        <v>48.466999999999999</v>
      </c>
      <c r="F179" s="100"/>
      <c r="G179" s="96"/>
      <c r="Q179" s="42" t="s">
        <v>547</v>
      </c>
      <c r="R179" s="100"/>
      <c r="S179" s="100">
        <v>33.683</v>
      </c>
      <c r="T179" s="100"/>
      <c r="U179" s="96"/>
      <c r="AE179" s="42"/>
      <c r="AF179" s="100"/>
      <c r="AG179" s="96">
        <v>26.716666666666669</v>
      </c>
      <c r="AQ179" s="42"/>
      <c r="AR179" s="100"/>
      <c r="AS179" s="96">
        <v>14.516666666666666</v>
      </c>
      <c r="BC179" s="42"/>
      <c r="BD179" s="100"/>
      <c r="BE179" s="100"/>
      <c r="BF179" s="100"/>
      <c r="BG179" s="100"/>
      <c r="BH179" s="100"/>
      <c r="BI179" s="100">
        <v>39.349999999999994</v>
      </c>
      <c r="BJ179" s="100"/>
      <c r="BK179" s="100"/>
      <c r="BL179" s="96"/>
      <c r="BN179" s="42"/>
      <c r="BO179" s="100"/>
      <c r="BP179" s="100"/>
      <c r="BQ179" s="100"/>
      <c r="BR179" s="100"/>
      <c r="BS179" s="100"/>
      <c r="BT179" s="100">
        <v>31.971999999999998</v>
      </c>
      <c r="BU179" s="100"/>
      <c r="BV179" s="100"/>
      <c r="BW179" s="96"/>
    </row>
    <row r="180" spans="3:75" x14ac:dyDescent="0.25">
      <c r="C180" s="42" t="s">
        <v>551</v>
      </c>
      <c r="D180" s="100"/>
      <c r="E180" s="100">
        <v>18.533000000000001</v>
      </c>
      <c r="F180" s="100"/>
      <c r="G180" s="96"/>
      <c r="Q180" s="42" t="s">
        <v>551</v>
      </c>
      <c r="R180" s="100"/>
      <c r="S180" s="100">
        <v>19.4163</v>
      </c>
      <c r="T180" s="100"/>
      <c r="U180" s="96"/>
      <c r="AE180" s="42"/>
      <c r="AF180" s="100"/>
      <c r="AG180" s="96">
        <v>31.483333333333327</v>
      </c>
      <c r="AQ180" s="42"/>
      <c r="AR180" s="100"/>
      <c r="AS180" s="96">
        <v>25.849999999999994</v>
      </c>
      <c r="BC180" s="42"/>
      <c r="BD180" s="100"/>
      <c r="BE180" s="100"/>
      <c r="BF180" s="100"/>
      <c r="BG180" s="100"/>
      <c r="BH180" s="100"/>
      <c r="BI180" s="100">
        <v>33.766000000000005</v>
      </c>
      <c r="BJ180" s="100"/>
      <c r="BK180" s="100"/>
      <c r="BL180" s="96"/>
      <c r="BN180" s="42"/>
      <c r="BO180" s="100"/>
      <c r="BP180" s="100"/>
      <c r="BQ180" s="100"/>
      <c r="BR180" s="100"/>
      <c r="BS180" s="100"/>
      <c r="BT180" s="100">
        <v>27.817</v>
      </c>
      <c r="BU180" s="100"/>
      <c r="BV180" s="100"/>
      <c r="BW180" s="96"/>
    </row>
    <row r="181" spans="3:75" x14ac:dyDescent="0.25">
      <c r="C181" s="42" t="s">
        <v>554</v>
      </c>
      <c r="D181" s="100"/>
      <c r="E181" s="100">
        <v>63</v>
      </c>
      <c r="F181" s="100"/>
      <c r="G181" s="96"/>
      <c r="Q181" s="42" t="s">
        <v>554</v>
      </c>
      <c r="R181" s="100"/>
      <c r="S181" s="100">
        <v>22.5</v>
      </c>
      <c r="T181" s="100"/>
      <c r="U181" s="96"/>
      <c r="AE181" s="42"/>
      <c r="AF181" s="100"/>
      <c r="AG181" s="96">
        <v>24.333333333333332</v>
      </c>
      <c r="AQ181" s="42"/>
      <c r="AR181" s="100"/>
      <c r="AS181" s="96">
        <v>20.732999999999997</v>
      </c>
      <c r="BC181" s="42"/>
      <c r="BD181" s="100"/>
      <c r="BE181" s="100"/>
      <c r="BF181" s="100"/>
      <c r="BG181" s="100"/>
      <c r="BH181" s="100"/>
      <c r="BI181" s="100">
        <v>59.820500000000003</v>
      </c>
      <c r="BJ181" s="100"/>
      <c r="BK181" s="100"/>
      <c r="BL181" s="96"/>
      <c r="BN181" s="42"/>
      <c r="BO181" s="100"/>
      <c r="BP181" s="100"/>
      <c r="BQ181" s="100"/>
      <c r="BR181" s="100"/>
      <c r="BS181" s="100"/>
      <c r="BT181" s="100">
        <v>19.408999999999999</v>
      </c>
      <c r="BU181" s="100"/>
      <c r="BV181" s="100"/>
      <c r="BW181" s="96"/>
    </row>
    <row r="182" spans="3:75" x14ac:dyDescent="0.25">
      <c r="C182" s="42" t="s">
        <v>176</v>
      </c>
      <c r="D182" s="100"/>
      <c r="E182" s="100"/>
      <c r="F182" s="100">
        <v>29.116666666666667</v>
      </c>
      <c r="G182" s="96"/>
      <c r="Q182" s="42" t="s">
        <v>176</v>
      </c>
      <c r="R182" s="100"/>
      <c r="S182" s="100"/>
      <c r="T182" s="100">
        <v>11.216666666666667</v>
      </c>
      <c r="U182" s="96"/>
      <c r="AE182" s="42"/>
      <c r="AF182" s="100"/>
      <c r="AG182" s="96">
        <v>26.717999999999993</v>
      </c>
      <c r="AQ182" s="42"/>
      <c r="AR182" s="100"/>
      <c r="AS182" s="96">
        <v>21.666666666666668</v>
      </c>
      <c r="BC182" s="42"/>
      <c r="BD182" s="100"/>
      <c r="BE182" s="100"/>
      <c r="BF182" s="100"/>
      <c r="BG182" s="100"/>
      <c r="BH182" s="100"/>
      <c r="BI182" s="100">
        <v>38.116999999999997</v>
      </c>
      <c r="BJ182" s="100"/>
      <c r="BK182" s="100"/>
      <c r="BL182" s="96"/>
      <c r="BN182" s="42"/>
      <c r="BO182" s="100"/>
      <c r="BP182" s="100"/>
      <c r="BQ182" s="100"/>
      <c r="BR182" s="100"/>
      <c r="BS182" s="100"/>
      <c r="BT182" s="100">
        <v>13.599699999999999</v>
      </c>
      <c r="BU182" s="100"/>
      <c r="BV182" s="100"/>
      <c r="BW182" s="96"/>
    </row>
    <row r="183" spans="3:75" x14ac:dyDescent="0.25">
      <c r="C183" s="42" t="s">
        <v>177</v>
      </c>
      <c r="D183" s="100"/>
      <c r="E183" s="100"/>
      <c r="F183" s="100">
        <v>32.25</v>
      </c>
      <c r="G183" s="96"/>
      <c r="Q183" s="42" t="s">
        <v>177</v>
      </c>
      <c r="R183" s="100"/>
      <c r="S183" s="100"/>
      <c r="T183" s="100">
        <v>14.966666666666667</v>
      </c>
      <c r="U183" s="96"/>
      <c r="AE183" s="42"/>
      <c r="AF183" s="100"/>
      <c r="AG183" s="96">
        <v>24.65</v>
      </c>
      <c r="AQ183" s="42"/>
      <c r="AR183" s="100"/>
      <c r="AS183" s="96">
        <v>12.500999999999998</v>
      </c>
      <c r="BC183" s="42"/>
      <c r="BD183" s="100"/>
      <c r="BE183" s="100"/>
      <c r="BF183" s="100"/>
      <c r="BG183" s="100"/>
      <c r="BH183" s="100"/>
      <c r="BI183" s="100">
        <v>20.515999999999998</v>
      </c>
      <c r="BJ183" s="100"/>
      <c r="BK183" s="100"/>
      <c r="BL183" s="96"/>
      <c r="BN183" s="42"/>
      <c r="BO183" s="100"/>
      <c r="BP183" s="100"/>
      <c r="BQ183" s="100"/>
      <c r="BR183" s="100"/>
      <c r="BS183" s="100"/>
      <c r="BT183" s="100">
        <v>34.224299999999999</v>
      </c>
      <c r="BU183" s="100"/>
      <c r="BV183" s="100"/>
      <c r="BW183" s="96"/>
    </row>
    <row r="184" spans="3:75" x14ac:dyDescent="0.25">
      <c r="C184" s="42" t="s">
        <v>296</v>
      </c>
      <c r="D184" s="100"/>
      <c r="E184" s="100"/>
      <c r="F184" s="100">
        <v>45</v>
      </c>
      <c r="G184" s="96"/>
      <c r="Q184" s="42" t="s">
        <v>296</v>
      </c>
      <c r="R184" s="100"/>
      <c r="S184" s="100"/>
      <c r="T184" s="100">
        <v>39.25</v>
      </c>
      <c r="U184" s="96"/>
      <c r="AE184" s="42"/>
      <c r="AF184" s="100"/>
      <c r="AG184" s="96">
        <v>42.265999999999998</v>
      </c>
      <c r="AQ184" s="42"/>
      <c r="AR184" s="100"/>
      <c r="AS184" s="96">
        <v>17.867000000000001</v>
      </c>
      <c r="BC184" s="42"/>
      <c r="BD184" s="100"/>
      <c r="BE184" s="100"/>
      <c r="BF184" s="100"/>
      <c r="BG184" s="100"/>
      <c r="BH184" s="100"/>
      <c r="BI184" s="100">
        <v>13.1</v>
      </c>
      <c r="BJ184" s="100"/>
      <c r="BK184" s="100"/>
      <c r="BL184" s="96"/>
      <c r="BN184" s="42"/>
      <c r="BO184" s="100"/>
      <c r="BP184" s="100"/>
      <c r="BQ184" s="100"/>
      <c r="BR184" s="100"/>
      <c r="BS184" s="100"/>
      <c r="BT184" s="100">
        <v>12.082999999999998</v>
      </c>
      <c r="BU184" s="100"/>
      <c r="BV184" s="100"/>
      <c r="BW184" s="96"/>
    </row>
    <row r="185" spans="3:75" x14ac:dyDescent="0.25">
      <c r="C185" s="42" t="s">
        <v>300</v>
      </c>
      <c r="D185" s="100"/>
      <c r="E185" s="100"/>
      <c r="F185" s="100">
        <v>34.233333333333334</v>
      </c>
      <c r="G185" s="96"/>
      <c r="Q185" s="42" t="s">
        <v>300</v>
      </c>
      <c r="R185" s="100"/>
      <c r="S185" s="100"/>
      <c r="T185" s="100">
        <v>37.25</v>
      </c>
      <c r="U185" s="96"/>
      <c r="AE185" s="42"/>
      <c r="AF185" s="100"/>
      <c r="AG185" s="96">
        <v>51.498699999999999</v>
      </c>
      <c r="AQ185" s="42"/>
      <c r="AR185" s="100"/>
      <c r="AS185" s="96">
        <v>16.400000000000002</v>
      </c>
      <c r="BC185" s="42"/>
      <c r="BD185" s="100"/>
      <c r="BE185" s="100"/>
      <c r="BF185" s="100"/>
      <c r="BG185" s="100"/>
      <c r="BH185" s="100"/>
      <c r="BI185" s="100">
        <v>31.0717</v>
      </c>
      <c r="BJ185" s="100"/>
      <c r="BK185" s="100"/>
      <c r="BL185" s="96"/>
      <c r="BN185" s="42"/>
      <c r="BO185" s="100"/>
      <c r="BP185" s="100"/>
      <c r="BQ185" s="100"/>
      <c r="BR185" s="100"/>
      <c r="BS185" s="100"/>
      <c r="BT185" s="100">
        <v>39.116999999999997</v>
      </c>
      <c r="BU185" s="100"/>
      <c r="BV185" s="100"/>
      <c r="BW185" s="96"/>
    </row>
    <row r="186" spans="3:75" x14ac:dyDescent="0.25">
      <c r="C186" s="42" t="s">
        <v>301</v>
      </c>
      <c r="D186" s="100"/>
      <c r="E186" s="100"/>
      <c r="F186" s="100">
        <v>44.616666666666667</v>
      </c>
      <c r="G186" s="96"/>
      <c r="Q186" s="42" t="s">
        <v>301</v>
      </c>
      <c r="R186" s="100"/>
      <c r="S186" s="100"/>
      <c r="T186" s="100">
        <v>18.666666666666664</v>
      </c>
      <c r="U186" s="96"/>
      <c r="AE186" s="42"/>
      <c r="AF186" s="100"/>
      <c r="AG186" s="96">
        <v>27.980000000000004</v>
      </c>
      <c r="AQ186" s="42"/>
      <c r="AR186" s="100"/>
      <c r="AS186" s="96">
        <v>20.265999999999998</v>
      </c>
      <c r="BC186" s="42"/>
      <c r="BD186" s="100"/>
      <c r="BE186" s="100"/>
      <c r="BF186" s="100"/>
      <c r="BG186" s="100"/>
      <c r="BH186" s="100"/>
      <c r="BI186" s="100">
        <v>32.732700000000001</v>
      </c>
      <c r="BJ186" s="100"/>
      <c r="BK186" s="100"/>
      <c r="BL186" s="96"/>
      <c r="BN186" s="42"/>
      <c r="BO186" s="100"/>
      <c r="BP186" s="100"/>
      <c r="BQ186" s="100"/>
      <c r="BR186" s="100"/>
      <c r="BS186" s="100"/>
      <c r="BT186" s="100">
        <v>21.083000000000002</v>
      </c>
      <c r="BU186" s="100"/>
      <c r="BV186" s="100"/>
      <c r="BW186" s="96"/>
    </row>
    <row r="187" spans="3:75" x14ac:dyDescent="0.25">
      <c r="C187" s="42" t="s">
        <v>302</v>
      </c>
      <c r="D187" s="100"/>
      <c r="E187" s="100"/>
      <c r="F187" s="100">
        <v>37.049999999999997</v>
      </c>
      <c r="G187" s="96"/>
      <c r="Q187" s="42" t="s">
        <v>302</v>
      </c>
      <c r="R187" s="100"/>
      <c r="S187" s="100"/>
      <c r="T187" s="100">
        <v>16.166666666666668</v>
      </c>
      <c r="U187" s="96"/>
      <c r="AE187" s="42"/>
      <c r="AF187" s="100"/>
      <c r="AG187" s="96">
        <v>43.187000000000005</v>
      </c>
      <c r="AQ187" s="42"/>
      <c r="AR187" s="100"/>
      <c r="AS187" s="96">
        <v>16.150300000000001</v>
      </c>
      <c r="BC187" s="42"/>
      <c r="BD187" s="100"/>
      <c r="BE187" s="100"/>
      <c r="BF187" s="100"/>
      <c r="BG187" s="100"/>
      <c r="BH187" s="100"/>
      <c r="BI187" s="100"/>
      <c r="BJ187" s="100">
        <v>29.419</v>
      </c>
      <c r="BK187" s="100"/>
      <c r="BL187" s="96"/>
      <c r="BN187" s="42"/>
      <c r="BO187" s="100"/>
      <c r="BP187" s="100"/>
      <c r="BQ187" s="100"/>
      <c r="BR187" s="100"/>
      <c r="BS187" s="100"/>
      <c r="BT187" s="100"/>
      <c r="BU187" s="100">
        <v>18.364799999999999</v>
      </c>
      <c r="BV187" s="100"/>
      <c r="BW187" s="96"/>
    </row>
    <row r="188" spans="3:75" x14ac:dyDescent="0.25">
      <c r="C188" s="42" t="s">
        <v>305</v>
      </c>
      <c r="D188" s="100"/>
      <c r="E188" s="100"/>
      <c r="F188" s="100">
        <v>24.516666666666669</v>
      </c>
      <c r="G188" s="96"/>
      <c r="Q188" s="42" t="s">
        <v>305</v>
      </c>
      <c r="R188" s="100"/>
      <c r="S188" s="100"/>
      <c r="T188" s="100">
        <v>20.25</v>
      </c>
      <c r="U188" s="96"/>
      <c r="AE188" s="42"/>
      <c r="AF188" s="100"/>
      <c r="AG188" s="96">
        <v>41.3504</v>
      </c>
      <c r="AQ188" s="42"/>
      <c r="AR188" s="100"/>
      <c r="AS188" s="96">
        <v>24.933299999999999</v>
      </c>
      <c r="BC188" s="42"/>
      <c r="BD188" s="100"/>
      <c r="BE188" s="100"/>
      <c r="BF188" s="100"/>
      <c r="BG188" s="100"/>
      <c r="BH188" s="100"/>
      <c r="BI188" s="100"/>
      <c r="BJ188" s="100">
        <v>32.850300000000004</v>
      </c>
      <c r="BK188" s="100"/>
      <c r="BL188" s="96"/>
      <c r="BN188" s="42"/>
      <c r="BO188" s="100"/>
      <c r="BP188" s="100"/>
      <c r="BQ188" s="100"/>
      <c r="BR188" s="100"/>
      <c r="BS188" s="100"/>
      <c r="BT188" s="100"/>
      <c r="BU188" s="100">
        <v>21.95</v>
      </c>
      <c r="BV188" s="100"/>
      <c r="BW188" s="96"/>
    </row>
    <row r="189" spans="3:75" x14ac:dyDescent="0.25">
      <c r="C189" s="42" t="s">
        <v>476</v>
      </c>
      <c r="D189" s="100"/>
      <c r="E189" s="100"/>
      <c r="F189" s="100">
        <v>24.65</v>
      </c>
      <c r="G189" s="96"/>
      <c r="Q189" s="42" t="s">
        <v>476</v>
      </c>
      <c r="R189" s="100"/>
      <c r="S189" s="100"/>
      <c r="T189" s="100">
        <v>21.666666666666668</v>
      </c>
      <c r="U189" s="96"/>
      <c r="AE189" s="42"/>
      <c r="AF189" s="100"/>
      <c r="AG189" s="96">
        <v>28.849000000000004</v>
      </c>
      <c r="AQ189" s="42"/>
      <c r="AR189" s="100"/>
      <c r="AS189" s="96">
        <v>23.132999999999999</v>
      </c>
      <c r="BC189" s="42"/>
      <c r="BD189" s="100"/>
      <c r="BE189" s="100"/>
      <c r="BF189" s="100"/>
      <c r="BG189" s="100"/>
      <c r="BH189" s="100"/>
      <c r="BI189" s="100"/>
      <c r="BJ189" s="100">
        <v>22.016399999999997</v>
      </c>
      <c r="BK189" s="100"/>
      <c r="BL189" s="96"/>
      <c r="BN189" s="42"/>
      <c r="BO189" s="100"/>
      <c r="BP189" s="100"/>
      <c r="BQ189" s="100"/>
      <c r="BR189" s="100"/>
      <c r="BS189" s="100"/>
      <c r="BT189" s="100"/>
      <c r="BU189" s="100">
        <v>24.167000000000002</v>
      </c>
      <c r="BV189" s="100"/>
      <c r="BW189" s="96"/>
    </row>
    <row r="190" spans="3:75" x14ac:dyDescent="0.25">
      <c r="C190" s="42" t="s">
        <v>491</v>
      </c>
      <c r="D190" s="100"/>
      <c r="E190" s="100"/>
      <c r="F190" s="100">
        <v>32.850300000000004</v>
      </c>
      <c r="G190" s="96"/>
      <c r="Q190" s="42" t="s">
        <v>491</v>
      </c>
      <c r="R190" s="100"/>
      <c r="S190" s="100"/>
      <c r="T190" s="100">
        <v>21.95</v>
      </c>
      <c r="U190" s="96"/>
      <c r="AE190" s="42"/>
      <c r="AF190" s="100"/>
      <c r="AG190" s="96">
        <v>41.670999999999999</v>
      </c>
      <c r="AQ190" s="42"/>
      <c r="AR190" s="100"/>
      <c r="AS190" s="96">
        <v>26.582999999999998</v>
      </c>
      <c r="BC190" s="42"/>
      <c r="BD190" s="100"/>
      <c r="BE190" s="100"/>
      <c r="BF190" s="100"/>
      <c r="BG190" s="100"/>
      <c r="BH190" s="100"/>
      <c r="BI190" s="100"/>
      <c r="BJ190" s="100">
        <v>46.535999999999994</v>
      </c>
      <c r="BK190" s="100"/>
      <c r="BL190" s="96"/>
      <c r="BN190" s="42"/>
      <c r="BO190" s="100"/>
      <c r="BP190" s="100"/>
      <c r="BQ190" s="100"/>
      <c r="BR190" s="100"/>
      <c r="BS190" s="100"/>
      <c r="BT190" s="100"/>
      <c r="BU190" s="100">
        <v>6.2786999999999988</v>
      </c>
      <c r="BV190" s="100"/>
      <c r="BW190" s="96"/>
    </row>
    <row r="191" spans="3:75" x14ac:dyDescent="0.25">
      <c r="C191" s="42" t="s">
        <v>493</v>
      </c>
      <c r="D191" s="100"/>
      <c r="E191" s="100"/>
      <c r="F191" s="100">
        <v>27.980000000000004</v>
      </c>
      <c r="G191" s="96"/>
      <c r="Q191" s="42" t="s">
        <v>493</v>
      </c>
      <c r="R191" s="100"/>
      <c r="S191" s="100"/>
      <c r="T191" s="100">
        <v>16.400000000000002</v>
      </c>
      <c r="U191" s="96"/>
      <c r="AE191" s="42"/>
      <c r="AF191" s="100"/>
      <c r="AG191" s="96">
        <v>35.482999999999997</v>
      </c>
      <c r="AQ191" s="42"/>
      <c r="AR191" s="100"/>
      <c r="AS191" s="96">
        <v>11.967000000000002</v>
      </c>
      <c r="BC191" s="42"/>
      <c r="BD191" s="100"/>
      <c r="BE191" s="100"/>
      <c r="BF191" s="100"/>
      <c r="BG191" s="100"/>
      <c r="BH191" s="100"/>
      <c r="BI191" s="100"/>
      <c r="BJ191" s="100">
        <v>30.383000000000003</v>
      </c>
      <c r="BK191" s="100"/>
      <c r="BL191" s="96"/>
      <c r="BN191" s="42"/>
      <c r="BO191" s="100"/>
      <c r="BP191" s="100"/>
      <c r="BQ191" s="100"/>
      <c r="BR191" s="100"/>
      <c r="BS191" s="100"/>
      <c r="BT191" s="100"/>
      <c r="BU191" s="100">
        <v>16.650000000000002</v>
      </c>
      <c r="BV191" s="100"/>
      <c r="BW191" s="96"/>
    </row>
    <row r="192" spans="3:75" x14ac:dyDescent="0.25">
      <c r="C192" s="42" t="s">
        <v>505</v>
      </c>
      <c r="D192" s="100"/>
      <c r="E192" s="100"/>
      <c r="F192" s="100">
        <v>52.750999999999998</v>
      </c>
      <c r="G192" s="96"/>
      <c r="Q192" s="42" t="s">
        <v>505</v>
      </c>
      <c r="R192" s="100"/>
      <c r="S192" s="100"/>
      <c r="T192" s="100">
        <v>27.716999999999999</v>
      </c>
      <c r="U192" s="96"/>
      <c r="AE192" s="42"/>
      <c r="AF192" s="100"/>
      <c r="AG192" s="96">
        <v>30.051000000000002</v>
      </c>
      <c r="AQ192" s="42"/>
      <c r="AR192" s="100"/>
      <c r="AS192" s="96">
        <v>13.599699999999999</v>
      </c>
      <c r="BC192" s="42"/>
      <c r="BD192" s="100"/>
      <c r="BE192" s="100"/>
      <c r="BF192" s="100"/>
      <c r="BG192" s="100"/>
      <c r="BH192" s="100"/>
      <c r="BI192" s="100"/>
      <c r="BJ192" s="100"/>
      <c r="BK192" s="100">
        <v>42.933333333333337</v>
      </c>
      <c r="BL192" s="96"/>
      <c r="BN192" s="42"/>
      <c r="BO192" s="100"/>
      <c r="BP192" s="100"/>
      <c r="BQ192" s="100"/>
      <c r="BR192" s="100"/>
      <c r="BS192" s="100"/>
      <c r="BT192" s="100"/>
      <c r="BU192" s="100"/>
      <c r="BV192" s="100">
        <v>10.033333333333331</v>
      </c>
      <c r="BW192" s="96"/>
    </row>
    <row r="193" spans="3:75" x14ac:dyDescent="0.25">
      <c r="C193" s="42" t="s">
        <v>513</v>
      </c>
      <c r="D193" s="100"/>
      <c r="E193" s="100"/>
      <c r="F193" s="100">
        <v>38.116999999999997</v>
      </c>
      <c r="G193" s="96"/>
      <c r="Q193" s="42" t="s">
        <v>513</v>
      </c>
      <c r="R193" s="100"/>
      <c r="S193" s="100"/>
      <c r="T193" s="100">
        <v>13.599699999999999</v>
      </c>
      <c r="U193" s="96"/>
      <c r="AE193" s="42"/>
      <c r="AF193" s="100"/>
      <c r="AG193" s="96">
        <v>38.116999999999997</v>
      </c>
      <c r="AQ193" s="42"/>
      <c r="AR193" s="100"/>
      <c r="AS193" s="96">
        <v>22.683</v>
      </c>
      <c r="BC193" s="42"/>
      <c r="BD193" s="100"/>
      <c r="BE193" s="100"/>
      <c r="BF193" s="100"/>
      <c r="BG193" s="100"/>
      <c r="BH193" s="100"/>
      <c r="BI193" s="100"/>
      <c r="BJ193" s="100"/>
      <c r="BK193" s="100">
        <v>21.233333333333334</v>
      </c>
      <c r="BL193" s="96"/>
      <c r="BN193" s="42"/>
      <c r="BO193" s="100"/>
      <c r="BP193" s="100"/>
      <c r="BQ193" s="100"/>
      <c r="BR193" s="100"/>
      <c r="BS193" s="100"/>
      <c r="BT193" s="100"/>
      <c r="BU193" s="100"/>
      <c r="BV193" s="100">
        <v>24.966666666666665</v>
      </c>
      <c r="BW193" s="96"/>
    </row>
    <row r="194" spans="3:75" x14ac:dyDescent="0.25">
      <c r="C194" s="42" t="s">
        <v>524</v>
      </c>
      <c r="D194" s="100"/>
      <c r="E194" s="100"/>
      <c r="F194" s="100">
        <v>29.432299999999998</v>
      </c>
      <c r="G194" s="96"/>
      <c r="Q194" s="42" t="s">
        <v>524</v>
      </c>
      <c r="R194" s="100"/>
      <c r="S194" s="100"/>
      <c r="T194" s="100">
        <v>26.450299999999999</v>
      </c>
      <c r="U194" s="96"/>
      <c r="AE194" s="42"/>
      <c r="AF194" s="100"/>
      <c r="AG194" s="96">
        <v>32.9</v>
      </c>
      <c r="AQ194" s="42"/>
      <c r="AR194" s="100"/>
      <c r="AS194" s="96">
        <v>18</v>
      </c>
      <c r="BC194" s="42"/>
      <c r="BD194" s="100"/>
      <c r="BE194" s="100"/>
      <c r="BF194" s="100"/>
      <c r="BG194" s="100"/>
      <c r="BH194" s="100"/>
      <c r="BI194" s="100"/>
      <c r="BJ194" s="100"/>
      <c r="BK194" s="100">
        <v>51.100299999999997</v>
      </c>
      <c r="BL194" s="96"/>
      <c r="BN194" s="42"/>
      <c r="BO194" s="100"/>
      <c r="BP194" s="100"/>
      <c r="BQ194" s="100"/>
      <c r="BR194" s="100"/>
      <c r="BS194" s="100"/>
      <c r="BT194" s="100"/>
      <c r="BU194" s="100"/>
      <c r="BV194" s="100">
        <v>27.800999999999998</v>
      </c>
      <c r="BW194" s="96"/>
    </row>
    <row r="195" spans="3:75" x14ac:dyDescent="0.25">
      <c r="C195" s="42" t="s">
        <v>525</v>
      </c>
      <c r="D195" s="100"/>
      <c r="E195" s="100"/>
      <c r="F195" s="100">
        <v>29.467000000000002</v>
      </c>
      <c r="G195" s="96"/>
      <c r="Q195" s="42" t="s">
        <v>525</v>
      </c>
      <c r="R195" s="100"/>
      <c r="S195" s="100"/>
      <c r="T195" s="100">
        <v>17.516000000000002</v>
      </c>
      <c r="U195" s="96"/>
      <c r="AE195" s="42"/>
      <c r="AF195" s="100"/>
      <c r="AG195" s="96">
        <v>61.084000000000003</v>
      </c>
      <c r="AQ195" s="42"/>
      <c r="AR195" s="100"/>
      <c r="AS195" s="96">
        <v>15.481999999999999</v>
      </c>
      <c r="BC195" s="42"/>
      <c r="BD195" s="100"/>
      <c r="BE195" s="100"/>
      <c r="BF195" s="100"/>
      <c r="BG195" s="100"/>
      <c r="BH195" s="100"/>
      <c r="BI195" s="100"/>
      <c r="BJ195" s="100"/>
      <c r="BK195" s="100">
        <v>39.701999999999998</v>
      </c>
      <c r="BL195" s="96"/>
      <c r="BN195" s="42"/>
      <c r="BO195" s="100"/>
      <c r="BP195" s="100"/>
      <c r="BQ195" s="100"/>
      <c r="BR195" s="100"/>
      <c r="BS195" s="100"/>
      <c r="BT195" s="100"/>
      <c r="BU195" s="100"/>
      <c r="BV195" s="100">
        <v>10.6</v>
      </c>
      <c r="BW195" s="96"/>
    </row>
    <row r="196" spans="3:75" x14ac:dyDescent="0.25">
      <c r="C196" s="42" t="s">
        <v>535</v>
      </c>
      <c r="D196" s="100"/>
      <c r="E196" s="100"/>
      <c r="F196" s="100">
        <v>60.104999999999997</v>
      </c>
      <c r="G196" s="96"/>
      <c r="Q196" s="42" t="s">
        <v>535</v>
      </c>
      <c r="R196" s="100"/>
      <c r="S196" s="100"/>
      <c r="T196" s="100">
        <v>33.237500000000004</v>
      </c>
      <c r="U196" s="96"/>
      <c r="AE196" s="42"/>
      <c r="AF196" s="100"/>
      <c r="AG196" s="96">
        <v>46.199700000000007</v>
      </c>
      <c r="AQ196" s="42"/>
      <c r="AR196" s="100"/>
      <c r="AS196" s="96">
        <v>18.8827</v>
      </c>
      <c r="BC196" s="42"/>
      <c r="BD196" s="100"/>
      <c r="BE196" s="100"/>
      <c r="BF196" s="100"/>
      <c r="BG196" s="100"/>
      <c r="BH196" s="100"/>
      <c r="BI196" s="100"/>
      <c r="BJ196" s="100"/>
      <c r="BK196" s="100">
        <v>67.398499999999999</v>
      </c>
      <c r="BL196" s="96"/>
      <c r="BN196" s="42"/>
      <c r="BO196" s="100"/>
      <c r="BP196" s="100"/>
      <c r="BQ196" s="100"/>
      <c r="BR196" s="100"/>
      <c r="BS196" s="100"/>
      <c r="BT196" s="100"/>
      <c r="BU196" s="100"/>
      <c r="BV196" s="100">
        <v>14.968999999999998</v>
      </c>
      <c r="BW196" s="96"/>
    </row>
    <row r="197" spans="3:75" x14ac:dyDescent="0.25">
      <c r="C197" s="42" t="s">
        <v>291</v>
      </c>
      <c r="D197" s="100"/>
      <c r="E197" s="100"/>
      <c r="F197" s="100"/>
      <c r="G197" s="96">
        <v>28.033333333333339</v>
      </c>
      <c r="Q197" s="42" t="s">
        <v>291</v>
      </c>
      <c r="R197" s="100"/>
      <c r="S197" s="100"/>
      <c r="T197" s="100"/>
      <c r="U197" s="96">
        <v>18.616666666666664</v>
      </c>
      <c r="AE197" s="42"/>
      <c r="AF197" s="100"/>
      <c r="AG197" s="96">
        <v>57.5336</v>
      </c>
      <c r="AQ197" s="42"/>
      <c r="AR197" s="100"/>
      <c r="AS197" s="96">
        <v>19.5167</v>
      </c>
      <c r="BC197" s="42"/>
      <c r="BD197" s="100"/>
      <c r="BE197" s="100"/>
      <c r="BF197" s="100"/>
      <c r="BG197" s="100"/>
      <c r="BH197" s="100"/>
      <c r="BI197" s="100"/>
      <c r="BJ197" s="100"/>
      <c r="BK197" s="100">
        <v>33.482999999999997</v>
      </c>
      <c r="BL197" s="96"/>
      <c r="BN197" s="42"/>
      <c r="BO197" s="100"/>
      <c r="BP197" s="100"/>
      <c r="BQ197" s="100"/>
      <c r="BR197" s="100"/>
      <c r="BS197" s="100"/>
      <c r="BT197" s="100"/>
      <c r="BU197" s="100"/>
      <c r="BV197" s="100">
        <v>22.366</v>
      </c>
      <c r="BW197" s="96"/>
    </row>
    <row r="198" spans="3:75" x14ac:dyDescent="0.25">
      <c r="C198" s="42" t="s">
        <v>297</v>
      </c>
      <c r="D198" s="100"/>
      <c r="E198" s="100"/>
      <c r="F198" s="100"/>
      <c r="G198" s="96">
        <v>25.583333333333336</v>
      </c>
      <c r="Q198" s="42" t="s">
        <v>297</v>
      </c>
      <c r="R198" s="100"/>
      <c r="S198" s="100"/>
      <c r="T198" s="100"/>
      <c r="U198" s="96">
        <v>25.450000000000006</v>
      </c>
      <c r="AE198" s="42"/>
      <c r="AF198" s="100"/>
      <c r="AG198" s="96">
        <v>42.416000000000004</v>
      </c>
      <c r="AQ198" s="42"/>
      <c r="AR198" s="100"/>
      <c r="AS198" s="96">
        <v>19.416699999999999</v>
      </c>
      <c r="BC198" s="42"/>
      <c r="BD198" s="100"/>
      <c r="BE198" s="100"/>
      <c r="BF198" s="100"/>
      <c r="BG198" s="100"/>
      <c r="BH198" s="100"/>
      <c r="BI198" s="100"/>
      <c r="BJ198" s="100"/>
      <c r="BK198" s="100"/>
      <c r="BL198" s="96">
        <v>91.4</v>
      </c>
      <c r="BN198" s="42"/>
      <c r="BO198" s="100"/>
      <c r="BP198" s="100"/>
      <c r="BQ198" s="100"/>
      <c r="BR198" s="100"/>
      <c r="BS198" s="100"/>
      <c r="BT198" s="100"/>
      <c r="BU198" s="100"/>
      <c r="BV198" s="100"/>
      <c r="BW198" s="96">
        <v>36.75</v>
      </c>
    </row>
    <row r="199" spans="3:75" x14ac:dyDescent="0.25">
      <c r="C199" s="42" t="s">
        <v>298</v>
      </c>
      <c r="D199" s="100"/>
      <c r="E199" s="100"/>
      <c r="F199" s="100"/>
      <c r="G199" s="96">
        <v>33.166666666666664</v>
      </c>
      <c r="Q199" s="42" t="s">
        <v>298</v>
      </c>
      <c r="R199" s="100"/>
      <c r="S199" s="100"/>
      <c r="T199" s="100"/>
      <c r="U199" s="96">
        <v>23.1</v>
      </c>
      <c r="AE199" s="42"/>
      <c r="AF199" s="100"/>
      <c r="AG199" s="96">
        <v>41.515999999999998</v>
      </c>
      <c r="AQ199" s="42"/>
      <c r="AR199" s="100"/>
      <c r="AS199" s="96">
        <v>26.450299999999999</v>
      </c>
      <c r="BC199" s="42"/>
      <c r="BD199" s="100"/>
      <c r="BE199" s="100"/>
      <c r="BF199" s="100"/>
      <c r="BG199" s="100"/>
      <c r="BH199" s="100"/>
      <c r="BI199" s="100"/>
      <c r="BJ199" s="100"/>
      <c r="BK199" s="100"/>
      <c r="BL199" s="96">
        <v>36.716666666666661</v>
      </c>
      <c r="BN199" s="42"/>
      <c r="BO199" s="100"/>
      <c r="BP199" s="100"/>
      <c r="BQ199" s="100"/>
      <c r="BR199" s="100"/>
      <c r="BS199" s="100"/>
      <c r="BT199" s="100"/>
      <c r="BU199" s="100"/>
      <c r="BV199" s="100"/>
      <c r="BW199" s="96">
        <v>23.4</v>
      </c>
    </row>
    <row r="200" spans="3:75" x14ac:dyDescent="0.25">
      <c r="C200" s="42" t="s">
        <v>479</v>
      </c>
      <c r="D200" s="100"/>
      <c r="E200" s="100"/>
      <c r="F200" s="100"/>
      <c r="G200" s="96">
        <v>29.419</v>
      </c>
      <c r="Q200" s="42" t="s">
        <v>479</v>
      </c>
      <c r="R200" s="100"/>
      <c r="S200" s="100"/>
      <c r="T200" s="100"/>
      <c r="U200" s="96">
        <v>18.364799999999999</v>
      </c>
      <c r="AE200" s="42"/>
      <c r="AF200" s="100"/>
      <c r="AG200" s="96">
        <v>29.432299999999998</v>
      </c>
      <c r="AQ200" s="42"/>
      <c r="AR200" s="100"/>
      <c r="AS200" s="96">
        <v>17.516000000000002</v>
      </c>
      <c r="BC200" s="42"/>
      <c r="BD200" s="100"/>
      <c r="BE200" s="100"/>
      <c r="BF200" s="100"/>
      <c r="BG200" s="100"/>
      <c r="BH200" s="100"/>
      <c r="BI200" s="100"/>
      <c r="BJ200" s="100"/>
      <c r="BK200" s="100"/>
      <c r="BL200" s="96">
        <v>154.25</v>
      </c>
      <c r="BN200" s="42"/>
      <c r="BO200" s="100"/>
      <c r="BP200" s="100"/>
      <c r="BQ200" s="100"/>
      <c r="BR200" s="100"/>
      <c r="BS200" s="100"/>
      <c r="BT200" s="100"/>
      <c r="BU200" s="100"/>
      <c r="BV200" s="100"/>
      <c r="BW200" s="96">
        <v>23.85</v>
      </c>
    </row>
    <row r="201" spans="3:75" x14ac:dyDescent="0.25">
      <c r="C201" s="42" t="s">
        <v>526</v>
      </c>
      <c r="D201" s="100"/>
      <c r="E201" s="100"/>
      <c r="F201" s="100"/>
      <c r="G201" s="96">
        <v>34.645199999999996</v>
      </c>
      <c r="Q201" s="42" t="s">
        <v>526</v>
      </c>
      <c r="R201" s="100"/>
      <c r="S201" s="100"/>
      <c r="T201" s="100"/>
      <c r="U201" s="96">
        <v>19.497999999999998</v>
      </c>
      <c r="AE201" s="42"/>
      <c r="AF201" s="100"/>
      <c r="AG201" s="96">
        <v>29.467000000000002</v>
      </c>
      <c r="AQ201" s="42"/>
      <c r="AR201" s="100"/>
      <c r="AS201" s="96">
        <v>21.444799999999997</v>
      </c>
      <c r="BC201" s="42"/>
      <c r="BD201" s="100"/>
      <c r="BE201" s="100"/>
      <c r="BF201" s="100"/>
      <c r="BG201" s="100"/>
      <c r="BH201" s="100"/>
      <c r="BI201" s="100"/>
      <c r="BJ201" s="100"/>
      <c r="BK201" s="100"/>
      <c r="BL201" s="96">
        <v>38.899000000000008</v>
      </c>
      <c r="BN201" s="42"/>
      <c r="BO201" s="100"/>
      <c r="BP201" s="100"/>
      <c r="BQ201" s="100"/>
      <c r="BR201" s="100"/>
      <c r="BS201" s="100"/>
      <c r="BT201" s="100"/>
      <c r="BU201" s="100"/>
      <c r="BV201" s="100"/>
      <c r="BW201" s="96">
        <v>16.366999999999997</v>
      </c>
    </row>
    <row r="202" spans="3:75" ht="15.75" thickBot="1" x14ac:dyDescent="0.3">
      <c r="C202" s="101" t="s">
        <v>556</v>
      </c>
      <c r="D202" s="102"/>
      <c r="E202" s="102"/>
      <c r="F202" s="102"/>
      <c r="G202" s="103">
        <v>52.516999999999996</v>
      </c>
      <c r="Q202" s="101" t="s">
        <v>556</v>
      </c>
      <c r="R202" s="102"/>
      <c r="S202" s="102"/>
      <c r="T202" s="102"/>
      <c r="U202" s="103">
        <v>22.117000000000001</v>
      </c>
      <c r="AE202" s="42"/>
      <c r="AF202" s="100"/>
      <c r="AG202" s="96">
        <v>37.509300000000003</v>
      </c>
      <c r="AQ202" s="42"/>
      <c r="AR202" s="100"/>
      <c r="AS202" s="96">
        <v>33.237500000000004</v>
      </c>
      <c r="BC202" s="42"/>
      <c r="BD202" s="100"/>
      <c r="BE202" s="100"/>
      <c r="BF202" s="100"/>
      <c r="BG202" s="100"/>
      <c r="BH202" s="100"/>
      <c r="BI202" s="100"/>
      <c r="BJ202" s="100"/>
      <c r="BK202" s="100"/>
      <c r="BL202" s="96">
        <v>41.783000000000001</v>
      </c>
      <c r="BN202" s="42"/>
      <c r="BO202" s="100"/>
      <c r="BP202" s="100"/>
      <c r="BQ202" s="100"/>
      <c r="BR202" s="100"/>
      <c r="BS202" s="100"/>
      <c r="BT202" s="100"/>
      <c r="BU202" s="100"/>
      <c r="BV202" s="100"/>
      <c r="BW202" s="96">
        <v>37.5</v>
      </c>
    </row>
    <row r="203" spans="3:75" x14ac:dyDescent="0.25">
      <c r="AE203" s="42"/>
      <c r="AF203" s="100"/>
      <c r="AG203" s="96">
        <v>60.104999999999997</v>
      </c>
      <c r="AQ203" s="42"/>
      <c r="AR203" s="100"/>
      <c r="AS203" s="96">
        <v>15.481999999999999</v>
      </c>
      <c r="BC203" s="42"/>
      <c r="BD203" s="100"/>
      <c r="BE203" s="100"/>
      <c r="BF203" s="100"/>
      <c r="BG203" s="100"/>
      <c r="BH203" s="100"/>
      <c r="BI203" s="100"/>
      <c r="BJ203" s="100"/>
      <c r="BK203" s="100"/>
      <c r="BL203" s="96">
        <v>40.149700000000003</v>
      </c>
      <c r="BN203" s="42"/>
      <c r="BO203" s="100"/>
      <c r="BP203" s="100"/>
      <c r="BQ203" s="100"/>
      <c r="BR203" s="100"/>
      <c r="BS203" s="100"/>
      <c r="BT203" s="100"/>
      <c r="BU203" s="100"/>
      <c r="BV203" s="100"/>
      <c r="BW203" s="96">
        <v>23.866999999999997</v>
      </c>
    </row>
    <row r="204" spans="3:75" x14ac:dyDescent="0.25">
      <c r="AE204" s="42"/>
      <c r="AF204" s="100"/>
      <c r="AG204" s="96">
        <v>21.351000000000003</v>
      </c>
      <c r="AQ204" s="42"/>
      <c r="AR204" s="100"/>
      <c r="AS204" s="96">
        <v>17.432999999999996</v>
      </c>
      <c r="BC204" s="42"/>
      <c r="BD204" s="100"/>
      <c r="BE204" s="100"/>
      <c r="BF204" s="100"/>
      <c r="BG204" s="100"/>
      <c r="BH204" s="100"/>
      <c r="BI204" s="100"/>
      <c r="BJ204" s="100"/>
      <c r="BK204" s="100"/>
      <c r="BL204" s="96">
        <v>29.700000000000003</v>
      </c>
      <c r="BN204" s="42"/>
      <c r="BO204" s="100"/>
      <c r="BP204" s="100"/>
      <c r="BQ204" s="100"/>
      <c r="BR204" s="100"/>
      <c r="BS204" s="100"/>
      <c r="BT204" s="100"/>
      <c r="BU204" s="100"/>
      <c r="BV204" s="100"/>
      <c r="BW204" s="96">
        <v>20.2163</v>
      </c>
    </row>
    <row r="205" spans="3:75" ht="15.75" thickBot="1" x14ac:dyDescent="0.3">
      <c r="AE205" s="42"/>
      <c r="AF205" s="100"/>
      <c r="AG205" s="96">
        <v>64.816300000000012</v>
      </c>
      <c r="AQ205" s="42"/>
      <c r="AR205" s="100"/>
      <c r="AS205" s="96">
        <v>10.6</v>
      </c>
      <c r="BC205" s="101"/>
      <c r="BD205" s="102"/>
      <c r="BE205" s="102"/>
      <c r="BF205" s="102"/>
      <c r="BG205" s="102"/>
      <c r="BH205" s="102"/>
      <c r="BI205" s="102"/>
      <c r="BJ205" s="102"/>
      <c r="BK205" s="102"/>
      <c r="BL205" s="103">
        <v>26.166</v>
      </c>
      <c r="BN205" s="101"/>
      <c r="BO205" s="102"/>
      <c r="BP205" s="102"/>
      <c r="BQ205" s="102"/>
      <c r="BR205" s="102"/>
      <c r="BS205" s="102"/>
      <c r="BT205" s="102"/>
      <c r="BU205" s="102"/>
      <c r="BV205" s="102"/>
      <c r="BW205" s="103">
        <v>16.233000000000001</v>
      </c>
    </row>
    <row r="206" spans="3:75" ht="15.75" thickBot="1" x14ac:dyDescent="0.3">
      <c r="AE206" s="42"/>
      <c r="AF206" s="100"/>
      <c r="AG206" s="96">
        <v>39.701999999999998</v>
      </c>
      <c r="AQ206" s="101"/>
      <c r="AR206" s="102"/>
      <c r="AS206" s="103">
        <v>7.4829999999999988</v>
      </c>
    </row>
    <row r="207" spans="3:75" ht="15.75" thickBot="1" x14ac:dyDescent="0.3">
      <c r="AE207" s="101"/>
      <c r="AF207" s="102"/>
      <c r="AG207" s="103">
        <v>8.85</v>
      </c>
    </row>
  </sheetData>
  <mergeCells count="1">
    <mergeCell ref="A3:A60"/>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58"/>
  <sheetViews>
    <sheetView zoomScale="85" zoomScaleNormal="85" workbookViewId="0">
      <pane xSplit="2" ySplit="1" topLeftCell="C2" activePane="bottomRight" state="frozen"/>
      <selection pane="topRight" activeCell="C1" sqref="C1"/>
      <selection pane="bottomLeft" activeCell="A2" sqref="A2"/>
      <selection pane="bottomRight" activeCell="M34" sqref="M34"/>
    </sheetView>
  </sheetViews>
  <sheetFormatPr defaultRowHeight="15" x14ac:dyDescent="0.25"/>
  <cols>
    <col min="1" max="1" width="24.7109375" customWidth="1"/>
    <col min="2" max="2" width="29.5703125" bestFit="1" customWidth="1"/>
    <col min="3" max="80" width="14.85546875" customWidth="1"/>
    <col min="81" max="81" width="14.85546875" style="96" customWidth="1"/>
    <col min="82" max="82" width="12" customWidth="1"/>
    <col min="83" max="83" width="20.5703125" bestFit="1" customWidth="1"/>
    <col min="84" max="84" width="12" bestFit="1" customWidth="1"/>
    <col min="85" max="85" width="20.5703125" bestFit="1" customWidth="1"/>
    <col min="86" max="86" width="10.140625" bestFit="1" customWidth="1"/>
    <col min="87" max="88" width="20.5703125" bestFit="1" customWidth="1"/>
    <col min="89" max="89" width="12" bestFit="1" customWidth="1"/>
    <col min="90" max="90" width="18.140625" bestFit="1" customWidth="1"/>
    <col min="92" max="92" width="18.140625" bestFit="1" customWidth="1"/>
    <col min="93" max="93" width="12" bestFit="1" customWidth="1"/>
    <col min="95" max="95" width="18.140625" bestFit="1" customWidth="1"/>
    <col min="96" max="96" width="12.7109375" bestFit="1" customWidth="1"/>
    <col min="97" max="97" width="18.140625" bestFit="1" customWidth="1"/>
    <col min="98" max="98" width="12.7109375" bestFit="1" customWidth="1"/>
    <col min="99" max="99" width="18.140625" bestFit="1" customWidth="1"/>
    <col min="100" max="100" width="12.7109375" bestFit="1" customWidth="1"/>
    <col min="101" max="101" width="18.140625" bestFit="1" customWidth="1"/>
    <col min="102" max="102" width="12.7109375" bestFit="1" customWidth="1"/>
    <col min="103" max="103" width="18.140625" bestFit="1" customWidth="1"/>
    <col min="104" max="104" width="12" bestFit="1" customWidth="1"/>
    <col min="105" max="105" width="18.140625" bestFit="1" customWidth="1"/>
    <col min="106" max="106" width="12" bestFit="1" customWidth="1"/>
  </cols>
  <sheetData>
    <row r="1" spans="1:169" x14ac:dyDescent="0.25">
      <c r="B1" t="s">
        <v>83</v>
      </c>
      <c r="C1" s="23" t="str">
        <f>+'Descriptive statistics'!C1</f>
        <v>001 - 14</v>
      </c>
      <c r="D1" s="23" t="str">
        <f>+'Descriptive statistics'!D1</f>
        <v>002 - 14</v>
      </c>
      <c r="E1" s="23" t="str">
        <f>+'Descriptive statistics'!E1</f>
        <v>003 - 14</v>
      </c>
      <c r="F1" s="23"/>
      <c r="G1" s="23" t="str">
        <f>+'Descriptive statistics'!G1</f>
        <v>005 - 14</v>
      </c>
      <c r="H1" s="23" t="str">
        <f>+'Descriptive statistics'!H1</f>
        <v>006 - 14</v>
      </c>
      <c r="I1" s="23" t="str">
        <f>+'Descriptive statistics'!I1</f>
        <v>007 - 14</v>
      </c>
      <c r="J1" s="23" t="str">
        <f>+'Descriptive statistics'!J1</f>
        <v>008 - 14</v>
      </c>
      <c r="K1" s="23" t="str">
        <f>+'Descriptive statistics'!K1</f>
        <v>0010 - 14</v>
      </c>
      <c r="L1" s="23" t="str">
        <f>+'Descriptive statistics'!L1</f>
        <v>0011 - 14</v>
      </c>
      <c r="M1" s="23" t="str">
        <f>+'Descriptive statistics'!M1</f>
        <v>0012 - 14</v>
      </c>
      <c r="N1" s="23" t="str">
        <f>+'Descriptive statistics'!N1</f>
        <v>0013 - 14</v>
      </c>
      <c r="O1" s="23" t="str">
        <f>+'Descriptive statistics'!O1</f>
        <v>0014 - 14</v>
      </c>
      <c r="P1" s="23" t="str">
        <f>+'Descriptive statistics'!P1</f>
        <v>0015 - 14</v>
      </c>
      <c r="Q1" s="23" t="str">
        <f>+'Descriptive statistics'!Q1</f>
        <v>0016 - 14</v>
      </c>
      <c r="R1" s="23" t="str">
        <f>+'Descriptive statistics'!R1</f>
        <v>0017 - 14</v>
      </c>
      <c r="S1" s="23" t="str">
        <f>+'Descriptive statistics'!S1</f>
        <v>0018 - 14</v>
      </c>
      <c r="T1" s="23" t="str">
        <f>+'Descriptive statistics'!T1</f>
        <v>0019 - 14</v>
      </c>
      <c r="U1" s="23" t="str">
        <f>+'Descriptive statistics'!U1</f>
        <v>0020 - 14</v>
      </c>
      <c r="V1" s="23" t="str">
        <f>+'Descriptive statistics'!V1</f>
        <v>0021 - 14</v>
      </c>
      <c r="W1" s="23" t="str">
        <f>+'Descriptive statistics'!W1</f>
        <v>0022 - 14</v>
      </c>
      <c r="X1" s="23" t="str">
        <f>+'Descriptive statistics'!X1</f>
        <v>0023 - 14</v>
      </c>
      <c r="Y1" s="23" t="str">
        <f>+'Descriptive statistics'!Y1</f>
        <v>0024 - 14</v>
      </c>
      <c r="Z1" s="23" t="str">
        <f>+'Descriptive statistics'!Z1</f>
        <v>0025 - 14</v>
      </c>
      <c r="AA1" s="23" t="str">
        <f>+'Descriptive statistics'!AA1</f>
        <v>0026 - 14</v>
      </c>
      <c r="AB1" s="23" t="str">
        <f>+'Descriptive statistics'!AB1</f>
        <v>0028 - 14</v>
      </c>
      <c r="AC1" s="23" t="str">
        <f>+'Descriptive statistics'!AC1</f>
        <v>0029 - 14</v>
      </c>
      <c r="AD1" s="23" t="str">
        <f>+'Descriptive statistics'!AD1</f>
        <v>0030 - 14</v>
      </c>
      <c r="AE1" s="23" t="str">
        <f>+'Descriptive statistics'!AE1</f>
        <v>0031 - 14</v>
      </c>
      <c r="AF1" s="23" t="str">
        <f>+'Descriptive statistics'!AF1</f>
        <v>0032 - 14</v>
      </c>
      <c r="AG1" s="23" t="str">
        <f>+'Descriptive statistics'!AG1</f>
        <v>0034 - 14</v>
      </c>
      <c r="AH1" s="23" t="str">
        <f>+'Descriptive statistics'!AH1</f>
        <v>035 - 14</v>
      </c>
      <c r="AI1" s="23" t="str">
        <f>+'Descriptive statistics'!AI1</f>
        <v>036 - 14</v>
      </c>
      <c r="AJ1" s="23" t="str">
        <f>+'Descriptive statistics'!AJ1</f>
        <v>037 - 14</v>
      </c>
      <c r="AK1" s="23" t="str">
        <f>+'Descriptive statistics'!AK1</f>
        <v>038 - 14</v>
      </c>
      <c r="AL1" s="23" t="str">
        <f>+'Descriptive statistics'!AL1</f>
        <v>039 - 14</v>
      </c>
      <c r="AM1" s="23" t="str">
        <f>+'Descriptive statistics'!AM1</f>
        <v>040 - 14</v>
      </c>
      <c r="AN1" s="23" t="str">
        <f>+'Descriptive statistics'!AN1</f>
        <v>041 - 14</v>
      </c>
      <c r="AO1" s="23" t="str">
        <f>+'Descriptive statistics'!AO1</f>
        <v>042 - 14</v>
      </c>
      <c r="AP1" s="23"/>
      <c r="AQ1" s="23" t="str">
        <f>+'Descriptive statistics'!AQ1</f>
        <v>045 - 14</v>
      </c>
      <c r="AR1" s="23" t="str">
        <f>+'Descriptive statistics'!AR1</f>
        <v>047 - 14</v>
      </c>
      <c r="AS1" s="23" t="str">
        <f>+'Descriptive statistics'!AS1</f>
        <v>048 - 14</v>
      </c>
      <c r="AT1" s="23" t="str">
        <f>+'Descriptive statistics'!AT1</f>
        <v>049 - 14</v>
      </c>
      <c r="AU1" s="23" t="str">
        <f>+'Descriptive statistics'!AU1</f>
        <v>050 - 14</v>
      </c>
      <c r="AV1" s="23" t="str">
        <f>+'Descriptive statistics'!AV1</f>
        <v>051 - 14</v>
      </c>
      <c r="AW1" s="23" t="str">
        <f>+'Descriptive statistics'!AW1</f>
        <v>052 - 14</v>
      </c>
      <c r="AX1" s="23" t="str">
        <f>+'Descriptive statistics'!AX1</f>
        <v>053 - 14</v>
      </c>
      <c r="AY1" s="23" t="str">
        <f>+'Descriptive statistics'!AY1</f>
        <v>054 - 14</v>
      </c>
      <c r="AZ1" s="23" t="str">
        <f>+'Descriptive statistics'!AZ1</f>
        <v>055 - 14</v>
      </c>
      <c r="BA1" s="23" t="str">
        <f>+'Descriptive statistics'!BA1</f>
        <v>056 - 14</v>
      </c>
      <c r="BB1" s="23" t="str">
        <f>+'Descriptive statistics'!BB1</f>
        <v>057 - 14</v>
      </c>
      <c r="BC1" s="23" t="str">
        <f>+'Descriptive statistics'!BC1</f>
        <v>058 - 14</v>
      </c>
      <c r="BD1" s="23" t="str">
        <f>+'Descriptive statistics'!BD1</f>
        <v>059 - 14</v>
      </c>
      <c r="BE1" s="23" t="str">
        <f>+'Descriptive statistics'!BE1</f>
        <v>060 - 14</v>
      </c>
      <c r="BF1" s="23" t="str">
        <f>+'Descriptive statistics'!BF1</f>
        <v>061 - 14</v>
      </c>
      <c r="BG1" s="23" t="str">
        <f>+'Descriptive statistics'!BG1</f>
        <v>062 - 14</v>
      </c>
      <c r="BH1" s="23" t="str">
        <f>+'Descriptive statistics'!BH1</f>
        <v>063 - 14</v>
      </c>
      <c r="BI1" s="23" t="str">
        <f>+'Descriptive statistics'!BI1</f>
        <v>064 - 14</v>
      </c>
      <c r="BJ1" s="23" t="str">
        <f>+'Descriptive statistics'!BJ1</f>
        <v>065 - 14</v>
      </c>
      <c r="BK1" s="23" t="str">
        <f>+'Descriptive statistics'!BK1</f>
        <v>066 - 14</v>
      </c>
      <c r="BL1" s="23" t="str">
        <f>+'Descriptive statistics'!BL1</f>
        <v>067 - 14</v>
      </c>
      <c r="BM1" s="23" t="str">
        <f>+'Descriptive statistics'!BM1</f>
        <v>068 - 14</v>
      </c>
      <c r="BN1" s="23"/>
      <c r="BO1" s="23" t="str">
        <f>+'Descriptive statistics'!BO1</f>
        <v>070 - 14</v>
      </c>
      <c r="BP1" s="23"/>
      <c r="BQ1" s="23" t="str">
        <f>+'Descriptive statistics'!BQ1</f>
        <v>072 - 14</v>
      </c>
      <c r="BR1" s="23" t="str">
        <f>+'Descriptive statistics'!BR1</f>
        <v>073 - 14</v>
      </c>
      <c r="BS1" s="23" t="str">
        <f>+'Descriptive statistics'!BS1</f>
        <v>074 - 14</v>
      </c>
      <c r="BT1" s="23" t="str">
        <f>+'Descriptive statistics'!BT1</f>
        <v>075 - 14</v>
      </c>
      <c r="BU1" s="23" t="str">
        <f>+'Descriptive statistics'!BU1</f>
        <v>076 - 14</v>
      </c>
      <c r="BV1" s="23" t="str">
        <f>+'Descriptive statistics'!BV1</f>
        <v>077 - 14</v>
      </c>
      <c r="BW1" s="23" t="str">
        <f>+'Descriptive statistics'!BW1</f>
        <v>078 - 14</v>
      </c>
      <c r="BX1" s="23" t="str">
        <f>+'Descriptive statistics'!BX1</f>
        <v>079 - 14</v>
      </c>
      <c r="BY1" s="23" t="str">
        <f>+'Descriptive statistics'!BY1</f>
        <v>080 - 14</v>
      </c>
      <c r="BZ1" s="23" t="str">
        <f>+'Descriptive statistics'!BZ1</f>
        <v>081 - 14</v>
      </c>
      <c r="CA1" s="23" t="str">
        <f>+'Descriptive statistics'!CA1</f>
        <v>082 - 14</v>
      </c>
      <c r="CB1" s="23" t="str">
        <f>+'Descriptive statistics'!CB1</f>
        <v>083 - 14</v>
      </c>
      <c r="CC1" s="95" t="str">
        <f>+'Descriptive statistics'!CC1</f>
        <v>084 - 14</v>
      </c>
      <c r="CD1" t="s">
        <v>471</v>
      </c>
      <c r="CE1" t="s">
        <v>472</v>
      </c>
      <c r="CF1" t="s">
        <v>473</v>
      </c>
      <c r="CG1" t="s">
        <v>474</v>
      </c>
      <c r="CH1" t="s">
        <v>475</v>
      </c>
      <c r="CI1" t="s">
        <v>476</v>
      </c>
      <c r="CJ1" t="s">
        <v>477</v>
      </c>
      <c r="CK1" t="s">
        <v>478</v>
      </c>
      <c r="CL1" t="s">
        <v>479</v>
      </c>
      <c r="CM1" t="s">
        <v>480</v>
      </c>
      <c r="CN1" t="s">
        <v>481</v>
      </c>
      <c r="CO1" t="s">
        <v>482</v>
      </c>
      <c r="CP1" t="s">
        <v>483</v>
      </c>
      <c r="CQ1" t="s">
        <v>484</v>
      </c>
      <c r="CR1" t="s">
        <v>485</v>
      </c>
      <c r="CS1" t="s">
        <v>486</v>
      </c>
      <c r="CT1" t="s">
        <v>487</v>
      </c>
      <c r="CU1" t="s">
        <v>488</v>
      </c>
      <c r="CV1" t="s">
        <v>489</v>
      </c>
      <c r="CW1" t="s">
        <v>490</v>
      </c>
      <c r="CX1" t="s">
        <v>491</v>
      </c>
      <c r="CY1" t="s">
        <v>492</v>
      </c>
      <c r="CZ1" t="s">
        <v>493</v>
      </c>
      <c r="DA1" t="s">
        <v>494</v>
      </c>
      <c r="DB1" t="s">
        <v>495</v>
      </c>
      <c r="DC1" t="s">
        <v>496</v>
      </c>
      <c r="DD1" t="s">
        <v>497</v>
      </c>
      <c r="DE1" t="s">
        <v>498</v>
      </c>
      <c r="DF1" t="s">
        <v>499</v>
      </c>
      <c r="DG1" t="s">
        <v>500</v>
      </c>
      <c r="DH1" t="s">
        <v>501</v>
      </c>
      <c r="DI1" t="s">
        <v>502</v>
      </c>
      <c r="DJ1" t="s">
        <v>503</v>
      </c>
      <c r="DK1" t="s">
        <v>504</v>
      </c>
      <c r="DL1" t="s">
        <v>505</v>
      </c>
      <c r="DM1" t="s">
        <v>506</v>
      </c>
      <c r="DN1" t="s">
        <v>507</v>
      </c>
      <c r="DO1" t="s">
        <v>508</v>
      </c>
      <c r="DP1" t="s">
        <v>509</v>
      </c>
      <c r="DQ1" t="s">
        <v>510</v>
      </c>
      <c r="DR1" t="s">
        <v>511</v>
      </c>
      <c r="DS1" t="s">
        <v>512</v>
      </c>
      <c r="DT1" t="s">
        <v>513</v>
      </c>
      <c r="DU1" t="s">
        <v>514</v>
      </c>
      <c r="DV1" t="s">
        <v>515</v>
      </c>
      <c r="DW1" t="s">
        <v>516</v>
      </c>
      <c r="DX1" t="s">
        <v>517</v>
      </c>
      <c r="DY1" t="s">
        <v>518</v>
      </c>
      <c r="DZ1" t="s">
        <v>519</v>
      </c>
      <c r="EA1" t="s">
        <v>520</v>
      </c>
      <c r="EB1" t="s">
        <v>521</v>
      </c>
      <c r="EC1" t="s">
        <v>522</v>
      </c>
      <c r="ED1" t="s">
        <v>523</v>
      </c>
      <c r="EE1" t="s">
        <v>524</v>
      </c>
      <c r="EF1" t="s">
        <v>525</v>
      </c>
      <c r="EG1" t="s">
        <v>526</v>
      </c>
      <c r="EH1" t="s">
        <v>527</v>
      </c>
      <c r="EI1" t="s">
        <v>528</v>
      </c>
      <c r="EJ1" t="s">
        <v>529</v>
      </c>
      <c r="EK1" t="s">
        <v>530</v>
      </c>
      <c r="EL1" t="s">
        <v>531</v>
      </c>
      <c r="EM1" t="s">
        <v>532</v>
      </c>
      <c r="EN1" t="s">
        <v>533</v>
      </c>
      <c r="EO1" t="s">
        <v>534</v>
      </c>
      <c r="EP1" t="s">
        <v>535</v>
      </c>
      <c r="EQ1" t="s">
        <v>536</v>
      </c>
      <c r="ER1" t="s">
        <v>537</v>
      </c>
      <c r="ES1" t="s">
        <v>538</v>
      </c>
      <c r="ET1" t="s">
        <v>539</v>
      </c>
      <c r="EU1" t="s">
        <v>540</v>
      </c>
      <c r="EV1" t="s">
        <v>541</v>
      </c>
      <c r="EW1" t="s">
        <v>542</v>
      </c>
      <c r="EX1" t="s">
        <v>543</v>
      </c>
      <c r="EY1" t="s">
        <v>544</v>
      </c>
      <c r="EZ1" t="s">
        <v>545</v>
      </c>
      <c r="FA1" t="s">
        <v>546</v>
      </c>
      <c r="FB1" t="s">
        <v>547</v>
      </c>
      <c r="FC1" t="s">
        <v>548</v>
      </c>
      <c r="FD1" t="s">
        <v>549</v>
      </c>
      <c r="FE1" t="s">
        <v>550</v>
      </c>
      <c r="FF1" t="s">
        <v>551</v>
      </c>
      <c r="FG1" t="s">
        <v>552</v>
      </c>
      <c r="FH1" t="s">
        <v>553</v>
      </c>
      <c r="FI1" t="s">
        <v>554</v>
      </c>
      <c r="FJ1" t="s">
        <v>555</v>
      </c>
      <c r="FK1" t="s">
        <v>556</v>
      </c>
      <c r="FL1" t="s">
        <v>557</v>
      </c>
      <c r="FM1" t="s">
        <v>558</v>
      </c>
    </row>
    <row r="2" spans="1:169" x14ac:dyDescent="0.25">
      <c r="A2" s="214" t="s">
        <v>470</v>
      </c>
      <c r="B2" t="s">
        <v>559</v>
      </c>
      <c r="C2" t="s">
        <v>49</v>
      </c>
      <c r="D2" t="s">
        <v>49</v>
      </c>
      <c r="E2" t="s">
        <v>49</v>
      </c>
      <c r="G2" t="s">
        <v>49</v>
      </c>
      <c r="H2" t="s">
        <v>49</v>
      </c>
      <c r="I2" t="s">
        <v>49</v>
      </c>
      <c r="J2" t="s">
        <v>49</v>
      </c>
      <c r="K2" t="s">
        <v>98</v>
      </c>
      <c r="L2" t="s">
        <v>49</v>
      </c>
      <c r="M2" t="s">
        <v>49</v>
      </c>
      <c r="N2" t="s">
        <v>98</v>
      </c>
      <c r="O2" t="s">
        <v>98</v>
      </c>
      <c r="P2" t="s">
        <v>98</v>
      </c>
      <c r="Q2" t="s">
        <v>27</v>
      </c>
      <c r="R2" t="s">
        <v>49</v>
      </c>
      <c r="S2" t="s">
        <v>49</v>
      </c>
      <c r="T2" t="s">
        <v>118</v>
      </c>
      <c r="U2" t="s">
        <v>118</v>
      </c>
      <c r="V2" t="s">
        <v>49</v>
      </c>
      <c r="W2" t="s">
        <v>49</v>
      </c>
      <c r="X2" t="s">
        <v>49</v>
      </c>
      <c r="Y2" t="s">
        <v>49</v>
      </c>
      <c r="Z2" t="s">
        <v>98</v>
      </c>
      <c r="AA2" t="s">
        <v>27</v>
      </c>
      <c r="AB2" t="s">
        <v>98</v>
      </c>
      <c r="AC2" t="s">
        <v>98</v>
      </c>
      <c r="AD2" t="s">
        <v>98</v>
      </c>
      <c r="AE2" t="s">
        <v>49</v>
      </c>
      <c r="AF2" t="s">
        <v>98</v>
      </c>
      <c r="AG2" t="s">
        <v>49</v>
      </c>
      <c r="AH2" t="s">
        <v>49</v>
      </c>
      <c r="AI2" t="s">
        <v>49</v>
      </c>
      <c r="AJ2" t="s">
        <v>27</v>
      </c>
      <c r="AK2" t="s">
        <v>49</v>
      </c>
      <c r="AL2" t="s">
        <v>49</v>
      </c>
      <c r="AM2" t="s">
        <v>27</v>
      </c>
      <c r="AN2" t="s">
        <v>49</v>
      </c>
      <c r="AO2" t="s">
        <v>208</v>
      </c>
      <c r="AQ2" t="s">
        <v>53</v>
      </c>
      <c r="AR2" t="s">
        <v>49</v>
      </c>
      <c r="AS2" t="s">
        <v>27</v>
      </c>
      <c r="AT2" t="s">
        <v>49</v>
      </c>
      <c r="AU2" t="s">
        <v>49</v>
      </c>
      <c r="AV2" t="s">
        <v>49</v>
      </c>
      <c r="AW2" t="s">
        <v>49</v>
      </c>
      <c r="AX2" t="s">
        <v>118</v>
      </c>
      <c r="AY2" t="s">
        <v>49</v>
      </c>
      <c r="AZ2" t="s">
        <v>118</v>
      </c>
      <c r="BA2" t="s">
        <v>49</v>
      </c>
      <c r="BB2" t="s">
        <v>118</v>
      </c>
      <c r="BC2" t="s">
        <v>118</v>
      </c>
      <c r="BD2" t="s">
        <v>49</v>
      </c>
      <c r="BE2" t="s">
        <v>49</v>
      </c>
      <c r="BF2" t="s">
        <v>118</v>
      </c>
      <c r="BG2" t="s">
        <v>49</v>
      </c>
      <c r="BH2" t="s">
        <v>49</v>
      </c>
      <c r="BI2" t="s">
        <v>208</v>
      </c>
      <c r="BJ2" t="s">
        <v>208</v>
      </c>
      <c r="BK2" t="s">
        <v>49</v>
      </c>
      <c r="BL2" t="s">
        <v>49</v>
      </c>
      <c r="BM2" t="s">
        <v>49</v>
      </c>
      <c r="BO2" t="s">
        <v>53</v>
      </c>
      <c r="BQ2" t="s">
        <v>98</v>
      </c>
      <c r="BR2" t="s">
        <v>49</v>
      </c>
      <c r="BS2" t="s">
        <v>49</v>
      </c>
      <c r="BT2" t="s">
        <v>49</v>
      </c>
      <c r="BU2" t="s">
        <v>49</v>
      </c>
      <c r="BV2" t="s">
        <v>49</v>
      </c>
      <c r="BW2" t="s">
        <v>49</v>
      </c>
      <c r="BX2" t="s">
        <v>49</v>
      </c>
      <c r="BY2" t="s">
        <v>49</v>
      </c>
      <c r="BZ2" t="s">
        <v>98</v>
      </c>
      <c r="CA2" t="s">
        <v>49</v>
      </c>
      <c r="CB2" t="s">
        <v>49</v>
      </c>
      <c r="CC2" s="96" t="s">
        <v>49</v>
      </c>
      <c r="CD2" t="s">
        <v>49</v>
      </c>
      <c r="CE2" t="s">
        <v>49</v>
      </c>
      <c r="CF2" t="s">
        <v>49</v>
      </c>
      <c r="CG2" t="s">
        <v>49</v>
      </c>
      <c r="CH2" t="s">
        <v>49</v>
      </c>
      <c r="CI2" t="s">
        <v>118</v>
      </c>
      <c r="CJ2" t="s">
        <v>561</v>
      </c>
      <c r="CK2" t="s">
        <v>561</v>
      </c>
      <c r="CL2" t="s">
        <v>562</v>
      </c>
      <c r="CM2" t="s">
        <v>49</v>
      </c>
      <c r="CN2" t="s">
        <v>49</v>
      </c>
      <c r="CO2" t="s">
        <v>49</v>
      </c>
      <c r="CP2" t="s">
        <v>49</v>
      </c>
      <c r="CQ2" t="s">
        <v>49</v>
      </c>
      <c r="CR2" t="s">
        <v>561</v>
      </c>
      <c r="CS2" t="s">
        <v>49</v>
      </c>
      <c r="CT2">
        <v>0</v>
      </c>
      <c r="CU2" t="s">
        <v>49</v>
      </c>
      <c r="CV2" t="s">
        <v>561</v>
      </c>
      <c r="CW2" t="s">
        <v>49</v>
      </c>
      <c r="CX2" t="s">
        <v>118</v>
      </c>
      <c r="CY2" t="s">
        <v>49</v>
      </c>
      <c r="CZ2" t="s">
        <v>118</v>
      </c>
      <c r="DA2" t="s">
        <v>49</v>
      </c>
      <c r="DB2" t="s">
        <v>49</v>
      </c>
      <c r="DC2" t="s">
        <v>561</v>
      </c>
      <c r="DD2" t="s">
        <v>49</v>
      </c>
      <c r="DE2" t="s">
        <v>49</v>
      </c>
      <c r="DF2" t="s">
        <v>49</v>
      </c>
      <c r="DG2" t="s">
        <v>49</v>
      </c>
      <c r="DH2" t="s">
        <v>49</v>
      </c>
      <c r="DI2" t="s">
        <v>49</v>
      </c>
      <c r="DJ2" t="s">
        <v>49</v>
      </c>
      <c r="DK2">
        <v>0</v>
      </c>
      <c r="DL2" t="s">
        <v>118</v>
      </c>
      <c r="DM2" t="s">
        <v>49</v>
      </c>
      <c r="DN2" t="s">
        <v>49</v>
      </c>
      <c r="DO2" t="s">
        <v>561</v>
      </c>
      <c r="DP2" t="s">
        <v>49</v>
      </c>
      <c r="DQ2" t="s">
        <v>561</v>
      </c>
      <c r="DR2" t="s">
        <v>49</v>
      </c>
      <c r="DS2" t="s">
        <v>49</v>
      </c>
      <c r="DT2" t="s">
        <v>118</v>
      </c>
      <c r="DU2" t="s">
        <v>49</v>
      </c>
      <c r="DV2" t="s">
        <v>561</v>
      </c>
      <c r="DW2" t="s">
        <v>49</v>
      </c>
      <c r="DX2" t="s">
        <v>49</v>
      </c>
      <c r="DY2" t="s">
        <v>49</v>
      </c>
      <c r="DZ2" t="s">
        <v>49</v>
      </c>
      <c r="EA2" t="s">
        <v>49</v>
      </c>
      <c r="EB2" t="s">
        <v>561</v>
      </c>
      <c r="EC2" t="s">
        <v>49</v>
      </c>
      <c r="ED2" t="s">
        <v>49</v>
      </c>
      <c r="EE2" t="s">
        <v>118</v>
      </c>
      <c r="EF2" t="s">
        <v>118</v>
      </c>
      <c r="EG2" t="s">
        <v>562</v>
      </c>
      <c r="EH2" t="s">
        <v>561</v>
      </c>
      <c r="EI2" t="s">
        <v>49</v>
      </c>
      <c r="EJ2" t="s">
        <v>49</v>
      </c>
      <c r="EK2" t="s">
        <v>49</v>
      </c>
      <c r="EL2" t="s">
        <v>49</v>
      </c>
      <c r="EM2" t="s">
        <v>49</v>
      </c>
      <c r="EN2" t="s">
        <v>49</v>
      </c>
      <c r="EO2" t="s">
        <v>49</v>
      </c>
      <c r="EP2" t="s">
        <v>118</v>
      </c>
      <c r="EQ2" t="s">
        <v>49</v>
      </c>
      <c r="ER2" t="s">
        <v>49</v>
      </c>
      <c r="ES2" t="s">
        <v>49</v>
      </c>
      <c r="ET2" t="s">
        <v>49</v>
      </c>
      <c r="EU2" t="s">
        <v>49</v>
      </c>
      <c r="EV2" t="s">
        <v>561</v>
      </c>
      <c r="EW2" t="s">
        <v>49</v>
      </c>
      <c r="EX2" t="s">
        <v>49</v>
      </c>
      <c r="EY2" t="s">
        <v>49</v>
      </c>
      <c r="EZ2" t="s">
        <v>561</v>
      </c>
      <c r="FA2" t="s">
        <v>49</v>
      </c>
      <c r="FB2" t="s">
        <v>561</v>
      </c>
      <c r="FC2" t="s">
        <v>49</v>
      </c>
      <c r="FD2" t="s">
        <v>49</v>
      </c>
      <c r="FE2" t="s">
        <v>49</v>
      </c>
      <c r="FF2" t="s">
        <v>561</v>
      </c>
      <c r="FG2" t="s">
        <v>49</v>
      </c>
      <c r="FH2" t="s">
        <v>563</v>
      </c>
      <c r="FI2" t="s">
        <v>561</v>
      </c>
      <c r="FJ2" t="s">
        <v>49</v>
      </c>
      <c r="FK2" t="s">
        <v>562</v>
      </c>
      <c r="FL2" t="s">
        <v>49</v>
      </c>
      <c r="FM2" t="s">
        <v>49</v>
      </c>
    </row>
    <row r="3" spans="1:169" x14ac:dyDescent="0.25">
      <c r="A3" s="215"/>
      <c r="B3" t="s">
        <v>560</v>
      </c>
    </row>
    <row r="4" spans="1:169" x14ac:dyDescent="0.25">
      <c r="A4" s="215"/>
      <c r="B4" t="s">
        <v>250</v>
      </c>
      <c r="C4" s="50">
        <f>+'Indirect vs Direct'!C4</f>
        <v>22.5</v>
      </c>
      <c r="D4" s="50">
        <f>+'Indirect vs Direct'!D4</f>
        <v>30.35</v>
      </c>
      <c r="E4" s="50">
        <f>+'Indirect vs Direct'!E4</f>
        <v>47.633333333333326</v>
      </c>
      <c r="F4" s="50"/>
      <c r="G4" s="50">
        <f>+'Indirect vs Direct'!G4</f>
        <v>5.8333333333333339</v>
      </c>
      <c r="H4" s="50">
        <f>+'Indirect vs Direct'!H4</f>
        <v>32.316666666666663</v>
      </c>
      <c r="I4" s="50">
        <f>+'Indirect vs Direct'!I4</f>
        <v>16.549999999999997</v>
      </c>
      <c r="J4" s="50">
        <f>+'Indirect vs Direct'!J4</f>
        <v>14.95</v>
      </c>
      <c r="K4" s="50">
        <f>+'Indirect vs Direct'!K4</f>
        <v>23.083333333333332</v>
      </c>
      <c r="L4" s="50">
        <f>+'Indirect vs Direct'!L4</f>
        <v>31.566666666666666</v>
      </c>
      <c r="M4" s="50">
        <f>+'Indirect vs Direct'!M4</f>
        <v>53.516666666666673</v>
      </c>
      <c r="N4" s="50">
        <f>+'Indirect vs Direct'!N4</f>
        <v>21.816666666666666</v>
      </c>
      <c r="O4" s="50">
        <f>+'Indirect vs Direct'!O4</f>
        <v>91.4</v>
      </c>
      <c r="P4" s="50">
        <f>+'Indirect vs Direct'!P4</f>
        <v>3.15</v>
      </c>
      <c r="Q4" s="50">
        <f>+'Indirect vs Direct'!Q4</f>
        <v>54.65</v>
      </c>
      <c r="R4" s="50">
        <f>+'Indirect vs Direct'!R4</f>
        <v>37.300000000000004</v>
      </c>
      <c r="S4" s="50">
        <f>+'Indirect vs Direct'!S4</f>
        <v>39.799999999999997</v>
      </c>
      <c r="T4" s="50">
        <f>+'Indirect vs Direct'!T4</f>
        <v>29.116666666666667</v>
      </c>
      <c r="U4" s="50">
        <f>+'Indirect vs Direct'!U4</f>
        <v>32.25</v>
      </c>
      <c r="V4" s="50">
        <f>+'Indirect vs Direct'!V4</f>
        <v>42.933333333333337</v>
      </c>
      <c r="W4" s="50">
        <f>+'Indirect vs Direct'!W4</f>
        <v>22.066666666666666</v>
      </c>
      <c r="X4" s="50">
        <f>+'Indirect vs Direct'!X4</f>
        <v>37.183333333333337</v>
      </c>
      <c r="Y4" s="50">
        <f>+'Indirect vs Direct'!Y4</f>
        <v>40.283333333333331</v>
      </c>
      <c r="Z4" s="50">
        <f>+'Indirect vs Direct'!Z4</f>
        <v>46.666666666666664</v>
      </c>
      <c r="AA4" s="50">
        <f>+'Indirect vs Direct'!AA4</f>
        <v>21.233333333333334</v>
      </c>
      <c r="AB4" s="50">
        <f>+'Indirect vs Direct'!AB4</f>
        <v>8.6833333333333336</v>
      </c>
      <c r="AC4" s="50">
        <f>+'Indirect vs Direct'!AC4</f>
        <v>10.216666666666667</v>
      </c>
      <c r="AD4" s="50">
        <f>+'Indirect vs Direct'!AD4</f>
        <v>36.13333333333334</v>
      </c>
      <c r="AE4" s="50">
        <f>+'Indirect vs Direct'!AE4</f>
        <v>21.166666666666671</v>
      </c>
      <c r="AF4" s="50">
        <f>+'Indirect vs Direct'!AF4</f>
        <v>15.716666666666665</v>
      </c>
      <c r="AG4" s="50">
        <f>+'Indirect vs Direct'!AG4</f>
        <v>54.4</v>
      </c>
      <c r="AH4" s="50">
        <f>+'Indirect vs Direct'!AH4</f>
        <v>36.716666666666661</v>
      </c>
      <c r="AI4" s="50">
        <f>+'Indirect vs Direct'!AI4</f>
        <v>12.500000000000002</v>
      </c>
      <c r="AJ4" s="50">
        <f>+'Indirect vs Direct'!AJ4</f>
        <v>35.383333333333333</v>
      </c>
      <c r="AK4" s="50">
        <f>+'Indirect vs Direct'!AK4</f>
        <v>50.75</v>
      </c>
      <c r="AL4" s="50">
        <f>+'Indirect vs Direct'!AL4</f>
        <v>61.066666666666663</v>
      </c>
      <c r="AM4" s="50">
        <f>+'Indirect vs Direct'!AM4</f>
        <v>27.416666666666668</v>
      </c>
      <c r="AN4" s="50">
        <f>+'Indirect vs Direct'!AN4</f>
        <v>19.75</v>
      </c>
      <c r="AO4" s="50">
        <f>+'Indirect vs Direct'!AO4</f>
        <v>28.033333333333339</v>
      </c>
      <c r="AP4" s="50"/>
      <c r="AQ4" s="50">
        <f>+'Indirect vs Direct'!AQ4</f>
        <v>48.900000000000006</v>
      </c>
      <c r="AR4" s="50">
        <f>+'Indirect vs Direct'!AR4</f>
        <v>34.849999999999994</v>
      </c>
      <c r="AS4" s="50">
        <f>+'Indirect vs Direct'!AS4</f>
        <v>29.133333333333333</v>
      </c>
      <c r="AT4" s="50">
        <f>+'Indirect vs Direct'!AT4</f>
        <v>23.883333333333336</v>
      </c>
      <c r="AU4" s="50">
        <f>+'Indirect vs Direct'!AU4</f>
        <v>45.25</v>
      </c>
      <c r="AV4" s="50">
        <f>+'Indirect vs Direct'!AV4</f>
        <v>31.533333333333331</v>
      </c>
      <c r="AW4" s="50">
        <f>+'Indirect vs Direct'!AW4</f>
        <v>29.883333333333333</v>
      </c>
      <c r="AX4" s="50">
        <f>+'Indirect vs Direct'!AX4</f>
        <v>45</v>
      </c>
      <c r="AY4" s="50">
        <f>+'Indirect vs Direct'!AY4</f>
        <v>74.333333333333343</v>
      </c>
      <c r="AZ4" s="50">
        <f>+'Indirect vs Direct'!AZ4</f>
        <v>34.233333333333334</v>
      </c>
      <c r="BA4" s="50">
        <f>+'Indirect vs Direct'!BA4</f>
        <v>12.966666666666665</v>
      </c>
      <c r="BB4" s="50">
        <f>+'Indirect vs Direct'!BB4</f>
        <v>44.616666666666667</v>
      </c>
      <c r="BC4" s="50">
        <f>+'Indirect vs Direct'!BC4</f>
        <v>37.049999999999997</v>
      </c>
      <c r="BD4" s="50">
        <f>+'Indirect vs Direct'!BD4</f>
        <v>13.666666666666668</v>
      </c>
      <c r="BE4" s="50">
        <f>+'Indirect vs Direct'!BE4</f>
        <v>14.5</v>
      </c>
      <c r="BF4" s="50">
        <f>+'Indirect vs Direct'!BF4</f>
        <v>24.516666666666669</v>
      </c>
      <c r="BG4" s="50">
        <f>+'Indirect vs Direct'!BG4</f>
        <v>14.416666666666668</v>
      </c>
      <c r="BH4" s="50">
        <f>+'Indirect vs Direct'!BH4</f>
        <v>42.3</v>
      </c>
      <c r="BI4" s="50">
        <f>+'Indirect vs Direct'!BI4</f>
        <v>25.583333333333336</v>
      </c>
      <c r="BJ4" s="50">
        <f>+'Indirect vs Direct'!BJ4</f>
        <v>33.166666666666664</v>
      </c>
      <c r="BK4" s="50">
        <f>+'Indirect vs Direct'!BK4</f>
        <v>41.383333333333333</v>
      </c>
      <c r="BL4" s="50">
        <f>+'Indirect vs Direct'!BL4</f>
        <v>43.666666666666664</v>
      </c>
      <c r="BM4" s="50">
        <f>+'Indirect vs Direct'!BM4</f>
        <v>46.31666666666667</v>
      </c>
      <c r="BN4" s="50"/>
      <c r="BO4" s="50">
        <f>+'Indirect vs Direct'!BO4</f>
        <v>50.783333333333339</v>
      </c>
      <c r="BP4" s="50"/>
      <c r="BQ4" s="50">
        <f>+'Indirect vs Direct'!BQ4</f>
        <v>63.766666666666666</v>
      </c>
      <c r="BR4" s="50">
        <f>+'Indirect vs Direct'!BR4</f>
        <v>12.683333333333334</v>
      </c>
      <c r="BS4" s="50">
        <f>+'Indirect vs Direct'!BS4</f>
        <v>36.81666666666667</v>
      </c>
      <c r="BT4" s="50">
        <f>+'Indirect vs Direct'!BT4</f>
        <v>77.216666666666669</v>
      </c>
      <c r="BU4" s="50">
        <f>+'Indirect vs Direct'!BU4</f>
        <v>34.299999999999997</v>
      </c>
      <c r="BV4" s="50">
        <f>+'Indirect vs Direct'!BV4</f>
        <v>24.216666666666665</v>
      </c>
      <c r="BW4" s="50">
        <f>+'Indirect vs Direct'!BW4</f>
        <v>16.899999999999999</v>
      </c>
      <c r="BX4" s="50">
        <f>+'Indirect vs Direct'!BX4</f>
        <v>65.666666666666657</v>
      </c>
      <c r="BY4" s="50">
        <f>+'Indirect vs Direct'!BY4</f>
        <v>15.700000000000001</v>
      </c>
      <c r="BZ4" s="50">
        <f>+'Indirect vs Direct'!BZ4</f>
        <v>25.533333333333335</v>
      </c>
      <c r="CA4" s="50">
        <f>+'Indirect vs Direct'!CA4</f>
        <v>26.716666666666669</v>
      </c>
      <c r="CB4" s="50">
        <f>+'Indirect vs Direct'!CB4</f>
        <v>31.483333333333327</v>
      </c>
      <c r="CC4" s="50">
        <f>+'Indirect vs Direct'!CC4</f>
        <v>24.333333333333332</v>
      </c>
      <c r="CD4">
        <v>40.016666666666666</v>
      </c>
      <c r="CE4">
        <v>38.899000000000008</v>
      </c>
      <c r="CF4">
        <v>32.733333333333334</v>
      </c>
      <c r="CG4">
        <v>26.717999999999993</v>
      </c>
      <c r="CH4">
        <v>25.465999999999998</v>
      </c>
      <c r="CI4">
        <v>24.65</v>
      </c>
      <c r="CJ4">
        <v>57.766666666666666</v>
      </c>
      <c r="CK4">
        <v>44.332999999999998</v>
      </c>
      <c r="CL4">
        <v>29.419</v>
      </c>
      <c r="CM4">
        <v>41.783000000000001</v>
      </c>
      <c r="CN4">
        <v>36.5837</v>
      </c>
      <c r="CO4">
        <v>24.417000000000002</v>
      </c>
      <c r="CP4">
        <v>42.265999999999998</v>
      </c>
      <c r="CQ4">
        <v>48.048999999999992</v>
      </c>
      <c r="CR4">
        <v>15.75</v>
      </c>
      <c r="CS4">
        <v>19.420999999999999</v>
      </c>
      <c r="CT4">
        <v>35.667000000000002</v>
      </c>
      <c r="CU4">
        <v>40.149700000000003</v>
      </c>
      <c r="CV4">
        <v>62.499000000000009</v>
      </c>
      <c r="CW4">
        <v>31.766300000000001</v>
      </c>
      <c r="CX4">
        <v>32.850300000000004</v>
      </c>
      <c r="CY4">
        <v>51.498699999999999</v>
      </c>
      <c r="CZ4">
        <v>27.980000000000004</v>
      </c>
      <c r="DA4">
        <v>15.433</v>
      </c>
      <c r="DB4">
        <v>53.549700000000001</v>
      </c>
      <c r="DC4">
        <v>27.739000000000001</v>
      </c>
      <c r="DD4">
        <v>23.023300000000003</v>
      </c>
      <c r="DE4">
        <v>43.187000000000005</v>
      </c>
      <c r="DF4">
        <v>41.3504</v>
      </c>
      <c r="DG4">
        <v>28.849000000000004</v>
      </c>
      <c r="DH4">
        <v>29.700000000000003</v>
      </c>
      <c r="DI4">
        <v>43.500700000000002</v>
      </c>
      <c r="DJ4">
        <v>41.670999999999999</v>
      </c>
      <c r="DK4">
        <v>35.482999999999997</v>
      </c>
      <c r="DL4">
        <v>52.750999999999998</v>
      </c>
      <c r="DM4">
        <v>36.750000000000007</v>
      </c>
      <c r="DN4">
        <v>39.349999999999994</v>
      </c>
      <c r="DO4">
        <v>40.414999999999999</v>
      </c>
      <c r="DP4">
        <v>33.766000000000005</v>
      </c>
      <c r="DQ4">
        <v>22.016399999999997</v>
      </c>
      <c r="DR4">
        <v>30.051000000000002</v>
      </c>
      <c r="DS4">
        <v>59.820500000000003</v>
      </c>
      <c r="DT4">
        <v>38.116999999999997</v>
      </c>
      <c r="DU4">
        <v>32.9</v>
      </c>
      <c r="DV4">
        <v>20.515999999999998</v>
      </c>
      <c r="DW4">
        <v>51.100299999999997</v>
      </c>
      <c r="DX4">
        <v>61.084000000000003</v>
      </c>
      <c r="DY4">
        <v>26.166</v>
      </c>
      <c r="DZ4">
        <v>46.199700000000007</v>
      </c>
      <c r="EA4">
        <v>57.5336</v>
      </c>
      <c r="EB4">
        <v>20.882999999999999</v>
      </c>
      <c r="EC4">
        <v>42.416000000000004</v>
      </c>
      <c r="ED4">
        <v>41.515999999999998</v>
      </c>
      <c r="EE4">
        <v>29.432299999999998</v>
      </c>
      <c r="EF4">
        <v>29.467000000000002</v>
      </c>
      <c r="EG4">
        <v>34.645199999999996</v>
      </c>
      <c r="EH4">
        <v>36.266299999999994</v>
      </c>
      <c r="EI4">
        <v>19.541999999999998</v>
      </c>
      <c r="EJ4">
        <v>25.966999999999999</v>
      </c>
      <c r="EK4">
        <v>13.1</v>
      </c>
      <c r="EL4">
        <v>37.509300000000003</v>
      </c>
      <c r="EM4">
        <v>19.549299999999999</v>
      </c>
      <c r="EN4">
        <v>31.0717</v>
      </c>
      <c r="EO4">
        <v>28.6493</v>
      </c>
      <c r="EP4">
        <v>60.104999999999997</v>
      </c>
      <c r="EQ4">
        <v>21.351000000000003</v>
      </c>
      <c r="ER4">
        <v>33.483700000000006</v>
      </c>
      <c r="ES4">
        <v>46.535999999999994</v>
      </c>
      <c r="ET4">
        <v>46.982999999999997</v>
      </c>
      <c r="EU4">
        <v>64.816300000000012</v>
      </c>
      <c r="EV4">
        <v>45.216999999999999</v>
      </c>
      <c r="EW4">
        <v>46.216999999999992</v>
      </c>
      <c r="EX4">
        <v>15.716700000000001</v>
      </c>
      <c r="EY4">
        <v>8.3333000000000013</v>
      </c>
      <c r="EZ4">
        <v>32.732700000000001</v>
      </c>
      <c r="FA4">
        <v>6.2006999999999994</v>
      </c>
      <c r="FB4">
        <v>48.466999999999999</v>
      </c>
      <c r="FC4">
        <v>39.884000000000007</v>
      </c>
      <c r="FD4">
        <v>39.701999999999998</v>
      </c>
      <c r="FE4">
        <v>8.85</v>
      </c>
      <c r="FF4">
        <v>18.533000000000001</v>
      </c>
      <c r="FG4">
        <v>48.633299999999998</v>
      </c>
      <c r="FH4">
        <v>27.3</v>
      </c>
      <c r="FI4">
        <v>63</v>
      </c>
      <c r="FJ4">
        <v>30.383000000000003</v>
      </c>
      <c r="FK4">
        <v>52.516999999999996</v>
      </c>
      <c r="FL4">
        <v>67.398499999999999</v>
      </c>
      <c r="FM4">
        <v>33.482999999999997</v>
      </c>
    </row>
    <row r="5" spans="1:169" x14ac:dyDescent="0.25">
      <c r="A5" s="215"/>
      <c r="B5" t="s">
        <v>256</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row>
    <row r="6" spans="1:169" x14ac:dyDescent="0.25">
      <c r="A6" s="215"/>
      <c r="B6" s="49" t="s">
        <v>257</v>
      </c>
      <c r="C6" s="50">
        <f>+'Indirect vs Direct'!C6</f>
        <v>16.766666666666666</v>
      </c>
      <c r="D6" s="50">
        <f>+'Indirect vs Direct'!D6</f>
        <v>23.216666666666669</v>
      </c>
      <c r="E6" s="50">
        <f>+'Indirect vs Direct'!E6</f>
        <v>68.600000000000009</v>
      </c>
      <c r="F6" s="50"/>
      <c r="G6" s="50">
        <f>+'Indirect vs Direct'!G6</f>
        <v>23.333333333333336</v>
      </c>
      <c r="H6" s="50">
        <f>+'Indirect vs Direct'!H6</f>
        <v>33.266666666666666</v>
      </c>
      <c r="I6" s="50">
        <f>+'Indirect vs Direct'!I6</f>
        <v>16.616666666666667</v>
      </c>
      <c r="J6" s="50">
        <f>+'Indirect vs Direct'!J6</f>
        <v>12.666666666666668</v>
      </c>
      <c r="K6" s="50">
        <f>+'Indirect vs Direct'!K6</f>
        <v>38.88333333333334</v>
      </c>
      <c r="L6" s="50">
        <f>+'Indirect vs Direct'!L6</f>
        <v>26.65</v>
      </c>
      <c r="M6" s="50">
        <f>+'Indirect vs Direct'!M6</f>
        <v>23.81666666666667</v>
      </c>
      <c r="N6" s="50">
        <f>+'Indirect vs Direct'!N6</f>
        <v>33.75</v>
      </c>
      <c r="O6" s="50">
        <f>+'Indirect vs Direct'!O6</f>
        <v>36.75</v>
      </c>
      <c r="P6" s="50">
        <f>+'Indirect vs Direct'!P6</f>
        <v>17.883333333333333</v>
      </c>
      <c r="Q6" s="50">
        <f>+'Indirect vs Direct'!Q6</f>
        <v>47.516666666666666</v>
      </c>
      <c r="R6" s="50">
        <f>+'Indirect vs Direct'!R6</f>
        <v>24.533333333333335</v>
      </c>
      <c r="S6" s="50">
        <f>+'Indirect vs Direct'!S6</f>
        <v>11.983333333333333</v>
      </c>
      <c r="T6" s="50">
        <f>+'Indirect vs Direct'!T6</f>
        <v>11.216666666666667</v>
      </c>
      <c r="U6" s="50">
        <f>+'Indirect vs Direct'!U6</f>
        <v>14.966666666666667</v>
      </c>
      <c r="V6" s="50">
        <f>+'Indirect vs Direct'!V6</f>
        <v>10.033333333333331</v>
      </c>
      <c r="W6" s="50">
        <f>+'Indirect vs Direct'!W6</f>
        <v>23.583333333333336</v>
      </c>
      <c r="X6" s="50">
        <f>+'Indirect vs Direct'!X6</f>
        <v>46.133333333333333</v>
      </c>
      <c r="Y6" s="50">
        <f>+'Indirect vs Direct'!Y6</f>
        <v>20.43333333333333</v>
      </c>
      <c r="Z6" s="50">
        <f>+'Indirect vs Direct'!Z6</f>
        <v>25.45</v>
      </c>
      <c r="AA6" s="50">
        <f>+'Indirect vs Direct'!AA6</f>
        <v>24.966666666666665</v>
      </c>
      <c r="AB6" s="50">
        <f>+'Indirect vs Direct'!AB6</f>
        <v>25.683333333333334</v>
      </c>
      <c r="AC6" s="50">
        <f>+'Indirect vs Direct'!AC6</f>
        <v>62.183333333333337</v>
      </c>
      <c r="AD6" s="50">
        <f>+'Indirect vs Direct'!AD6</f>
        <v>14.283333333333335</v>
      </c>
      <c r="AE6" s="50">
        <f>+'Indirect vs Direct'!AE6</f>
        <v>3.4000000000000004</v>
      </c>
      <c r="AF6" s="50">
        <f>+'Indirect vs Direct'!AF6</f>
        <v>35.93333333333333</v>
      </c>
      <c r="AG6" s="50">
        <f>+'Indirect vs Direct'!AG6</f>
        <v>20.800000000000004</v>
      </c>
      <c r="AH6" s="50">
        <f>+'Indirect vs Direct'!AH6</f>
        <v>23.4</v>
      </c>
      <c r="AI6" s="50">
        <f>+'Indirect vs Direct'!AI6</f>
        <v>15.91666666666667</v>
      </c>
      <c r="AJ6" s="50">
        <f>+'Indirect vs Direct'!AJ6</f>
        <v>35.333333333333329</v>
      </c>
      <c r="AK6" s="50">
        <f>+'Indirect vs Direct'!AK6</f>
        <v>14.766666666666669</v>
      </c>
      <c r="AL6" s="50">
        <f>+'Indirect vs Direct'!AL6</f>
        <v>38.36666666666666</v>
      </c>
      <c r="AM6" s="50">
        <f>+'Indirect vs Direct'!AM6</f>
        <v>39.733333333333334</v>
      </c>
      <c r="AN6" s="50">
        <f>+'Indirect vs Direct'!AN6</f>
        <v>18.149999999999999</v>
      </c>
      <c r="AO6" s="50">
        <f>+'Indirect vs Direct'!AO6</f>
        <v>18.616666666666664</v>
      </c>
      <c r="AP6" s="50"/>
      <c r="AQ6" s="50">
        <f>+'Indirect vs Direct'!AQ6</f>
        <v>20.45</v>
      </c>
      <c r="AR6" s="50">
        <f>+'Indirect vs Direct'!AR6</f>
        <v>18.599999999999998</v>
      </c>
      <c r="AS6" s="50">
        <f>+'Indirect vs Direct'!AS6</f>
        <v>14.383333333333335</v>
      </c>
      <c r="AT6" s="50">
        <f>+'Indirect vs Direct'!AT6</f>
        <v>15.016666666666667</v>
      </c>
      <c r="AU6" s="50">
        <f>+'Indirect vs Direct'!AU6</f>
        <v>19.083333333333336</v>
      </c>
      <c r="AV6" s="50">
        <f>+'Indirect vs Direct'!AV6</f>
        <v>24.1</v>
      </c>
      <c r="AW6" s="50">
        <f>+'Indirect vs Direct'!AW6</f>
        <v>11.883333333333333</v>
      </c>
      <c r="AX6" s="50">
        <f>+'Indirect vs Direct'!AX6</f>
        <v>39.25</v>
      </c>
      <c r="AY6" s="50">
        <f>+'Indirect vs Direct'!AY6</f>
        <v>19.166666666666664</v>
      </c>
      <c r="AZ6" s="50">
        <f>+'Indirect vs Direct'!AZ6</f>
        <v>37.25</v>
      </c>
      <c r="BA6" s="50">
        <f>+'Indirect vs Direct'!BA6</f>
        <v>20.116666666666667</v>
      </c>
      <c r="BB6" s="50">
        <f>+'Indirect vs Direct'!BB6</f>
        <v>18.666666666666664</v>
      </c>
      <c r="BC6" s="50">
        <f>+'Indirect vs Direct'!BC6</f>
        <v>16.166666666666668</v>
      </c>
      <c r="BD6" s="50">
        <f>+'Indirect vs Direct'!BD6</f>
        <v>21.633333333333333</v>
      </c>
      <c r="BE6" s="50">
        <f>+'Indirect vs Direct'!BE6</f>
        <v>20.966666666666661</v>
      </c>
      <c r="BF6" s="50">
        <f>+'Indirect vs Direct'!BF6</f>
        <v>20.25</v>
      </c>
      <c r="BG6" s="50">
        <f>+'Indirect vs Direct'!BG6</f>
        <v>20.033333333333331</v>
      </c>
      <c r="BH6" s="50">
        <f>+'Indirect vs Direct'!BH6</f>
        <v>16.5</v>
      </c>
      <c r="BI6" s="50">
        <f>+'Indirect vs Direct'!BI6</f>
        <v>25.450000000000006</v>
      </c>
      <c r="BJ6" s="50">
        <f>+'Indirect vs Direct'!BJ6</f>
        <v>23.1</v>
      </c>
      <c r="BK6" s="50">
        <f>+'Indirect vs Direct'!BK6</f>
        <v>16.3</v>
      </c>
      <c r="BL6" s="50">
        <f>+'Indirect vs Direct'!BL6</f>
        <v>15.5</v>
      </c>
      <c r="BM6" s="50">
        <f>+'Indirect vs Direct'!BM6</f>
        <v>16.916666666666671</v>
      </c>
      <c r="BN6" s="50"/>
      <c r="BO6" s="50">
        <f>+'Indirect vs Direct'!BO6</f>
        <v>29.233333333333334</v>
      </c>
      <c r="BP6" s="50"/>
      <c r="BQ6" s="50">
        <f>+'Indirect vs Direct'!BQ6</f>
        <v>36.416666666666664</v>
      </c>
      <c r="BR6" s="50">
        <f>+'Indirect vs Direct'!BR6</f>
        <v>12.55</v>
      </c>
      <c r="BS6" s="50">
        <f>+'Indirect vs Direct'!BS6</f>
        <v>22.1</v>
      </c>
      <c r="BT6" s="50">
        <f>+'Indirect vs Direct'!BT6</f>
        <v>52.8</v>
      </c>
      <c r="BU6" s="50">
        <f>+'Indirect vs Direct'!BU6</f>
        <v>16.283333333333335</v>
      </c>
      <c r="BV6" s="50">
        <f>+'Indirect vs Direct'!BV6</f>
        <v>14.799999999999997</v>
      </c>
      <c r="BW6" s="50">
        <f>+'Indirect vs Direct'!BW6</f>
        <v>12.766666666666666</v>
      </c>
      <c r="BX6" s="50">
        <f>+'Indirect vs Direct'!BX6</f>
        <v>29.833333333333336</v>
      </c>
      <c r="BY6" s="50">
        <f>+'Indirect vs Direct'!BY6</f>
        <v>15.833333333333334</v>
      </c>
      <c r="BZ6" s="50">
        <f>+'Indirect vs Direct'!BZ6</f>
        <v>19.116666666666664</v>
      </c>
      <c r="CA6" s="50">
        <f>+'Indirect vs Direct'!CA6</f>
        <v>15.549999999999999</v>
      </c>
      <c r="CB6" s="50">
        <f>+'Indirect vs Direct'!CB6</f>
        <v>14.516666666666666</v>
      </c>
      <c r="CC6" s="50">
        <f>+'Indirect vs Direct'!CC6</f>
        <v>25.849999999999994</v>
      </c>
      <c r="CD6">
        <v>21.25</v>
      </c>
      <c r="CE6">
        <v>17.266999999999996</v>
      </c>
      <c r="CF6">
        <v>37.800000000000004</v>
      </c>
      <c r="CG6">
        <v>22.699999999999996</v>
      </c>
      <c r="CH6">
        <v>17.683</v>
      </c>
      <c r="CI6">
        <v>21.816666666666666</v>
      </c>
      <c r="CJ6">
        <v>17.95</v>
      </c>
      <c r="CK6">
        <v>29.099999999999998</v>
      </c>
      <c r="CL6">
        <v>18.364799999999999</v>
      </c>
      <c r="CM6">
        <v>38.783000000000001</v>
      </c>
      <c r="CN6">
        <v>27.867000000000001</v>
      </c>
      <c r="CO6">
        <v>27.299999999999997</v>
      </c>
      <c r="CP6">
        <v>12.533999999999999</v>
      </c>
      <c r="CQ6">
        <v>28.850999999999999</v>
      </c>
      <c r="CR6">
        <v>19.249299999999998</v>
      </c>
      <c r="CS6">
        <v>14.064499999999999</v>
      </c>
      <c r="CT6">
        <v>26.050999999999998</v>
      </c>
      <c r="CU6">
        <v>27.166999999999998</v>
      </c>
      <c r="CV6">
        <v>35.849999999999994</v>
      </c>
      <c r="CW6">
        <v>14.600000000000001</v>
      </c>
      <c r="CX6">
        <v>21.95</v>
      </c>
      <c r="CY6">
        <v>18.533000000000001</v>
      </c>
      <c r="CZ6">
        <v>16.400000000000002</v>
      </c>
      <c r="DA6">
        <v>31.1</v>
      </c>
      <c r="DB6">
        <v>16.967300000000002</v>
      </c>
      <c r="DC6">
        <v>13.353499999999999</v>
      </c>
      <c r="DD6">
        <v>13.178000000000001</v>
      </c>
      <c r="DE6">
        <v>20.265999999999998</v>
      </c>
      <c r="DF6">
        <v>16.150300000000001</v>
      </c>
      <c r="DG6">
        <v>28.183299999999999</v>
      </c>
      <c r="DH6">
        <v>20.2163</v>
      </c>
      <c r="DI6">
        <v>21.300000000000004</v>
      </c>
      <c r="DJ6">
        <v>23.132999999999999</v>
      </c>
      <c r="DK6">
        <v>29.082999999999998</v>
      </c>
      <c r="DL6">
        <v>27.716999999999999</v>
      </c>
      <c r="DM6">
        <v>12.149999999999999</v>
      </c>
      <c r="DN6">
        <v>31.971999999999998</v>
      </c>
      <c r="DO6">
        <v>30.716300000000004</v>
      </c>
      <c r="DP6">
        <v>27.817</v>
      </c>
      <c r="DQ6">
        <v>24.167000000000002</v>
      </c>
      <c r="DR6">
        <v>11.967000000000002</v>
      </c>
      <c r="DS6">
        <v>19.408999999999999</v>
      </c>
      <c r="DT6">
        <v>16.032999999999998</v>
      </c>
      <c r="DU6">
        <v>22.683</v>
      </c>
      <c r="DV6">
        <v>34.224299999999999</v>
      </c>
      <c r="DW6">
        <v>30.300999999999998</v>
      </c>
      <c r="DX6">
        <v>18</v>
      </c>
      <c r="DY6">
        <v>17.233000000000001</v>
      </c>
      <c r="DZ6">
        <v>15.481999999999999</v>
      </c>
      <c r="EA6">
        <v>19.165699999999998</v>
      </c>
      <c r="EB6">
        <v>26.967000000000006</v>
      </c>
      <c r="EC6">
        <v>19.5167</v>
      </c>
      <c r="ED6">
        <v>20.049999999999997</v>
      </c>
      <c r="EE6">
        <v>26.700299999999999</v>
      </c>
      <c r="EF6">
        <v>18.183</v>
      </c>
      <c r="EG6">
        <v>19.497999999999998</v>
      </c>
      <c r="EH6">
        <v>18.0337</v>
      </c>
      <c r="EI6">
        <v>16.351300000000002</v>
      </c>
      <c r="EJ6">
        <v>26.85</v>
      </c>
      <c r="EK6">
        <v>12.082999999999998</v>
      </c>
      <c r="EL6">
        <v>23.386199999999999</v>
      </c>
      <c r="EM6">
        <v>9.7840000000000007</v>
      </c>
      <c r="EN6">
        <v>42.033999999999999</v>
      </c>
      <c r="EO6">
        <v>29.367000000000001</v>
      </c>
      <c r="EP6">
        <v>33.742000000000004</v>
      </c>
      <c r="EQ6">
        <v>15.649000000000001</v>
      </c>
      <c r="ER6">
        <v>15.3</v>
      </c>
      <c r="ES6">
        <v>7.3056999999999981</v>
      </c>
      <c r="ET6">
        <v>12.067</v>
      </c>
      <c r="EU6">
        <v>18.183</v>
      </c>
      <c r="EV6">
        <v>24.083300000000008</v>
      </c>
      <c r="EW6">
        <v>19.883299999999998</v>
      </c>
      <c r="EX6">
        <v>17.183299999999999</v>
      </c>
      <c r="EY6">
        <v>15.767000000000001</v>
      </c>
      <c r="EZ6">
        <v>21.083000000000002</v>
      </c>
      <c r="FA6">
        <v>13.616</v>
      </c>
      <c r="FB6">
        <v>33.683</v>
      </c>
      <c r="FC6">
        <v>26.1</v>
      </c>
      <c r="FD6">
        <v>10.867000000000001</v>
      </c>
      <c r="FE6">
        <v>8.5829999999999984</v>
      </c>
      <c r="FF6">
        <v>19.566299999999998</v>
      </c>
      <c r="FG6">
        <v>28.067</v>
      </c>
      <c r="FH6">
        <v>44.132999999999996</v>
      </c>
      <c r="FI6">
        <v>22.5</v>
      </c>
      <c r="FJ6">
        <v>21.25</v>
      </c>
      <c r="FK6">
        <v>23.483000000000004</v>
      </c>
      <c r="FL6">
        <v>14.968999999999998</v>
      </c>
      <c r="FM6">
        <v>23.798999999999999</v>
      </c>
    </row>
    <row r="7" spans="1:169" x14ac:dyDescent="0.25">
      <c r="A7" s="215"/>
      <c r="B7" s="49" t="s">
        <v>258</v>
      </c>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row>
    <row r="8" spans="1:169" x14ac:dyDescent="0.25">
      <c r="A8" s="215"/>
      <c r="B8" t="s">
        <v>564</v>
      </c>
      <c r="C8" s="50">
        <f>+C6+C4</f>
        <v>39.266666666666666</v>
      </c>
      <c r="D8" s="50">
        <f t="shared" ref="D8:BO8" si="0">+D6+D4</f>
        <v>53.56666666666667</v>
      </c>
      <c r="E8" s="50">
        <f t="shared" si="0"/>
        <v>116.23333333333333</v>
      </c>
      <c r="F8" s="50"/>
      <c r="G8" s="50">
        <f t="shared" si="0"/>
        <v>29.166666666666671</v>
      </c>
      <c r="H8" s="50">
        <f t="shared" si="0"/>
        <v>65.583333333333329</v>
      </c>
      <c r="I8" s="50">
        <f t="shared" si="0"/>
        <v>33.166666666666664</v>
      </c>
      <c r="J8" s="50">
        <f t="shared" si="0"/>
        <v>27.616666666666667</v>
      </c>
      <c r="K8" s="50">
        <f t="shared" si="0"/>
        <v>61.966666666666669</v>
      </c>
      <c r="L8" s="50">
        <f t="shared" si="0"/>
        <v>58.216666666666669</v>
      </c>
      <c r="M8" s="50">
        <f t="shared" si="0"/>
        <v>77.333333333333343</v>
      </c>
      <c r="N8" s="50">
        <f t="shared" si="0"/>
        <v>55.566666666666663</v>
      </c>
      <c r="O8" s="50">
        <f t="shared" si="0"/>
        <v>128.15</v>
      </c>
      <c r="P8" s="50">
        <f t="shared" si="0"/>
        <v>21.033333333333331</v>
      </c>
      <c r="Q8" s="50">
        <f t="shared" si="0"/>
        <v>102.16666666666666</v>
      </c>
      <c r="R8" s="50">
        <f t="shared" si="0"/>
        <v>61.833333333333343</v>
      </c>
      <c r="S8" s="50">
        <f t="shared" si="0"/>
        <v>51.783333333333331</v>
      </c>
      <c r="T8" s="50">
        <f t="shared" si="0"/>
        <v>40.333333333333336</v>
      </c>
      <c r="U8" s="50">
        <f t="shared" si="0"/>
        <v>47.216666666666669</v>
      </c>
      <c r="V8" s="50">
        <f t="shared" si="0"/>
        <v>52.966666666666669</v>
      </c>
      <c r="W8" s="50">
        <f t="shared" si="0"/>
        <v>45.650000000000006</v>
      </c>
      <c r="X8" s="50">
        <f t="shared" si="0"/>
        <v>83.316666666666663</v>
      </c>
      <c r="Y8" s="50">
        <f t="shared" si="0"/>
        <v>60.716666666666661</v>
      </c>
      <c r="Z8" s="50">
        <f t="shared" si="0"/>
        <v>72.11666666666666</v>
      </c>
      <c r="AA8" s="50">
        <f t="shared" si="0"/>
        <v>46.2</v>
      </c>
      <c r="AB8" s="50">
        <f t="shared" si="0"/>
        <v>34.366666666666667</v>
      </c>
      <c r="AC8" s="50">
        <f t="shared" si="0"/>
        <v>72.400000000000006</v>
      </c>
      <c r="AD8" s="50">
        <f t="shared" si="0"/>
        <v>50.416666666666671</v>
      </c>
      <c r="AE8" s="50">
        <f t="shared" si="0"/>
        <v>24.56666666666667</v>
      </c>
      <c r="AF8" s="50">
        <f t="shared" si="0"/>
        <v>51.649999999999991</v>
      </c>
      <c r="AG8" s="50">
        <f t="shared" si="0"/>
        <v>75.2</v>
      </c>
      <c r="AH8" s="50">
        <f t="shared" si="0"/>
        <v>60.11666666666666</v>
      </c>
      <c r="AI8" s="50">
        <f t="shared" si="0"/>
        <v>28.416666666666671</v>
      </c>
      <c r="AJ8" s="50">
        <f t="shared" si="0"/>
        <v>70.716666666666669</v>
      </c>
      <c r="AK8" s="50">
        <f t="shared" si="0"/>
        <v>65.516666666666666</v>
      </c>
      <c r="AL8" s="50">
        <f t="shared" si="0"/>
        <v>99.433333333333323</v>
      </c>
      <c r="AM8" s="50">
        <f t="shared" si="0"/>
        <v>67.150000000000006</v>
      </c>
      <c r="AN8" s="50">
        <f t="shared" si="0"/>
        <v>37.9</v>
      </c>
      <c r="AO8" s="50">
        <f t="shared" si="0"/>
        <v>46.650000000000006</v>
      </c>
      <c r="AP8" s="50"/>
      <c r="AQ8" s="50">
        <f t="shared" si="0"/>
        <v>69.350000000000009</v>
      </c>
      <c r="AR8" s="50">
        <f t="shared" si="0"/>
        <v>53.449999999999989</v>
      </c>
      <c r="AS8" s="50">
        <f t="shared" si="0"/>
        <v>43.516666666666666</v>
      </c>
      <c r="AT8" s="50">
        <f t="shared" si="0"/>
        <v>38.900000000000006</v>
      </c>
      <c r="AU8" s="50">
        <f t="shared" si="0"/>
        <v>64.333333333333343</v>
      </c>
      <c r="AV8" s="50">
        <f t="shared" si="0"/>
        <v>55.633333333333333</v>
      </c>
      <c r="AW8" s="50">
        <f t="shared" si="0"/>
        <v>41.766666666666666</v>
      </c>
      <c r="AX8" s="50">
        <f t="shared" si="0"/>
        <v>84.25</v>
      </c>
      <c r="AY8" s="50">
        <f t="shared" si="0"/>
        <v>93.5</v>
      </c>
      <c r="AZ8" s="50">
        <f t="shared" si="0"/>
        <v>71.483333333333334</v>
      </c>
      <c r="BA8" s="50">
        <f t="shared" si="0"/>
        <v>33.083333333333329</v>
      </c>
      <c r="BB8" s="50">
        <f t="shared" si="0"/>
        <v>63.283333333333331</v>
      </c>
      <c r="BC8" s="50">
        <f t="shared" si="0"/>
        <v>53.216666666666669</v>
      </c>
      <c r="BD8" s="50">
        <f t="shared" si="0"/>
        <v>35.299999999999997</v>
      </c>
      <c r="BE8" s="50">
        <f t="shared" si="0"/>
        <v>35.466666666666661</v>
      </c>
      <c r="BF8" s="50">
        <f t="shared" si="0"/>
        <v>44.766666666666666</v>
      </c>
      <c r="BG8" s="50">
        <f t="shared" si="0"/>
        <v>34.450000000000003</v>
      </c>
      <c r="BH8" s="50">
        <f t="shared" si="0"/>
        <v>58.8</v>
      </c>
      <c r="BI8" s="50">
        <f t="shared" si="0"/>
        <v>51.033333333333346</v>
      </c>
      <c r="BJ8" s="50">
        <f t="shared" si="0"/>
        <v>56.266666666666666</v>
      </c>
      <c r="BK8" s="50">
        <f t="shared" si="0"/>
        <v>57.683333333333337</v>
      </c>
      <c r="BL8" s="50">
        <f t="shared" si="0"/>
        <v>59.166666666666664</v>
      </c>
      <c r="BM8" s="50">
        <f t="shared" si="0"/>
        <v>63.233333333333341</v>
      </c>
      <c r="BN8" s="50"/>
      <c r="BO8" s="50">
        <f t="shared" si="0"/>
        <v>80.01666666666668</v>
      </c>
      <c r="BP8" s="50"/>
      <c r="BQ8" s="50">
        <f t="shared" ref="BQ8:CC8" si="1">+BQ6+BQ4</f>
        <v>100.18333333333334</v>
      </c>
      <c r="BR8" s="50">
        <f t="shared" si="1"/>
        <v>25.233333333333334</v>
      </c>
      <c r="BS8" s="50">
        <f t="shared" si="1"/>
        <v>58.916666666666671</v>
      </c>
      <c r="BT8" s="50">
        <f t="shared" si="1"/>
        <v>130.01666666666665</v>
      </c>
      <c r="BU8" s="50">
        <f t="shared" si="1"/>
        <v>50.583333333333329</v>
      </c>
      <c r="BV8" s="50">
        <f t="shared" si="1"/>
        <v>39.016666666666666</v>
      </c>
      <c r="BW8" s="50">
        <f t="shared" si="1"/>
        <v>29.666666666666664</v>
      </c>
      <c r="BX8" s="50">
        <f t="shared" si="1"/>
        <v>95.5</v>
      </c>
      <c r="BY8" s="50">
        <f t="shared" si="1"/>
        <v>31.533333333333335</v>
      </c>
      <c r="BZ8" s="50">
        <f t="shared" si="1"/>
        <v>44.65</v>
      </c>
      <c r="CA8" s="50">
        <f t="shared" si="1"/>
        <v>42.266666666666666</v>
      </c>
      <c r="CB8" s="50">
        <f t="shared" si="1"/>
        <v>45.999999999999993</v>
      </c>
      <c r="CC8" s="50">
        <f t="shared" si="1"/>
        <v>50.183333333333323</v>
      </c>
      <c r="CD8">
        <v>61.266666666666666</v>
      </c>
      <c r="CE8">
        <v>56.166000000000004</v>
      </c>
      <c r="CF8">
        <v>70.533333333333331</v>
      </c>
      <c r="CG8">
        <v>49.417999999999992</v>
      </c>
      <c r="CH8">
        <v>43.149000000000001</v>
      </c>
      <c r="CI8">
        <v>46.466666666666669</v>
      </c>
      <c r="CJ8">
        <v>75.716666666666669</v>
      </c>
      <c r="CK8">
        <v>73.432999999999993</v>
      </c>
      <c r="CL8">
        <v>47.783799999999999</v>
      </c>
      <c r="CM8">
        <v>80.566000000000003</v>
      </c>
      <c r="CN8">
        <v>64.450699999999998</v>
      </c>
      <c r="CO8">
        <v>51.716999999999999</v>
      </c>
      <c r="CP8">
        <v>54.8</v>
      </c>
      <c r="CQ8">
        <v>76.899999999999991</v>
      </c>
      <c r="CR8">
        <v>34.999299999999998</v>
      </c>
      <c r="CS8">
        <v>33.485500000000002</v>
      </c>
      <c r="CT8">
        <v>61.718000000000004</v>
      </c>
      <c r="CU8">
        <v>67.316699999999997</v>
      </c>
      <c r="CV8">
        <v>98.349000000000004</v>
      </c>
      <c r="CW8">
        <v>46.366300000000003</v>
      </c>
      <c r="CX8">
        <v>54.800300000000007</v>
      </c>
      <c r="CY8">
        <v>70.031700000000001</v>
      </c>
      <c r="CZ8">
        <v>44.38000000000001</v>
      </c>
      <c r="DA8">
        <v>46.533000000000001</v>
      </c>
      <c r="DB8">
        <v>70.516999999999996</v>
      </c>
      <c r="DC8">
        <v>41.092500000000001</v>
      </c>
      <c r="DD8">
        <v>36.201300000000003</v>
      </c>
      <c r="DE8">
        <v>63.453000000000003</v>
      </c>
      <c r="DF8">
        <v>57.500700000000002</v>
      </c>
      <c r="DG8">
        <v>57.032300000000006</v>
      </c>
      <c r="DH8">
        <v>49.916300000000007</v>
      </c>
      <c r="DI8">
        <v>64.800700000000006</v>
      </c>
      <c r="DJ8">
        <v>64.804000000000002</v>
      </c>
      <c r="DK8">
        <v>64.566000000000003</v>
      </c>
      <c r="DL8">
        <v>80.467999999999989</v>
      </c>
      <c r="DM8">
        <v>48.900000000000006</v>
      </c>
      <c r="DN8">
        <v>71.321999999999989</v>
      </c>
      <c r="DO8">
        <v>71.13130000000001</v>
      </c>
      <c r="DP8">
        <v>61.583000000000006</v>
      </c>
      <c r="DQ8">
        <v>46.183399999999999</v>
      </c>
      <c r="DR8">
        <v>42.018000000000001</v>
      </c>
      <c r="DS8">
        <v>79.229500000000002</v>
      </c>
      <c r="DT8">
        <v>54.149999999999991</v>
      </c>
      <c r="DU8">
        <v>55.582999999999998</v>
      </c>
      <c r="DV8">
        <v>54.740299999999998</v>
      </c>
      <c r="DW8">
        <v>81.401299999999992</v>
      </c>
      <c r="DX8">
        <v>79.084000000000003</v>
      </c>
      <c r="DY8">
        <v>43.399000000000001</v>
      </c>
      <c r="DZ8">
        <v>61.681700000000006</v>
      </c>
      <c r="EA8">
        <v>76.699299999999994</v>
      </c>
      <c r="EB8">
        <v>47.850000000000009</v>
      </c>
      <c r="EC8">
        <v>61.932700000000004</v>
      </c>
      <c r="ED8">
        <v>61.565999999999995</v>
      </c>
      <c r="EE8">
        <v>56.132599999999996</v>
      </c>
      <c r="EF8">
        <v>47.650000000000006</v>
      </c>
      <c r="EG8">
        <v>54.143199999999993</v>
      </c>
      <c r="EH8">
        <v>54.3</v>
      </c>
      <c r="EI8">
        <v>35.893299999999996</v>
      </c>
      <c r="EJ8">
        <v>52.817</v>
      </c>
      <c r="EK8">
        <v>25.183</v>
      </c>
      <c r="EL8">
        <v>60.895499999999998</v>
      </c>
      <c r="EM8">
        <v>29.333300000000001</v>
      </c>
      <c r="EN8">
        <v>73.105699999999999</v>
      </c>
      <c r="EO8">
        <v>58.016300000000001</v>
      </c>
      <c r="EP8">
        <v>93.847000000000008</v>
      </c>
      <c r="EQ8">
        <v>37</v>
      </c>
      <c r="ER8">
        <v>48.78370000000001</v>
      </c>
      <c r="ES8">
        <v>53.841699999999989</v>
      </c>
      <c r="ET8">
        <v>59.05</v>
      </c>
      <c r="EU8">
        <v>82.999300000000005</v>
      </c>
      <c r="EV8">
        <v>69.300300000000007</v>
      </c>
      <c r="EW8">
        <v>66.10029999999999</v>
      </c>
      <c r="EX8">
        <v>32.9</v>
      </c>
      <c r="EY8">
        <v>24.100300000000004</v>
      </c>
      <c r="EZ8">
        <v>53.815700000000007</v>
      </c>
      <c r="FA8">
        <v>19.816699999999997</v>
      </c>
      <c r="FB8">
        <v>82.15</v>
      </c>
      <c r="FC8">
        <v>65.984000000000009</v>
      </c>
      <c r="FD8">
        <v>50.569000000000003</v>
      </c>
      <c r="FE8">
        <v>17.433</v>
      </c>
      <c r="FF8">
        <v>38.099299999999999</v>
      </c>
      <c r="FG8">
        <v>76.700299999999999</v>
      </c>
      <c r="FH8">
        <v>71.432999999999993</v>
      </c>
      <c r="FI8">
        <v>85.5</v>
      </c>
      <c r="FJ8">
        <v>51.633000000000003</v>
      </c>
      <c r="FK8">
        <v>76</v>
      </c>
      <c r="FL8">
        <v>82.367499999999993</v>
      </c>
      <c r="FM8">
        <v>57.281999999999996</v>
      </c>
    </row>
    <row r="9" spans="1:169" x14ac:dyDescent="0.25">
      <c r="A9" s="215"/>
    </row>
    <row r="10" spans="1:169" x14ac:dyDescent="0.25">
      <c r="A10" s="215"/>
      <c r="B10" t="s">
        <v>565</v>
      </c>
    </row>
    <row r="11" spans="1:169" x14ac:dyDescent="0.25">
      <c r="A11" s="215"/>
      <c r="B11" t="s">
        <v>566</v>
      </c>
      <c r="C11">
        <v>5</v>
      </c>
      <c r="D11">
        <f>+C11+5</f>
        <v>10</v>
      </c>
      <c r="E11">
        <f t="shared" ref="E11:AL11" si="2">+D11+5</f>
        <v>15</v>
      </c>
      <c r="F11">
        <f t="shared" si="2"/>
        <v>20</v>
      </c>
      <c r="G11">
        <f t="shared" si="2"/>
        <v>25</v>
      </c>
      <c r="H11">
        <f t="shared" si="2"/>
        <v>30</v>
      </c>
      <c r="I11">
        <f t="shared" si="2"/>
        <v>35</v>
      </c>
      <c r="J11">
        <f t="shared" si="2"/>
        <v>40</v>
      </c>
      <c r="K11">
        <f t="shared" si="2"/>
        <v>45</v>
      </c>
      <c r="L11">
        <f t="shared" si="2"/>
        <v>50</v>
      </c>
      <c r="M11">
        <f t="shared" si="2"/>
        <v>55</v>
      </c>
      <c r="N11">
        <f t="shared" si="2"/>
        <v>60</v>
      </c>
      <c r="O11">
        <f t="shared" si="2"/>
        <v>65</v>
      </c>
      <c r="P11">
        <f t="shared" si="2"/>
        <v>70</v>
      </c>
      <c r="Q11">
        <f t="shared" si="2"/>
        <v>75</v>
      </c>
      <c r="R11">
        <f t="shared" si="2"/>
        <v>80</v>
      </c>
      <c r="S11">
        <f t="shared" si="2"/>
        <v>85</v>
      </c>
      <c r="T11">
        <f t="shared" si="2"/>
        <v>90</v>
      </c>
      <c r="U11">
        <f t="shared" si="2"/>
        <v>95</v>
      </c>
      <c r="V11">
        <f t="shared" si="2"/>
        <v>100</v>
      </c>
      <c r="W11">
        <f t="shared" si="2"/>
        <v>105</v>
      </c>
      <c r="X11">
        <f t="shared" si="2"/>
        <v>110</v>
      </c>
      <c r="Y11">
        <f t="shared" si="2"/>
        <v>115</v>
      </c>
      <c r="Z11">
        <f t="shared" si="2"/>
        <v>120</v>
      </c>
      <c r="AA11">
        <f t="shared" si="2"/>
        <v>125</v>
      </c>
      <c r="AB11">
        <f t="shared" si="2"/>
        <v>130</v>
      </c>
      <c r="AC11">
        <f t="shared" si="2"/>
        <v>135</v>
      </c>
      <c r="AD11">
        <f t="shared" si="2"/>
        <v>140</v>
      </c>
      <c r="AE11">
        <f t="shared" si="2"/>
        <v>145</v>
      </c>
      <c r="AF11">
        <f t="shared" si="2"/>
        <v>150</v>
      </c>
      <c r="AG11">
        <f t="shared" si="2"/>
        <v>155</v>
      </c>
      <c r="AH11">
        <f t="shared" si="2"/>
        <v>160</v>
      </c>
      <c r="AI11">
        <f t="shared" si="2"/>
        <v>165</v>
      </c>
      <c r="AJ11">
        <f t="shared" si="2"/>
        <v>170</v>
      </c>
      <c r="AK11">
        <f t="shared" si="2"/>
        <v>175</v>
      </c>
      <c r="AL11">
        <f t="shared" si="2"/>
        <v>180</v>
      </c>
    </row>
    <row r="12" spans="1:169" x14ac:dyDescent="0.25">
      <c r="A12" s="215"/>
      <c r="B12" t="s">
        <v>567</v>
      </c>
      <c r="C12">
        <f>+C11*0.8</f>
        <v>4</v>
      </c>
      <c r="D12">
        <f>+D11*0.8</f>
        <v>8</v>
      </c>
      <c r="E12">
        <f t="shared" ref="E12:AL12" si="3">+E11*0.8</f>
        <v>12</v>
      </c>
      <c r="F12">
        <f t="shared" si="3"/>
        <v>16</v>
      </c>
      <c r="G12">
        <f t="shared" si="3"/>
        <v>20</v>
      </c>
      <c r="H12">
        <f t="shared" si="3"/>
        <v>24</v>
      </c>
      <c r="I12">
        <f t="shared" si="3"/>
        <v>28</v>
      </c>
      <c r="J12">
        <f t="shared" si="3"/>
        <v>32</v>
      </c>
      <c r="K12">
        <f t="shared" si="3"/>
        <v>36</v>
      </c>
      <c r="L12">
        <f t="shared" si="3"/>
        <v>40</v>
      </c>
      <c r="M12">
        <f t="shared" si="3"/>
        <v>44</v>
      </c>
      <c r="N12">
        <f t="shared" si="3"/>
        <v>48</v>
      </c>
      <c r="O12">
        <f t="shared" si="3"/>
        <v>52</v>
      </c>
      <c r="P12">
        <f t="shared" si="3"/>
        <v>56</v>
      </c>
      <c r="Q12">
        <f t="shared" si="3"/>
        <v>60</v>
      </c>
      <c r="R12">
        <f t="shared" si="3"/>
        <v>64</v>
      </c>
      <c r="S12">
        <f t="shared" si="3"/>
        <v>68</v>
      </c>
      <c r="T12">
        <f t="shared" si="3"/>
        <v>72</v>
      </c>
      <c r="U12">
        <f t="shared" si="3"/>
        <v>76</v>
      </c>
      <c r="V12">
        <f t="shared" si="3"/>
        <v>80</v>
      </c>
      <c r="W12">
        <f t="shared" si="3"/>
        <v>84</v>
      </c>
      <c r="X12">
        <f t="shared" si="3"/>
        <v>88</v>
      </c>
      <c r="Y12">
        <f t="shared" si="3"/>
        <v>92</v>
      </c>
      <c r="Z12">
        <f t="shared" si="3"/>
        <v>96</v>
      </c>
      <c r="AA12">
        <f t="shared" si="3"/>
        <v>100</v>
      </c>
      <c r="AB12">
        <f t="shared" si="3"/>
        <v>104</v>
      </c>
      <c r="AC12">
        <f t="shared" si="3"/>
        <v>108</v>
      </c>
      <c r="AD12">
        <f t="shared" si="3"/>
        <v>112</v>
      </c>
      <c r="AE12">
        <f t="shared" si="3"/>
        <v>116</v>
      </c>
      <c r="AF12">
        <f t="shared" si="3"/>
        <v>120</v>
      </c>
      <c r="AG12">
        <f t="shared" si="3"/>
        <v>124</v>
      </c>
      <c r="AH12">
        <f t="shared" si="3"/>
        <v>128</v>
      </c>
      <c r="AI12">
        <f t="shared" si="3"/>
        <v>132</v>
      </c>
      <c r="AJ12">
        <f t="shared" si="3"/>
        <v>136</v>
      </c>
      <c r="AK12">
        <f t="shared" si="3"/>
        <v>140</v>
      </c>
      <c r="AL12">
        <f t="shared" si="3"/>
        <v>144</v>
      </c>
    </row>
    <row r="13" spans="1:169" x14ac:dyDescent="0.25">
      <c r="A13" s="215"/>
    </row>
    <row r="14" spans="1:169" x14ac:dyDescent="0.25">
      <c r="A14" s="215"/>
    </row>
    <row r="15" spans="1:169" x14ac:dyDescent="0.25">
      <c r="A15" s="215"/>
    </row>
    <row r="16" spans="1:169" x14ac:dyDescent="0.25">
      <c r="A16" s="215"/>
    </row>
    <row r="17" spans="1:1" x14ac:dyDescent="0.25">
      <c r="A17" s="215"/>
    </row>
    <row r="18" spans="1:1" x14ac:dyDescent="0.25">
      <c r="A18" s="215"/>
    </row>
    <row r="19" spans="1:1" x14ac:dyDescent="0.25">
      <c r="A19" s="215"/>
    </row>
    <row r="20" spans="1:1" x14ac:dyDescent="0.25">
      <c r="A20" s="215"/>
    </row>
    <row r="21" spans="1:1" x14ac:dyDescent="0.25">
      <c r="A21" s="215"/>
    </row>
    <row r="22" spans="1:1" x14ac:dyDescent="0.25">
      <c r="A22" s="215"/>
    </row>
    <row r="23" spans="1:1" x14ac:dyDescent="0.25">
      <c r="A23" s="215"/>
    </row>
    <row r="24" spans="1:1" x14ac:dyDescent="0.25">
      <c r="A24" s="215"/>
    </row>
    <row r="25" spans="1:1" x14ac:dyDescent="0.25">
      <c r="A25" s="215"/>
    </row>
    <row r="26" spans="1:1" x14ac:dyDescent="0.25">
      <c r="A26" s="215"/>
    </row>
    <row r="27" spans="1:1" x14ac:dyDescent="0.25">
      <c r="A27" s="215"/>
    </row>
    <row r="28" spans="1:1" x14ac:dyDescent="0.25">
      <c r="A28" s="215"/>
    </row>
    <row r="29" spans="1:1" x14ac:dyDescent="0.25">
      <c r="A29" s="215"/>
    </row>
    <row r="30" spans="1:1" x14ac:dyDescent="0.25">
      <c r="A30" s="215"/>
    </row>
    <row r="31" spans="1:1" x14ac:dyDescent="0.25">
      <c r="A31" s="215"/>
    </row>
    <row r="32" spans="1:1" x14ac:dyDescent="0.25">
      <c r="A32" s="215"/>
    </row>
    <row r="33" spans="1:1" x14ac:dyDescent="0.25">
      <c r="A33" s="215"/>
    </row>
    <row r="34" spans="1:1" x14ac:dyDescent="0.25">
      <c r="A34" s="215"/>
    </row>
    <row r="35" spans="1:1" x14ac:dyDescent="0.25">
      <c r="A35" s="215"/>
    </row>
    <row r="36" spans="1:1" x14ac:dyDescent="0.25">
      <c r="A36" s="215"/>
    </row>
    <row r="37" spans="1:1" x14ac:dyDescent="0.25">
      <c r="A37" s="215"/>
    </row>
    <row r="38" spans="1:1" x14ac:dyDescent="0.25">
      <c r="A38" s="215"/>
    </row>
    <row r="39" spans="1:1" x14ac:dyDescent="0.25">
      <c r="A39" s="215"/>
    </row>
    <row r="40" spans="1:1" x14ac:dyDescent="0.25">
      <c r="A40" s="215"/>
    </row>
    <row r="41" spans="1:1" x14ac:dyDescent="0.25">
      <c r="A41" s="215"/>
    </row>
    <row r="42" spans="1:1" x14ac:dyDescent="0.25">
      <c r="A42" s="215"/>
    </row>
    <row r="43" spans="1:1" x14ac:dyDescent="0.25">
      <c r="A43" s="215"/>
    </row>
    <row r="44" spans="1:1" x14ac:dyDescent="0.25">
      <c r="A44" s="215"/>
    </row>
    <row r="45" spans="1:1" x14ac:dyDescent="0.25">
      <c r="A45" s="215"/>
    </row>
    <row r="46" spans="1:1" x14ac:dyDescent="0.25">
      <c r="A46" s="215"/>
    </row>
    <row r="47" spans="1:1" x14ac:dyDescent="0.25">
      <c r="A47" s="215"/>
    </row>
    <row r="48" spans="1:1" x14ac:dyDescent="0.25">
      <c r="A48" s="215"/>
    </row>
    <row r="49" spans="1:1" x14ac:dyDescent="0.25">
      <c r="A49" s="215"/>
    </row>
    <row r="50" spans="1:1" x14ac:dyDescent="0.25">
      <c r="A50" s="215"/>
    </row>
    <row r="51" spans="1:1" x14ac:dyDescent="0.25">
      <c r="A51" s="215"/>
    </row>
    <row r="52" spans="1:1" x14ac:dyDescent="0.25">
      <c r="A52" s="215"/>
    </row>
    <row r="53" spans="1:1" x14ac:dyDescent="0.25">
      <c r="A53" s="215"/>
    </row>
    <row r="54" spans="1:1" x14ac:dyDescent="0.25">
      <c r="A54" s="215"/>
    </row>
    <row r="55" spans="1:1" x14ac:dyDescent="0.25">
      <c r="A55" s="215"/>
    </row>
    <row r="56" spans="1:1" x14ac:dyDescent="0.25">
      <c r="A56" s="215"/>
    </row>
    <row r="57" spans="1:1" x14ac:dyDescent="0.25">
      <c r="A57" s="215"/>
    </row>
    <row r="58" spans="1:1" x14ac:dyDescent="0.25">
      <c r="A58" s="216"/>
    </row>
  </sheetData>
  <mergeCells count="1">
    <mergeCell ref="A2:A58"/>
  </mergeCells>
  <pageMargins left="0.7" right="0.7" top="0.75" bottom="0.75" header="0.3" footer="0.3"/>
  <pageSetup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24"/>
  <sheetViews>
    <sheetView showGridLines="0" zoomScale="70" zoomScaleNormal="70" workbookViewId="0">
      <pane xSplit="2" ySplit="2" topLeftCell="C6" activePane="bottomRight" state="frozen"/>
      <selection pane="topRight" activeCell="C1" sqref="C1"/>
      <selection pane="bottomLeft" activeCell="A3" sqref="A3"/>
      <selection pane="bottomRight" activeCell="B2" sqref="B2"/>
    </sheetView>
  </sheetViews>
  <sheetFormatPr defaultRowHeight="15" x14ac:dyDescent="0.25"/>
  <cols>
    <col min="1" max="1" width="24.7109375" customWidth="1"/>
    <col min="2" max="2" width="29.5703125" bestFit="1" customWidth="1"/>
    <col min="3" max="14" width="14.85546875" customWidth="1"/>
    <col min="15" max="15" width="26.28515625" customWidth="1"/>
    <col min="16" max="16" width="28.85546875" customWidth="1"/>
    <col min="17" max="17" width="25.85546875" customWidth="1"/>
    <col min="18" max="18" width="14.85546875" customWidth="1"/>
    <col min="19" max="19" width="21.5703125" customWidth="1"/>
    <col min="20" max="26" width="14.85546875" customWidth="1"/>
    <col min="27" max="27" width="24.42578125" customWidth="1"/>
    <col min="28" max="28" width="27" customWidth="1"/>
    <col min="29" max="29" width="24.140625" customWidth="1"/>
    <col min="30" max="30" width="14.85546875" customWidth="1"/>
    <col min="31" max="31" width="21.5703125" customWidth="1"/>
    <col min="32" max="81" width="14.85546875" customWidth="1"/>
  </cols>
  <sheetData>
    <row r="1" spans="1:81" x14ac:dyDescent="0.25">
      <c r="B1" t="s">
        <v>83</v>
      </c>
      <c r="C1" s="23" t="str">
        <f>+'Descriptive statistics'!C1</f>
        <v>001 - 14</v>
      </c>
      <c r="D1" s="23" t="str">
        <f>+'Descriptive statistics'!D1</f>
        <v>002 - 14</v>
      </c>
      <c r="E1" s="23" t="str">
        <f>+'Descriptive statistics'!E1</f>
        <v>003 - 14</v>
      </c>
      <c r="F1" s="23" t="str">
        <f>+'Descriptive statistics'!F1</f>
        <v>004 - 14</v>
      </c>
      <c r="G1" s="23" t="str">
        <f>+'Descriptive statistics'!G1</f>
        <v>005 - 14</v>
      </c>
      <c r="H1" s="23" t="str">
        <f>+'Descriptive statistics'!H1</f>
        <v>006 - 14</v>
      </c>
      <c r="I1" s="23" t="str">
        <f>+'Descriptive statistics'!I1</f>
        <v>007 - 14</v>
      </c>
      <c r="J1" s="23" t="str">
        <f>+'Descriptive statistics'!J1</f>
        <v>008 - 14</v>
      </c>
      <c r="K1" s="23" t="str">
        <f>+'Descriptive statistics'!K1</f>
        <v>0010 - 14</v>
      </c>
      <c r="L1" s="23" t="str">
        <f>+'Descriptive statistics'!L1</f>
        <v>0011 - 14</v>
      </c>
      <c r="M1" s="23" t="str">
        <f>+'Descriptive statistics'!M1</f>
        <v>0012 - 14</v>
      </c>
      <c r="N1" s="23" t="str">
        <f>+'Descriptive statistics'!N1</f>
        <v>0013 - 14</v>
      </c>
      <c r="O1" s="23" t="str">
        <f>+'Descriptive statistics'!O1</f>
        <v>0014 - 14</v>
      </c>
      <c r="P1" s="23" t="str">
        <f>+'Descriptive statistics'!P1</f>
        <v>0015 - 14</v>
      </c>
      <c r="Q1" s="23" t="str">
        <f>+'Descriptive statistics'!Q1</f>
        <v>0016 - 14</v>
      </c>
      <c r="R1" s="23" t="str">
        <f>+'Descriptive statistics'!R1</f>
        <v>0017 - 14</v>
      </c>
      <c r="S1" s="23" t="str">
        <f>+'Descriptive statistics'!S1</f>
        <v>0018 - 14</v>
      </c>
      <c r="T1" s="23" t="str">
        <f>+'Descriptive statistics'!T1</f>
        <v>0019 - 14</v>
      </c>
      <c r="U1" s="23" t="str">
        <f>+'Descriptive statistics'!U1</f>
        <v>0020 - 14</v>
      </c>
      <c r="V1" s="23" t="str">
        <f>+'Descriptive statistics'!V1</f>
        <v>0021 - 14</v>
      </c>
      <c r="W1" s="23" t="str">
        <f>+'Descriptive statistics'!W1</f>
        <v>0022 - 14</v>
      </c>
      <c r="X1" s="23" t="str">
        <f>+'Descriptive statistics'!X1</f>
        <v>0023 - 14</v>
      </c>
      <c r="Y1" s="23" t="str">
        <f>+'Descriptive statistics'!Y1</f>
        <v>0024 - 14</v>
      </c>
      <c r="Z1" s="23" t="str">
        <f>+'Descriptive statistics'!Z1</f>
        <v>0025 - 14</v>
      </c>
      <c r="AA1" s="23" t="str">
        <f>+'Descriptive statistics'!AA1</f>
        <v>0026 - 14</v>
      </c>
      <c r="AB1" s="23" t="str">
        <f>+'Descriptive statistics'!AB1</f>
        <v>0028 - 14</v>
      </c>
      <c r="AC1" s="23" t="str">
        <f>+'Descriptive statistics'!AC1</f>
        <v>0029 - 14</v>
      </c>
      <c r="AD1" s="23" t="str">
        <f>+'Descriptive statistics'!AD1</f>
        <v>0030 - 14</v>
      </c>
      <c r="AE1" s="23" t="str">
        <f>+'Descriptive statistics'!AE1</f>
        <v>0031 - 14</v>
      </c>
      <c r="AF1" s="23" t="str">
        <f>+'Descriptive statistics'!AF1</f>
        <v>0032 - 14</v>
      </c>
      <c r="AG1" s="23" t="str">
        <f>+'Descriptive statistics'!AG1</f>
        <v>0034 - 14</v>
      </c>
      <c r="AH1" s="23" t="str">
        <f>+'Descriptive statistics'!AH1</f>
        <v>035 - 14</v>
      </c>
      <c r="AI1" s="23" t="str">
        <f>+'Descriptive statistics'!AI1</f>
        <v>036 - 14</v>
      </c>
      <c r="AJ1" s="23" t="str">
        <f>+'Descriptive statistics'!AJ1</f>
        <v>037 - 14</v>
      </c>
      <c r="AK1" s="23" t="str">
        <f>+'Descriptive statistics'!AK1</f>
        <v>038 - 14</v>
      </c>
      <c r="AL1" s="23" t="str">
        <f>+'Descriptive statistics'!AL1</f>
        <v>039 - 14</v>
      </c>
      <c r="AM1" s="23" t="str">
        <f>+'Descriptive statistics'!AM1</f>
        <v>040 - 14</v>
      </c>
      <c r="AN1" s="23" t="str">
        <f>+'Descriptive statistics'!AN1</f>
        <v>041 - 14</v>
      </c>
      <c r="AO1" s="23" t="str">
        <f>+'Descriptive statistics'!AO1</f>
        <v>042 - 14</v>
      </c>
      <c r="AP1" s="23" t="str">
        <f>+'Descriptive statistics'!AP1</f>
        <v>043 - 14</v>
      </c>
      <c r="AQ1" s="23" t="str">
        <f>+'Descriptive statistics'!AQ1</f>
        <v>045 - 14</v>
      </c>
      <c r="AR1" s="23" t="str">
        <f>+'Descriptive statistics'!AR1</f>
        <v>047 - 14</v>
      </c>
      <c r="AS1" s="23" t="str">
        <f>+'Descriptive statistics'!AS1</f>
        <v>048 - 14</v>
      </c>
      <c r="AT1" s="23" t="str">
        <f>+'Descriptive statistics'!AT1</f>
        <v>049 - 14</v>
      </c>
      <c r="AU1" s="23" t="str">
        <f>+'Descriptive statistics'!AU1</f>
        <v>050 - 14</v>
      </c>
      <c r="AV1" s="23" t="str">
        <f>+'Descriptive statistics'!AV1</f>
        <v>051 - 14</v>
      </c>
      <c r="AW1" s="23" t="str">
        <f>+'Descriptive statistics'!AW1</f>
        <v>052 - 14</v>
      </c>
      <c r="AX1" s="23" t="str">
        <f>+'Descriptive statistics'!AX1</f>
        <v>053 - 14</v>
      </c>
      <c r="AY1" s="23" t="str">
        <f>+'Descriptive statistics'!AY1</f>
        <v>054 - 14</v>
      </c>
      <c r="AZ1" s="23" t="str">
        <f>+'Descriptive statistics'!AZ1</f>
        <v>055 - 14</v>
      </c>
      <c r="BA1" s="23" t="str">
        <f>+'Descriptive statistics'!BA1</f>
        <v>056 - 14</v>
      </c>
      <c r="BB1" s="23" t="str">
        <f>+'Descriptive statistics'!BB1</f>
        <v>057 - 14</v>
      </c>
      <c r="BC1" s="23" t="str">
        <f>+'Descriptive statistics'!BC1</f>
        <v>058 - 14</v>
      </c>
      <c r="BD1" s="23" t="str">
        <f>+'Descriptive statistics'!BD1</f>
        <v>059 - 14</v>
      </c>
      <c r="BE1" s="23" t="str">
        <f>+'Descriptive statistics'!BE1</f>
        <v>060 - 14</v>
      </c>
      <c r="BF1" s="23" t="str">
        <f>+'Descriptive statistics'!BF1</f>
        <v>061 - 14</v>
      </c>
      <c r="BG1" s="23" t="str">
        <f>+'Descriptive statistics'!BG1</f>
        <v>062 - 14</v>
      </c>
      <c r="BH1" s="23" t="str">
        <f>+'Descriptive statistics'!BH1</f>
        <v>063 - 14</v>
      </c>
      <c r="BI1" s="23" t="str">
        <f>+'Descriptive statistics'!BI1</f>
        <v>064 - 14</v>
      </c>
      <c r="BJ1" s="23" t="str">
        <f>+'Descriptive statistics'!BJ1</f>
        <v>065 - 14</v>
      </c>
      <c r="BK1" s="23" t="str">
        <f>+'Descriptive statistics'!BK1</f>
        <v>066 - 14</v>
      </c>
      <c r="BL1" s="23" t="str">
        <f>+'Descriptive statistics'!BL1</f>
        <v>067 - 14</v>
      </c>
      <c r="BM1" s="23" t="str">
        <f>+'Descriptive statistics'!BM1</f>
        <v>068 - 14</v>
      </c>
      <c r="BN1" s="23" t="str">
        <f>+'Descriptive statistics'!BN1</f>
        <v>069 - 14</v>
      </c>
      <c r="BO1" s="23" t="str">
        <f>+'Descriptive statistics'!BO1</f>
        <v>070 - 14</v>
      </c>
      <c r="BP1" s="23" t="str">
        <f>+'Descriptive statistics'!BP1</f>
        <v>071 - 14</v>
      </c>
      <c r="BQ1" s="23" t="str">
        <f>+'Descriptive statistics'!BQ1</f>
        <v>072 - 14</v>
      </c>
      <c r="BR1" s="23" t="str">
        <f>+'Descriptive statistics'!BR1</f>
        <v>073 - 14</v>
      </c>
      <c r="BS1" s="23" t="str">
        <f>+'Descriptive statistics'!BS1</f>
        <v>074 - 14</v>
      </c>
      <c r="BT1" s="23" t="str">
        <f>+'Descriptive statistics'!BT1</f>
        <v>075 - 14</v>
      </c>
      <c r="BU1" s="23" t="str">
        <f>+'Descriptive statistics'!BU1</f>
        <v>076 - 14</v>
      </c>
      <c r="BV1" s="23" t="str">
        <f>+'Descriptive statistics'!BV1</f>
        <v>077 - 14</v>
      </c>
      <c r="BW1" s="23" t="str">
        <f>+'Descriptive statistics'!BW1</f>
        <v>078 - 14</v>
      </c>
      <c r="BX1" s="23" t="str">
        <f>+'Descriptive statistics'!BX1</f>
        <v>079 - 14</v>
      </c>
      <c r="BY1" s="23" t="str">
        <f>+'Descriptive statistics'!BY1</f>
        <v>080 - 14</v>
      </c>
      <c r="BZ1" s="23" t="str">
        <f>+'Descriptive statistics'!BZ1</f>
        <v>081 - 14</v>
      </c>
      <c r="CA1" s="23" t="str">
        <f>+'Descriptive statistics'!CA1</f>
        <v>082 - 14</v>
      </c>
      <c r="CB1" s="23" t="str">
        <f>+'Descriptive statistics'!CB1</f>
        <v>083 - 14</v>
      </c>
      <c r="CC1" s="23" t="str">
        <f>+'Descriptive statistics'!CC1</f>
        <v>084 - 14</v>
      </c>
    </row>
    <row r="2" spans="1:81" x14ac:dyDescent="0.25">
      <c r="A2" s="214" t="s">
        <v>724</v>
      </c>
      <c r="B2" t="s">
        <v>457</v>
      </c>
      <c r="C2" s="2" t="s">
        <v>369</v>
      </c>
      <c r="D2" s="2" t="s">
        <v>221</v>
      </c>
      <c r="E2" s="2" t="s">
        <v>222</v>
      </c>
      <c r="F2" s="2" t="s">
        <v>222</v>
      </c>
      <c r="G2" s="2" t="s">
        <v>222</v>
      </c>
      <c r="H2" s="2" t="s">
        <v>222</v>
      </c>
      <c r="I2" s="2" t="s">
        <v>369</v>
      </c>
      <c r="J2" s="2" t="s">
        <v>369</v>
      </c>
      <c r="K2" s="2" t="s">
        <v>369</v>
      </c>
      <c r="L2" s="2" t="s">
        <v>369</v>
      </c>
      <c r="M2" s="2" t="s">
        <v>221</v>
      </c>
      <c r="N2" s="2" t="s">
        <v>221</v>
      </c>
      <c r="O2" s="2" t="s">
        <v>369</v>
      </c>
      <c r="P2" s="2" t="s">
        <v>53</v>
      </c>
      <c r="Q2" s="2" t="s">
        <v>222</v>
      </c>
      <c r="R2" s="2" t="s">
        <v>221</v>
      </c>
      <c r="S2" s="2" t="s">
        <v>221</v>
      </c>
      <c r="T2" s="2" t="s">
        <v>221</v>
      </c>
      <c r="U2" s="2" t="s">
        <v>221</v>
      </c>
      <c r="V2" s="2" t="s">
        <v>221</v>
      </c>
      <c r="W2" s="2" t="s">
        <v>221</v>
      </c>
      <c r="X2" s="2" t="s">
        <v>221</v>
      </c>
      <c r="Y2" s="2" t="s">
        <v>369</v>
      </c>
      <c r="Z2" s="2" t="s">
        <v>221</v>
      </c>
      <c r="AA2" s="2" t="s">
        <v>222</v>
      </c>
      <c r="AB2" s="2" t="s">
        <v>222</v>
      </c>
      <c r="AC2" s="2" t="s">
        <v>222</v>
      </c>
      <c r="AD2" s="2" t="s">
        <v>53</v>
      </c>
      <c r="AE2" s="2" t="s">
        <v>369</v>
      </c>
      <c r="AF2" s="2" t="s">
        <v>222</v>
      </c>
      <c r="AG2" s="2" t="s">
        <v>221</v>
      </c>
      <c r="AH2" s="2" t="s">
        <v>221</v>
      </c>
      <c r="AI2" s="2" t="s">
        <v>222</v>
      </c>
      <c r="AJ2" s="2" t="s">
        <v>222</v>
      </c>
      <c r="AK2" s="2" t="s">
        <v>369</v>
      </c>
      <c r="AL2" s="2" t="s">
        <v>369</v>
      </c>
      <c r="AM2" s="2" t="s">
        <v>53</v>
      </c>
      <c r="AN2" s="2" t="s">
        <v>53</v>
      </c>
      <c r="AO2" s="2" t="s">
        <v>221</v>
      </c>
      <c r="AP2" s="2" t="s">
        <v>53</v>
      </c>
      <c r="AQ2" s="2" t="s">
        <v>221</v>
      </c>
      <c r="AR2" s="2" t="s">
        <v>221</v>
      </c>
      <c r="AS2" s="2" t="s">
        <v>221</v>
      </c>
      <c r="AT2" s="2" t="s">
        <v>221</v>
      </c>
      <c r="AU2" s="2" t="s">
        <v>53</v>
      </c>
      <c r="AV2" s="2" t="s">
        <v>221</v>
      </c>
      <c r="AW2" s="2" t="s">
        <v>53</v>
      </c>
      <c r="AX2" s="2" t="s">
        <v>369</v>
      </c>
      <c r="AY2" s="2" t="s">
        <v>369</v>
      </c>
      <c r="AZ2" s="2" t="s">
        <v>53</v>
      </c>
      <c r="BA2" s="2" t="s">
        <v>369</v>
      </c>
      <c r="BB2" s="2" t="s">
        <v>221</v>
      </c>
      <c r="BC2" s="2" t="s">
        <v>221</v>
      </c>
      <c r="BD2" s="2" t="s">
        <v>221</v>
      </c>
      <c r="BE2" s="2" t="s">
        <v>221</v>
      </c>
      <c r="BF2" s="2" t="s">
        <v>221</v>
      </c>
      <c r="BG2" s="2" t="s">
        <v>221</v>
      </c>
      <c r="BH2" s="2" t="s">
        <v>221</v>
      </c>
      <c r="BI2" s="2" t="s">
        <v>369</v>
      </c>
      <c r="BJ2" s="2" t="s">
        <v>369</v>
      </c>
      <c r="BK2" s="2" t="s">
        <v>221</v>
      </c>
      <c r="BL2" s="2" t="s">
        <v>221</v>
      </c>
      <c r="BM2" s="2" t="s">
        <v>221</v>
      </c>
      <c r="BN2" s="2" t="s">
        <v>221</v>
      </c>
      <c r="BO2" s="2" t="s">
        <v>221</v>
      </c>
      <c r="BP2" s="2" t="s">
        <v>221</v>
      </c>
      <c r="BQ2" s="2" t="s">
        <v>222</v>
      </c>
      <c r="BR2" s="2" t="s">
        <v>369</v>
      </c>
      <c r="BS2" s="2" t="s">
        <v>369</v>
      </c>
      <c r="BT2" s="2" t="s">
        <v>221</v>
      </c>
      <c r="BU2" s="2" t="s">
        <v>221</v>
      </c>
      <c r="BV2" s="2" t="s">
        <v>221</v>
      </c>
      <c r="BW2" s="2" t="s">
        <v>221</v>
      </c>
      <c r="BX2" s="2" t="s">
        <v>221</v>
      </c>
      <c r="BY2" s="2" t="s">
        <v>369</v>
      </c>
      <c r="BZ2" s="2" t="s">
        <v>369</v>
      </c>
      <c r="CA2" s="2" t="s">
        <v>221</v>
      </c>
      <c r="CB2" s="2" t="s">
        <v>221</v>
      </c>
      <c r="CC2" s="2" t="s">
        <v>221</v>
      </c>
    </row>
    <row r="3" spans="1:81" x14ac:dyDescent="0.25">
      <c r="A3" s="215"/>
      <c r="B3" t="s">
        <v>249</v>
      </c>
      <c r="C3" t="s">
        <v>421</v>
      </c>
      <c r="D3" t="s">
        <v>421</v>
      </c>
      <c r="E3" t="s">
        <v>421</v>
      </c>
      <c r="F3" t="s">
        <v>421</v>
      </c>
      <c r="G3" t="s">
        <v>421</v>
      </c>
      <c r="H3" t="s">
        <v>421</v>
      </c>
      <c r="I3" t="s">
        <v>421</v>
      </c>
      <c r="J3" t="s">
        <v>421</v>
      </c>
      <c r="K3" t="s">
        <v>421</v>
      </c>
      <c r="L3" t="s">
        <v>421</v>
      </c>
      <c r="M3" t="s">
        <v>421</v>
      </c>
      <c r="N3" t="s">
        <v>421</v>
      </c>
      <c r="O3" t="s">
        <v>421</v>
      </c>
      <c r="P3" t="s">
        <v>413</v>
      </c>
      <c r="Q3" t="s">
        <v>421</v>
      </c>
      <c r="R3" t="s">
        <v>421</v>
      </c>
      <c r="S3" t="s">
        <v>421</v>
      </c>
      <c r="T3" t="s">
        <v>421</v>
      </c>
      <c r="U3" t="s">
        <v>421</v>
      </c>
      <c r="V3" t="s">
        <v>421</v>
      </c>
      <c r="W3" t="s">
        <v>421</v>
      </c>
      <c r="X3" t="s">
        <v>421</v>
      </c>
      <c r="Y3" t="s">
        <v>421</v>
      </c>
      <c r="Z3" t="s">
        <v>421</v>
      </c>
      <c r="AA3" t="s">
        <v>421</v>
      </c>
      <c r="AB3" t="s">
        <v>413</v>
      </c>
      <c r="AC3" t="s">
        <v>413</v>
      </c>
      <c r="AD3" t="s">
        <v>421</v>
      </c>
      <c r="AE3" t="s">
        <v>421</v>
      </c>
      <c r="AF3" t="s">
        <v>421</v>
      </c>
      <c r="AG3" t="s">
        <v>421</v>
      </c>
      <c r="AH3" t="s">
        <v>421</v>
      </c>
      <c r="AI3" t="s">
        <v>421</v>
      </c>
      <c r="AJ3" t="s">
        <v>421</v>
      </c>
      <c r="AK3" t="s">
        <v>421</v>
      </c>
      <c r="AL3" t="s">
        <v>421</v>
      </c>
      <c r="AM3" t="s">
        <v>421</v>
      </c>
      <c r="AN3" t="s">
        <v>421</v>
      </c>
      <c r="AO3" t="s">
        <v>421</v>
      </c>
      <c r="AP3" t="s">
        <v>421</v>
      </c>
      <c r="AQ3" t="s">
        <v>421</v>
      </c>
      <c r="AR3" t="s">
        <v>421</v>
      </c>
      <c r="AS3" t="s">
        <v>421</v>
      </c>
      <c r="AT3" t="s">
        <v>421</v>
      </c>
      <c r="AU3" t="s">
        <v>421</v>
      </c>
      <c r="AV3" t="s">
        <v>421</v>
      </c>
      <c r="AW3" t="s">
        <v>421</v>
      </c>
      <c r="AX3" t="s">
        <v>421</v>
      </c>
      <c r="AY3" t="s">
        <v>421</v>
      </c>
      <c r="AZ3" t="s">
        <v>421</v>
      </c>
      <c r="BA3" t="s">
        <v>413</v>
      </c>
      <c r="BB3" t="s">
        <v>421</v>
      </c>
      <c r="BC3" t="s">
        <v>421</v>
      </c>
      <c r="BD3" t="s">
        <v>421</v>
      </c>
      <c r="BE3" t="s">
        <v>421</v>
      </c>
      <c r="BF3" t="s">
        <v>421</v>
      </c>
      <c r="BG3" t="s">
        <v>421</v>
      </c>
      <c r="BH3" t="s">
        <v>421</v>
      </c>
      <c r="BI3" t="s">
        <v>421</v>
      </c>
      <c r="BJ3" t="s">
        <v>421</v>
      </c>
      <c r="BK3" t="s">
        <v>421</v>
      </c>
      <c r="BL3" t="s">
        <v>421</v>
      </c>
      <c r="BM3" t="s">
        <v>421</v>
      </c>
      <c r="BN3" t="s">
        <v>421</v>
      </c>
      <c r="BO3" t="s">
        <v>421</v>
      </c>
      <c r="BP3" t="s">
        <v>421</v>
      </c>
      <c r="BQ3" t="s">
        <v>421</v>
      </c>
      <c r="BR3" t="s">
        <v>421</v>
      </c>
      <c r="BS3" t="s">
        <v>421</v>
      </c>
      <c r="BT3" t="s">
        <v>421</v>
      </c>
      <c r="BU3" t="s">
        <v>421</v>
      </c>
      <c r="BV3" t="s">
        <v>421</v>
      </c>
      <c r="BW3" t="s">
        <v>421</v>
      </c>
      <c r="BX3" t="s">
        <v>421</v>
      </c>
      <c r="BY3" t="s">
        <v>421</v>
      </c>
      <c r="BZ3" t="s">
        <v>421</v>
      </c>
      <c r="CA3" t="s">
        <v>421</v>
      </c>
      <c r="CB3" t="s">
        <v>421</v>
      </c>
      <c r="CC3" t="s">
        <v>421</v>
      </c>
    </row>
    <row r="4" spans="1:81" x14ac:dyDescent="0.25">
      <c r="A4" s="215"/>
      <c r="B4" t="s">
        <v>250</v>
      </c>
      <c r="C4" s="50">
        <f>+SUMIF('Task Durations'!$B$14:$B$53,"Direct",'Task Durations'!D$14:D$53)</f>
        <v>22.5</v>
      </c>
      <c r="D4" s="50">
        <f>+SUMIF('Task Durations'!$B$14:$B$53,"Direct",'Task Durations'!E$14:E$53)</f>
        <v>30.35</v>
      </c>
      <c r="E4" s="50">
        <f>+SUMIF('Task Durations'!$B$14:$B$53,"Direct",'Task Durations'!F$14:F$53)</f>
        <v>47.633333333333326</v>
      </c>
      <c r="F4" s="50">
        <f>+SUMIF('Task Durations'!$B$14:$B$53,"Direct",'Task Durations'!G$14:G$53)</f>
        <v>174.98333333333332</v>
      </c>
      <c r="G4" s="50">
        <f>+SUMIF('Task Durations'!$B$14:$B$53,"Direct",'Task Durations'!H$14:H$53)</f>
        <v>5.8333333333333339</v>
      </c>
      <c r="H4" s="50">
        <f>+SUMIF('Task Durations'!$B$14:$B$53,"Direct",'Task Durations'!I$14:I$53)</f>
        <v>32.316666666666663</v>
      </c>
      <c r="I4" s="50">
        <f>+SUMIF('Task Durations'!$B$14:$B$53,"Direct",'Task Durations'!J$14:J$53)</f>
        <v>16.549999999999997</v>
      </c>
      <c r="J4" s="50">
        <f>+SUMIF('Task Durations'!$B$14:$B$53,"Direct",'Task Durations'!K$14:K$53)</f>
        <v>14.95</v>
      </c>
      <c r="K4" s="50">
        <f>+SUMIF('Task Durations'!$B$14:$B$53,"Direct",'Task Durations'!L$14:L$53)</f>
        <v>23.083333333333332</v>
      </c>
      <c r="L4" s="50">
        <f>+SUMIF('Task Durations'!$B$14:$B$53,"Direct",'Task Durations'!M$14:M$53)</f>
        <v>31.566666666666666</v>
      </c>
      <c r="M4" s="50">
        <f>+SUMIF('Task Durations'!$B$14:$B$53,"Direct",'Task Durations'!N$14:N$53)</f>
        <v>53.516666666666673</v>
      </c>
      <c r="N4" s="50">
        <f>+SUMIF('Task Durations'!$B$14:$B$53,"Direct",'Task Durations'!O$14:O$53)</f>
        <v>21.816666666666666</v>
      </c>
      <c r="O4" s="50">
        <f>+SUMIF('Task Durations'!$B$14:$B$53,"Direct",'Task Durations'!P$14:P$53)</f>
        <v>91.4</v>
      </c>
      <c r="P4" s="50">
        <f>+SUMIF('Task Durations'!$B$14:$B$53,"Direct",'Task Durations'!Q$14:Q$53)</f>
        <v>3.15</v>
      </c>
      <c r="Q4" s="50">
        <f>+SUMIF('Task Durations'!$B$14:$B$53,"Direct",'Task Durations'!R$14:R$53)</f>
        <v>54.65</v>
      </c>
      <c r="R4" s="50">
        <f>+SUMIF('Task Durations'!$B$14:$B$53,"Direct",'Task Durations'!S$14:S$53)</f>
        <v>37.300000000000004</v>
      </c>
      <c r="S4" s="50">
        <f>+SUMIF('Task Durations'!$B$14:$B$53,"Direct",'Task Durations'!T$14:T$53)</f>
        <v>39.799999999999997</v>
      </c>
      <c r="T4" s="50">
        <f>+SUMIF('Task Durations'!$B$14:$B$53,"Direct",'Task Durations'!U$14:U$53)</f>
        <v>29.116666666666667</v>
      </c>
      <c r="U4" s="50">
        <f>+SUMIF('Task Durations'!$B$14:$B$53,"Direct",'Task Durations'!V$14:V$53)</f>
        <v>32.25</v>
      </c>
      <c r="V4" s="50">
        <f>+SUMIF('Task Durations'!$B$14:$B$53,"Direct",'Task Durations'!W$14:W$53)</f>
        <v>42.933333333333337</v>
      </c>
      <c r="W4" s="50">
        <f>+SUMIF('Task Durations'!$B$14:$B$53,"Direct",'Task Durations'!X$14:X$53)</f>
        <v>22.066666666666666</v>
      </c>
      <c r="X4" s="50">
        <f>+SUMIF('Task Durations'!$B$14:$B$53,"Direct",'Task Durations'!Y$14:Y$53)</f>
        <v>37.183333333333337</v>
      </c>
      <c r="Y4" s="50">
        <f>+SUMIF('Task Durations'!$B$14:$B$53,"Direct",'Task Durations'!Z$14:Z$53)</f>
        <v>40.283333333333331</v>
      </c>
      <c r="Z4" s="50">
        <f>+SUMIF('Task Durations'!$B$14:$B$53,"Direct",'Task Durations'!AA$14:AA$53)</f>
        <v>46.666666666666664</v>
      </c>
      <c r="AA4" s="50">
        <f>+SUMIF('Task Durations'!$B$14:$B$53,"Direct",'Task Durations'!AB$14:AB$53)</f>
        <v>21.233333333333334</v>
      </c>
      <c r="AB4" s="50">
        <f>+SUMIF('Task Durations'!$B$14:$B$53,"Direct",'Task Durations'!AC$14:AC$53)</f>
        <v>8.6833333333333336</v>
      </c>
      <c r="AC4" s="50">
        <f>+SUMIF('Task Durations'!$B$14:$B$53,"Direct",'Task Durations'!AD$14:AD$53)</f>
        <v>10.216666666666667</v>
      </c>
      <c r="AD4" s="50">
        <f>+SUMIF('Task Durations'!$B$14:$B$53,"Direct",'Task Durations'!AE$14:AE$53)</f>
        <v>36.13333333333334</v>
      </c>
      <c r="AE4" s="50">
        <f>+SUMIF('Task Durations'!$B$14:$B$53,"Direct",'Task Durations'!AF$14:AF$53)</f>
        <v>21.166666666666671</v>
      </c>
      <c r="AF4" s="50">
        <f>+SUMIF('Task Durations'!$B$14:$B$53,"Direct",'Task Durations'!AG$14:AG$53)</f>
        <v>15.716666666666665</v>
      </c>
      <c r="AG4" s="50">
        <f>+SUMIF('Task Durations'!$B$14:$B$53,"Direct",'Task Durations'!AH$14:AH$53)</f>
        <v>54.4</v>
      </c>
      <c r="AH4" s="50">
        <f>+SUMIF('Task Durations'!$B$14:$B$53,"Direct",'Task Durations'!AI$14:AI$53)</f>
        <v>36.716666666666661</v>
      </c>
      <c r="AI4" s="50">
        <f>+SUMIF('Task Durations'!$B$14:$B$53,"Direct",'Task Durations'!AJ$14:AJ$53)</f>
        <v>12.500000000000002</v>
      </c>
      <c r="AJ4" s="50">
        <f>+SUMIF('Task Durations'!$B$14:$B$53,"Direct",'Task Durations'!AK$14:AK$53)</f>
        <v>35.383333333333333</v>
      </c>
      <c r="AK4" s="50">
        <f>+SUMIF('Task Durations'!$B$14:$B$53,"Direct",'Task Durations'!AL$14:AL$53)</f>
        <v>50.75</v>
      </c>
      <c r="AL4" s="50">
        <f>+SUMIF('Task Durations'!$B$14:$B$53,"Direct",'Task Durations'!AM$14:AM$53)</f>
        <v>61.066666666666663</v>
      </c>
      <c r="AM4" s="50">
        <f>+SUMIF('Task Durations'!$B$14:$B$53,"Direct",'Task Durations'!AN$14:AN$53)</f>
        <v>27.416666666666668</v>
      </c>
      <c r="AN4" s="50">
        <f>+SUMIF('Task Durations'!$B$14:$B$53,"Direct",'Task Durations'!AO$14:AO$53)</f>
        <v>19.75</v>
      </c>
      <c r="AO4" s="50">
        <f>+SUMIF('Task Durations'!$B$14:$B$53,"Direct",'Task Durations'!AP$14:AP$53)</f>
        <v>28.033333333333339</v>
      </c>
      <c r="AP4" s="50">
        <f>+SUMIF('Task Durations'!$B$14:$B$53,"Direct",'Task Durations'!AQ$14:AQ$53)</f>
        <v>154.25</v>
      </c>
      <c r="AQ4" s="50">
        <f>+SUMIF('Task Durations'!$B$14:$B$53,"Direct",'Task Durations'!AR$14:AR$53)</f>
        <v>48.900000000000006</v>
      </c>
      <c r="AR4" s="50">
        <f>+SUMIF('Task Durations'!$B$14:$B$53,"Direct",'Task Durations'!AS$14:AS$53)</f>
        <v>34.849999999999994</v>
      </c>
      <c r="AS4" s="50">
        <f>+SUMIF('Task Durations'!$B$14:$B$53,"Direct",'Task Durations'!AT$14:AT$53)</f>
        <v>29.133333333333333</v>
      </c>
      <c r="AT4" s="50">
        <f>+SUMIF('Task Durations'!$B$14:$B$53,"Direct",'Task Durations'!AU$14:AU$53)</f>
        <v>23.883333333333336</v>
      </c>
      <c r="AU4" s="50">
        <f>+SUMIF('Task Durations'!$B$14:$B$53,"Direct",'Task Durations'!AV$14:AV$53)</f>
        <v>45.25</v>
      </c>
      <c r="AV4" s="50">
        <f>+SUMIF('Task Durations'!$B$14:$B$53,"Direct",'Task Durations'!AW$14:AW$53)</f>
        <v>31.533333333333331</v>
      </c>
      <c r="AW4" s="50">
        <f>+SUMIF('Task Durations'!$B$14:$B$53,"Direct",'Task Durations'!AX$14:AX$53)</f>
        <v>29.883333333333333</v>
      </c>
      <c r="AX4" s="50">
        <f>+SUMIF('Task Durations'!$B$14:$B$53,"Direct",'Task Durations'!AY$14:AY$53)</f>
        <v>45</v>
      </c>
      <c r="AY4" s="50">
        <f>+SUMIF('Task Durations'!$B$14:$B$53,"Direct",'Task Durations'!AZ$14:AZ$53)</f>
        <v>74.333333333333343</v>
      </c>
      <c r="AZ4" s="50">
        <f>+SUMIF('Task Durations'!$B$14:$B$53,"Direct",'Task Durations'!BA$14:BA$53)</f>
        <v>34.233333333333334</v>
      </c>
      <c r="BA4" s="50">
        <f>+SUMIF('Task Durations'!$B$14:$B$53,"Direct",'Task Durations'!BB$14:BB$53)</f>
        <v>12.966666666666665</v>
      </c>
      <c r="BB4" s="50">
        <f>+SUMIF('Task Durations'!$B$14:$B$53,"Direct",'Task Durations'!BC$14:BC$53)</f>
        <v>44.616666666666667</v>
      </c>
      <c r="BC4" s="50">
        <f>+SUMIF('Task Durations'!$B$14:$B$53,"Direct",'Task Durations'!BD$14:BD$53)</f>
        <v>37.049999999999997</v>
      </c>
      <c r="BD4" s="50">
        <f>+SUMIF('Task Durations'!$B$14:$B$53,"Direct",'Task Durations'!BE$14:BE$53)</f>
        <v>13.666666666666668</v>
      </c>
      <c r="BE4" s="50">
        <f>+SUMIF('Task Durations'!$B$14:$B$53,"Direct",'Task Durations'!BF$14:BF$53)</f>
        <v>14.5</v>
      </c>
      <c r="BF4" s="50">
        <f>+SUMIF('Task Durations'!$B$14:$B$53,"Direct",'Task Durations'!BG$14:BG$53)</f>
        <v>24.516666666666669</v>
      </c>
      <c r="BG4" s="50">
        <f>+SUMIF('Task Durations'!$B$14:$B$53,"Direct",'Task Durations'!BH$14:BH$53)</f>
        <v>14.416666666666668</v>
      </c>
      <c r="BH4" s="50">
        <f>+SUMIF('Task Durations'!$B$14:$B$53,"Direct",'Task Durations'!BI$14:BI$53)</f>
        <v>42.3</v>
      </c>
      <c r="BI4" s="50">
        <f>+SUMIF('Task Durations'!$B$14:$B$53,"Direct",'Task Durations'!BJ$14:BJ$53)</f>
        <v>25.583333333333336</v>
      </c>
      <c r="BJ4" s="50">
        <f>+SUMIF('Task Durations'!$B$14:$B$53,"Direct",'Task Durations'!BK$14:BK$53)</f>
        <v>33.166666666666664</v>
      </c>
      <c r="BK4" s="50">
        <f>+SUMIF('Task Durations'!$B$14:$B$53,"Direct",'Task Durations'!BL$14:BL$53)</f>
        <v>41.383333333333333</v>
      </c>
      <c r="BL4" s="50">
        <f>+SUMIF('Task Durations'!$B$14:$B$53,"Direct",'Task Durations'!BM$14:BM$53)</f>
        <v>43.666666666666664</v>
      </c>
      <c r="BM4" s="50">
        <f>+SUMIF('Task Durations'!$B$14:$B$53,"Direct",'Task Durations'!BN$14:BN$53)</f>
        <v>46.31666666666667</v>
      </c>
      <c r="BN4" s="50">
        <f>+SUMIF('Task Durations'!$B$14:$B$53,"Direct",'Task Durations'!BO$14:BO$53)</f>
        <v>50.483333333333334</v>
      </c>
      <c r="BO4" s="50">
        <f>+SUMIF('Task Durations'!$B$14:$B$53,"Direct",'Task Durations'!BP$14:BP$53)</f>
        <v>50.783333333333339</v>
      </c>
      <c r="BP4" s="50">
        <f>+SUMIF('Task Durations'!$B$14:$B$53,"Direct",'Task Durations'!BQ$14:BQ$53)</f>
        <v>57.566666666666656</v>
      </c>
      <c r="BQ4" s="50">
        <f>+SUMIF('Task Durations'!$B$14:$B$53,"Direct",'Task Durations'!BR$14:BR$53)</f>
        <v>63.766666666666666</v>
      </c>
      <c r="BR4" s="50">
        <f>+SUMIF('Task Durations'!$B$14:$B$53,"Direct",'Task Durations'!BS$14:BS$53)</f>
        <v>12.683333333333334</v>
      </c>
      <c r="BS4" s="50">
        <f>+SUMIF('Task Durations'!$B$14:$B$53,"Direct",'Task Durations'!BT$14:BT$53)</f>
        <v>36.81666666666667</v>
      </c>
      <c r="BT4" s="50">
        <f>+SUMIF('Task Durations'!$B$14:$B$53,"Direct",'Task Durations'!BU$14:BU$53)</f>
        <v>77.216666666666669</v>
      </c>
      <c r="BU4" s="50">
        <f>+SUMIF('Task Durations'!$B$14:$B$53,"Direct",'Task Durations'!BV$14:BV$53)</f>
        <v>34.299999999999997</v>
      </c>
      <c r="BV4" s="50">
        <f>+SUMIF('Task Durations'!$B$14:$B$53,"Direct",'Task Durations'!BW$14:BW$53)</f>
        <v>24.216666666666665</v>
      </c>
      <c r="BW4" s="50">
        <f>+SUMIF('Task Durations'!$B$14:$B$53,"Direct",'Task Durations'!BX$14:BX$53)</f>
        <v>16.899999999999999</v>
      </c>
      <c r="BX4" s="50">
        <f>+SUMIF('Task Durations'!$B$14:$B$53,"Direct",'Task Durations'!BY$14:BY$53)</f>
        <v>65.666666666666657</v>
      </c>
      <c r="BY4" s="50">
        <f>+SUMIF('Task Durations'!$B$14:$B$53,"Direct",'Task Durations'!BZ$14:BZ$53)</f>
        <v>15.700000000000001</v>
      </c>
      <c r="BZ4" s="50">
        <f>+SUMIF('Task Durations'!$B$14:$B$53,"Direct",'Task Durations'!CA$14:CA$53)</f>
        <v>25.533333333333335</v>
      </c>
      <c r="CA4" s="50">
        <f>+SUMIF('Task Durations'!$B$14:$B$53,"Direct",'Task Durations'!CB$14:CB$53)</f>
        <v>26.716666666666669</v>
      </c>
      <c r="CB4" s="50">
        <f>+SUMIF('Task Durations'!$B$14:$B$53,"Direct",'Task Durations'!CC$14:CC$53)</f>
        <v>31.483333333333327</v>
      </c>
      <c r="CC4" s="50">
        <f>+SUMIF('Task Durations'!$B$14:$B$53,"Direct",'Task Durations'!CD$14:CD$53)</f>
        <v>24.333333333333332</v>
      </c>
    </row>
    <row r="5" spans="1:81" x14ac:dyDescent="0.25">
      <c r="A5" s="215"/>
      <c r="B5" t="s">
        <v>256</v>
      </c>
      <c r="C5" s="50">
        <f>+C6+C7</f>
        <v>52.2</v>
      </c>
      <c r="D5" s="50">
        <f t="shared" ref="D5:BO5" si="0">+D6+D7</f>
        <v>49.716666666666669</v>
      </c>
      <c r="E5" s="50">
        <f t="shared" si="0"/>
        <v>102.60000000000001</v>
      </c>
      <c r="F5" s="50">
        <f t="shared" si="0"/>
        <v>84.233333333333334</v>
      </c>
      <c r="G5" s="50">
        <f t="shared" si="0"/>
        <v>29.266666666666669</v>
      </c>
      <c r="H5" s="50">
        <f t="shared" si="0"/>
        <v>121.75</v>
      </c>
      <c r="I5" s="50">
        <f t="shared" si="0"/>
        <v>24.616666666666667</v>
      </c>
      <c r="J5" s="50">
        <f t="shared" si="0"/>
        <v>21.200000000000003</v>
      </c>
      <c r="K5" s="50">
        <f t="shared" si="0"/>
        <v>64.166666666666671</v>
      </c>
      <c r="L5" s="50">
        <f t="shared" si="0"/>
        <v>46.15</v>
      </c>
      <c r="M5" s="50">
        <f t="shared" si="0"/>
        <v>58.733333333333341</v>
      </c>
      <c r="N5" s="50">
        <f t="shared" si="0"/>
        <v>49.683333333333337</v>
      </c>
      <c r="O5" s="50">
        <f t="shared" si="0"/>
        <v>51.516666666666666</v>
      </c>
      <c r="P5" s="50">
        <f t="shared" si="0"/>
        <v>30.183333333333334</v>
      </c>
      <c r="Q5" s="50">
        <f t="shared" si="0"/>
        <v>70.516666666666666</v>
      </c>
      <c r="R5" s="50">
        <f t="shared" si="0"/>
        <v>25.916666666666668</v>
      </c>
      <c r="S5" s="50">
        <f t="shared" si="0"/>
        <v>12.6</v>
      </c>
      <c r="T5" s="50">
        <f t="shared" si="0"/>
        <v>14.716666666666667</v>
      </c>
      <c r="U5" s="50">
        <f t="shared" si="0"/>
        <v>18.466666666666669</v>
      </c>
      <c r="V5" s="50">
        <f t="shared" si="0"/>
        <v>27.366666666666664</v>
      </c>
      <c r="W5" s="50">
        <f t="shared" si="0"/>
        <v>25.533333333333335</v>
      </c>
      <c r="X5" s="50">
        <f t="shared" si="0"/>
        <v>50.883333333333333</v>
      </c>
      <c r="Y5" s="50">
        <f t="shared" si="0"/>
        <v>50.199999999999996</v>
      </c>
      <c r="Z5" s="50">
        <f t="shared" si="0"/>
        <v>95.033333333333346</v>
      </c>
      <c r="AA5" s="50">
        <f t="shared" si="0"/>
        <v>58.966666666666669</v>
      </c>
      <c r="AB5" s="50">
        <f t="shared" si="0"/>
        <v>46.183333333333337</v>
      </c>
      <c r="AC5" s="50">
        <f t="shared" si="0"/>
        <v>88.25</v>
      </c>
      <c r="AD5" s="50">
        <f t="shared" si="0"/>
        <v>24.950000000000003</v>
      </c>
      <c r="AE5" s="50">
        <f t="shared" si="0"/>
        <v>13.066666666666666</v>
      </c>
      <c r="AF5" s="50">
        <f t="shared" si="0"/>
        <v>50.516666666666666</v>
      </c>
      <c r="AG5" s="50">
        <f t="shared" si="0"/>
        <v>27.933333333333337</v>
      </c>
      <c r="AH5" s="50">
        <f t="shared" si="0"/>
        <v>33.799999999999997</v>
      </c>
      <c r="AI5" s="50">
        <f t="shared" si="0"/>
        <v>83.916666666666671</v>
      </c>
      <c r="AJ5" s="50">
        <f t="shared" si="0"/>
        <v>62.333333333333329</v>
      </c>
      <c r="AK5" s="50">
        <f t="shared" si="0"/>
        <v>93.516666666666666</v>
      </c>
      <c r="AL5" s="50">
        <f t="shared" si="0"/>
        <v>150.6</v>
      </c>
      <c r="AM5" s="50">
        <f t="shared" si="0"/>
        <v>141.46666666666667</v>
      </c>
      <c r="AN5" s="50">
        <f t="shared" si="0"/>
        <v>24.783333333333331</v>
      </c>
      <c r="AO5" s="50">
        <f t="shared" si="0"/>
        <v>18.616666666666664</v>
      </c>
      <c r="AP5" s="50">
        <f t="shared" si="0"/>
        <v>40.316666666666663</v>
      </c>
      <c r="AQ5" s="50">
        <f t="shared" si="0"/>
        <v>32.616666666666667</v>
      </c>
      <c r="AR5" s="50">
        <f t="shared" si="0"/>
        <v>21.599999999999998</v>
      </c>
      <c r="AS5" s="50">
        <f t="shared" si="0"/>
        <v>14.383333333333335</v>
      </c>
      <c r="AT5" s="50">
        <f t="shared" si="0"/>
        <v>21.516666666666666</v>
      </c>
      <c r="AU5" s="50">
        <f t="shared" si="0"/>
        <v>39.333333333333336</v>
      </c>
      <c r="AV5" s="50">
        <f t="shared" si="0"/>
        <v>32.650000000000006</v>
      </c>
      <c r="AW5" s="50">
        <f t="shared" si="0"/>
        <v>35.966666666666669</v>
      </c>
      <c r="AX5" s="50">
        <f t="shared" si="0"/>
        <v>67.25</v>
      </c>
      <c r="AY5" s="50">
        <f t="shared" si="0"/>
        <v>58.416666666666664</v>
      </c>
      <c r="AZ5" s="50">
        <f t="shared" si="0"/>
        <v>47.816666666666663</v>
      </c>
      <c r="BA5" s="50">
        <f t="shared" si="0"/>
        <v>39.016666666666666</v>
      </c>
      <c r="BB5" s="50">
        <f t="shared" si="0"/>
        <v>36.93333333333333</v>
      </c>
      <c r="BC5" s="50">
        <f t="shared" si="0"/>
        <v>28.416666666666668</v>
      </c>
      <c r="BD5" s="50">
        <f t="shared" si="0"/>
        <v>35.133333333333333</v>
      </c>
      <c r="BE5" s="50">
        <f t="shared" si="0"/>
        <v>36.466666666666661</v>
      </c>
      <c r="BF5" s="50">
        <f t="shared" si="0"/>
        <v>35.25</v>
      </c>
      <c r="BG5" s="50">
        <f t="shared" si="0"/>
        <v>36.533333333333331</v>
      </c>
      <c r="BH5" s="50">
        <f t="shared" si="0"/>
        <v>29.5</v>
      </c>
      <c r="BI5" s="50">
        <f t="shared" si="0"/>
        <v>54.2</v>
      </c>
      <c r="BJ5" s="50">
        <f t="shared" si="0"/>
        <v>68.733333333333334</v>
      </c>
      <c r="BK5" s="50">
        <f t="shared" si="0"/>
        <v>18</v>
      </c>
      <c r="BL5" s="50">
        <f t="shared" si="0"/>
        <v>17.516666666666666</v>
      </c>
      <c r="BM5" s="50">
        <f t="shared" si="0"/>
        <v>18.283333333333339</v>
      </c>
      <c r="BN5" s="50">
        <f t="shared" si="0"/>
        <v>92.583333333333329</v>
      </c>
      <c r="BO5" s="50">
        <f t="shared" si="0"/>
        <v>35.733333333333334</v>
      </c>
      <c r="BP5" s="50">
        <f t="shared" ref="BP5:BY5" si="1">+BP6+BP7</f>
        <v>100.41666666666669</v>
      </c>
      <c r="BQ5" s="50">
        <f t="shared" si="1"/>
        <v>79.416666666666657</v>
      </c>
      <c r="BR5" s="50">
        <f t="shared" si="1"/>
        <v>62.033333333333331</v>
      </c>
      <c r="BS5" s="50">
        <f t="shared" si="1"/>
        <v>48.1</v>
      </c>
      <c r="BT5" s="50">
        <f t="shared" si="1"/>
        <v>79.3</v>
      </c>
      <c r="BU5" s="50">
        <f t="shared" si="1"/>
        <v>23.35</v>
      </c>
      <c r="BV5" s="50">
        <f t="shared" si="1"/>
        <v>15.299999999999997</v>
      </c>
      <c r="BW5" s="50">
        <f t="shared" si="1"/>
        <v>13.766666666666666</v>
      </c>
      <c r="BX5" s="50">
        <f t="shared" si="1"/>
        <v>85.833333333333343</v>
      </c>
      <c r="BY5" s="50">
        <f t="shared" si="1"/>
        <v>24.366666666666667</v>
      </c>
      <c r="BZ5" s="50">
        <f>+BZ6+BZ7</f>
        <v>38.36666666666666</v>
      </c>
      <c r="CA5" s="50">
        <f>+CA6+CA7</f>
        <v>27.549999999999997</v>
      </c>
      <c r="CB5" s="50">
        <f>+CB6+CB7</f>
        <v>29.183333333333334</v>
      </c>
      <c r="CC5" s="50">
        <f>+CC6+CC7</f>
        <v>61.349999999999994</v>
      </c>
    </row>
    <row r="6" spans="1:81" x14ac:dyDescent="0.25">
      <c r="A6" s="215"/>
      <c r="B6" s="49" t="s">
        <v>257</v>
      </c>
      <c r="C6" s="50">
        <f>+SUMIF('Task Durations'!$B$14:$B$53,"Indirect 1",'Task Durations'!D$14:D$53)</f>
        <v>16.766666666666666</v>
      </c>
      <c r="D6" s="50">
        <f>+SUMIF('Task Durations'!$B$14:$B$53,"Indirect 1",'Task Durations'!E$14:E$53)</f>
        <v>23.216666666666669</v>
      </c>
      <c r="E6" s="50">
        <f>+SUMIF('Task Durations'!$B$14:$B$53,"Indirect 1",'Task Durations'!F$14:F$53)</f>
        <v>68.600000000000009</v>
      </c>
      <c r="F6" s="50">
        <f>+SUMIF('Task Durations'!$B$14:$B$53,"Indirect 1",'Task Durations'!G$14:G$53)</f>
        <v>69.3</v>
      </c>
      <c r="G6" s="50">
        <f>+SUMIF('Task Durations'!$B$14:$B$53,"Indirect 1",'Task Durations'!H$14:H$53)</f>
        <v>23.333333333333336</v>
      </c>
      <c r="H6" s="50">
        <f>+SUMIF('Task Durations'!$B$14:$B$53,"Indirect 1",'Task Durations'!I$14:I$53)</f>
        <v>33.266666666666666</v>
      </c>
      <c r="I6" s="50">
        <f>+SUMIF('Task Durations'!$B$14:$B$53,"Indirect 1",'Task Durations'!J$14:J$53)</f>
        <v>16.616666666666667</v>
      </c>
      <c r="J6" s="50">
        <f>+SUMIF('Task Durations'!$B$14:$B$53,"Indirect 1",'Task Durations'!K$14:K$53)</f>
        <v>12.666666666666668</v>
      </c>
      <c r="K6" s="50">
        <f>+SUMIF('Task Durations'!$B$14:$B$53,"Indirect 1",'Task Durations'!L$14:L$53)</f>
        <v>38.88333333333334</v>
      </c>
      <c r="L6" s="50">
        <f>+SUMIF('Task Durations'!$B$14:$B$53,"Indirect 1",'Task Durations'!M$14:M$53)</f>
        <v>26.65</v>
      </c>
      <c r="M6" s="50">
        <f>+SUMIF('Task Durations'!$B$14:$B$53,"Indirect 1",'Task Durations'!N$14:N$53)</f>
        <v>23.81666666666667</v>
      </c>
      <c r="N6" s="50">
        <f>+SUMIF('Task Durations'!$B$14:$B$53,"Indirect 1",'Task Durations'!O$14:O$53)</f>
        <v>33.75</v>
      </c>
      <c r="O6" s="50">
        <f>+SUMIF('Task Durations'!$B$14:$B$53,"Indirect 1",'Task Durations'!P$14:P$53)</f>
        <v>36.75</v>
      </c>
      <c r="P6" s="50">
        <f>+SUMIF('Task Durations'!$B$14:$B$53,"Indirect 1",'Task Durations'!Q$14:Q$53)</f>
        <v>17.883333333333333</v>
      </c>
      <c r="Q6" s="50">
        <f>+SUMIF('Task Durations'!$B$14:$B$53,"Indirect 1",'Task Durations'!R$14:R$53)</f>
        <v>47.516666666666666</v>
      </c>
      <c r="R6" s="50">
        <f>+SUMIF('Task Durations'!$B$14:$B$53,"Indirect 1",'Task Durations'!S$14:S$53)</f>
        <v>24.533333333333335</v>
      </c>
      <c r="S6" s="50">
        <f>+SUMIF('Task Durations'!$B$14:$B$53,"Indirect 1",'Task Durations'!T$14:T$53)</f>
        <v>11.983333333333333</v>
      </c>
      <c r="T6" s="50">
        <f>+SUMIF('Task Durations'!$B$14:$B$53,"Indirect 1",'Task Durations'!U$14:U$53)</f>
        <v>11.216666666666667</v>
      </c>
      <c r="U6" s="50">
        <f>+SUMIF('Task Durations'!$B$14:$B$53,"Indirect 1",'Task Durations'!V$14:V$53)</f>
        <v>14.966666666666667</v>
      </c>
      <c r="V6" s="50">
        <f>+SUMIF('Task Durations'!$B$14:$B$53,"Indirect 1",'Task Durations'!W$14:W$53)</f>
        <v>10.033333333333331</v>
      </c>
      <c r="W6" s="50">
        <f>+SUMIF('Task Durations'!$B$14:$B$53,"Indirect 1",'Task Durations'!X$14:X$53)</f>
        <v>23.583333333333336</v>
      </c>
      <c r="X6" s="50">
        <f>+SUMIF('Task Durations'!$B$14:$B$53,"Indirect 1",'Task Durations'!Y$14:Y$53)</f>
        <v>46.133333333333333</v>
      </c>
      <c r="Y6" s="50">
        <f>+SUMIF('Task Durations'!$B$14:$B$53,"Indirect 1",'Task Durations'!Z$14:Z$53)</f>
        <v>20.43333333333333</v>
      </c>
      <c r="Z6" s="50">
        <f>+SUMIF('Task Durations'!$B$14:$B$53,"Indirect 1",'Task Durations'!AA$14:AA$53)</f>
        <v>25.45</v>
      </c>
      <c r="AA6" s="50">
        <f>+SUMIF('Task Durations'!$B$14:$B$53,"Indirect 1",'Task Durations'!AB$14:AB$53)</f>
        <v>24.966666666666665</v>
      </c>
      <c r="AB6" s="50">
        <f>+SUMIF('Task Durations'!$B$14:$B$53,"Indirect 1",'Task Durations'!AC$14:AC$53)</f>
        <v>25.683333333333334</v>
      </c>
      <c r="AC6" s="50">
        <f>+SUMIF('Task Durations'!$B$14:$B$53,"Indirect 1",'Task Durations'!AD$14:AD$53)</f>
        <v>62.183333333333337</v>
      </c>
      <c r="AD6" s="50">
        <f>+SUMIF('Task Durations'!$B$14:$B$53,"Indirect 1",'Task Durations'!AE$14:AE$53)</f>
        <v>14.283333333333335</v>
      </c>
      <c r="AE6" s="50">
        <f>+SUMIF('Task Durations'!$B$14:$B$53,"Indirect 1",'Task Durations'!AF$14:AF$53)</f>
        <v>3.4000000000000004</v>
      </c>
      <c r="AF6" s="50">
        <f>+SUMIF('Task Durations'!$B$14:$B$53,"Indirect 1",'Task Durations'!AG$14:AG$53)</f>
        <v>35.93333333333333</v>
      </c>
      <c r="AG6" s="50">
        <f>+SUMIF('Task Durations'!$B$14:$B$53,"Indirect 1",'Task Durations'!AH$14:AH$53)</f>
        <v>20.800000000000004</v>
      </c>
      <c r="AH6" s="50">
        <f>+SUMIF('Task Durations'!$B$14:$B$53,"Indirect 1",'Task Durations'!AI$14:AI$53)</f>
        <v>23.4</v>
      </c>
      <c r="AI6" s="50">
        <f>+SUMIF('Task Durations'!$B$14:$B$53,"Indirect 1",'Task Durations'!AJ$14:AJ$53)</f>
        <v>15.91666666666667</v>
      </c>
      <c r="AJ6" s="50">
        <f>+SUMIF('Task Durations'!$B$14:$B$53,"Indirect 1",'Task Durations'!AK$14:AK$53)</f>
        <v>35.333333333333329</v>
      </c>
      <c r="AK6" s="50">
        <f>+SUMIF('Task Durations'!$B$14:$B$53,"Indirect 1",'Task Durations'!AL$14:AL$53)</f>
        <v>14.766666666666669</v>
      </c>
      <c r="AL6" s="50">
        <f>+SUMIF('Task Durations'!$B$14:$B$53,"Indirect 1",'Task Durations'!AM$14:AM$53)</f>
        <v>38.36666666666666</v>
      </c>
      <c r="AM6" s="50">
        <f>+SUMIF('Task Durations'!$B$14:$B$53,"Indirect 1",'Task Durations'!AN$14:AN$53)</f>
        <v>39.733333333333334</v>
      </c>
      <c r="AN6" s="50">
        <f>+SUMIF('Task Durations'!$B$14:$B$53,"Indirect 1",'Task Durations'!AO$14:AO$53)</f>
        <v>18.149999999999999</v>
      </c>
      <c r="AO6" s="50">
        <f>+SUMIF('Task Durations'!$B$14:$B$53,"Indirect 1",'Task Durations'!AP$14:AP$53)</f>
        <v>18.616666666666664</v>
      </c>
      <c r="AP6" s="50">
        <f>+SUMIF('Task Durations'!$B$14:$B$53,"Indirect 1",'Task Durations'!AQ$14:AQ$53)</f>
        <v>23.85</v>
      </c>
      <c r="AQ6" s="50">
        <f>+SUMIF('Task Durations'!$B$14:$B$53,"Indirect 1",'Task Durations'!AR$14:AR$53)</f>
        <v>20.45</v>
      </c>
      <c r="AR6" s="50">
        <f>+SUMIF('Task Durations'!$B$14:$B$53,"Indirect 1",'Task Durations'!AS$14:AS$53)</f>
        <v>18.599999999999998</v>
      </c>
      <c r="AS6" s="50">
        <f>+SUMIF('Task Durations'!$B$14:$B$53,"Indirect 1",'Task Durations'!AT$14:AT$53)</f>
        <v>14.383333333333335</v>
      </c>
      <c r="AT6" s="50">
        <f>+SUMIF('Task Durations'!$B$14:$B$53,"Indirect 1",'Task Durations'!AU$14:AU$53)</f>
        <v>15.016666666666667</v>
      </c>
      <c r="AU6" s="50">
        <f>+SUMIF('Task Durations'!$B$14:$B$53,"Indirect 1",'Task Durations'!AV$14:AV$53)</f>
        <v>19.083333333333336</v>
      </c>
      <c r="AV6" s="50">
        <f>+SUMIF('Task Durations'!$B$14:$B$53,"Indirect 1",'Task Durations'!AW$14:AW$53)</f>
        <v>24.1</v>
      </c>
      <c r="AW6" s="50">
        <f>+SUMIF('Task Durations'!$B$14:$B$53,"Indirect 1",'Task Durations'!AX$14:AX$53)</f>
        <v>11.883333333333333</v>
      </c>
      <c r="AX6" s="50">
        <f>+SUMIF('Task Durations'!$B$14:$B$53,"Indirect 1",'Task Durations'!AY$14:AY$53)</f>
        <v>39.25</v>
      </c>
      <c r="AY6" s="50">
        <f>+SUMIF('Task Durations'!$B$14:$B$53,"Indirect 1",'Task Durations'!AZ$14:AZ$53)</f>
        <v>19.166666666666664</v>
      </c>
      <c r="AZ6" s="50">
        <f>+SUMIF('Task Durations'!$B$14:$B$53,"Indirect 1",'Task Durations'!BA$14:BA$53)</f>
        <v>37.25</v>
      </c>
      <c r="BA6" s="50">
        <f>+SUMIF('Task Durations'!$B$14:$B$53,"Indirect 1",'Task Durations'!BB$14:BB$53)</f>
        <v>20.116666666666667</v>
      </c>
      <c r="BB6" s="50">
        <f>+SUMIF('Task Durations'!$B$14:$B$53,"Indirect 1",'Task Durations'!BC$14:BC$53)</f>
        <v>18.666666666666664</v>
      </c>
      <c r="BC6" s="50">
        <f>+SUMIF('Task Durations'!$B$14:$B$53,"Indirect 1",'Task Durations'!BD$14:BD$53)</f>
        <v>16.166666666666668</v>
      </c>
      <c r="BD6" s="50">
        <f>+SUMIF('Task Durations'!$B$14:$B$53,"Indirect 1",'Task Durations'!BE$14:BE$53)</f>
        <v>21.633333333333333</v>
      </c>
      <c r="BE6" s="50">
        <f>+SUMIF('Task Durations'!$B$14:$B$53,"Indirect 1",'Task Durations'!BF$14:BF$53)</f>
        <v>20.966666666666661</v>
      </c>
      <c r="BF6" s="50">
        <f>+SUMIF('Task Durations'!$B$14:$B$53,"Indirect 1",'Task Durations'!BG$14:BG$53)</f>
        <v>20.25</v>
      </c>
      <c r="BG6" s="50">
        <f>+SUMIF('Task Durations'!$B$14:$B$53,"Indirect 1",'Task Durations'!BH$14:BH$53)</f>
        <v>20.033333333333331</v>
      </c>
      <c r="BH6" s="50">
        <f>+SUMIF('Task Durations'!$B$14:$B$53,"Indirect 1",'Task Durations'!BI$14:BI$53)</f>
        <v>16.5</v>
      </c>
      <c r="BI6" s="50">
        <f>+SUMIF('Task Durations'!$B$14:$B$53,"Indirect 1",'Task Durations'!BJ$14:BJ$53)</f>
        <v>25.450000000000006</v>
      </c>
      <c r="BJ6" s="50">
        <f>+SUMIF('Task Durations'!$B$14:$B$53,"Indirect 1",'Task Durations'!BK$14:BK$53)</f>
        <v>23.1</v>
      </c>
      <c r="BK6" s="50">
        <f>+SUMIF('Task Durations'!$B$14:$B$53,"Indirect 1",'Task Durations'!BL$14:BL$53)</f>
        <v>16.3</v>
      </c>
      <c r="BL6" s="50">
        <f>+SUMIF('Task Durations'!$B$14:$B$53,"Indirect 1",'Task Durations'!BM$14:BM$53)</f>
        <v>15.5</v>
      </c>
      <c r="BM6" s="50">
        <f>+SUMIF('Task Durations'!$B$14:$B$53,"Indirect 1",'Task Durations'!BN$14:BN$53)</f>
        <v>16.916666666666671</v>
      </c>
      <c r="BN6" s="50">
        <f>+SUMIF('Task Durations'!$B$14:$B$53,"Indirect 1",'Task Durations'!BO$14:BO$53)</f>
        <v>72.883333333333326</v>
      </c>
      <c r="BO6" s="50">
        <f>+SUMIF('Task Durations'!$B$14:$B$53,"Indirect 1",'Task Durations'!BP$14:BP$53)</f>
        <v>29.233333333333334</v>
      </c>
      <c r="BP6" s="50">
        <f>+SUMIF('Task Durations'!$B$14:$B$53,"Indirect 1",'Task Durations'!BQ$14:BQ$53)</f>
        <v>81.333333333333343</v>
      </c>
      <c r="BQ6" s="50">
        <f>+SUMIF('Task Durations'!$B$14:$B$53,"Indirect 1",'Task Durations'!BR$14:BR$53)</f>
        <v>36.416666666666664</v>
      </c>
      <c r="BR6" s="50">
        <f>+SUMIF('Task Durations'!$B$14:$B$53,"Indirect 1",'Task Durations'!BS$14:BS$53)</f>
        <v>12.55</v>
      </c>
      <c r="BS6" s="50">
        <f>+SUMIF('Task Durations'!$B$14:$B$53,"Indirect 1",'Task Durations'!BT$14:BT$53)</f>
        <v>22.1</v>
      </c>
      <c r="BT6" s="50">
        <f>+SUMIF('Task Durations'!$B$14:$B$53,"Indirect 1",'Task Durations'!BU$14:BU$53)</f>
        <v>52.8</v>
      </c>
      <c r="BU6" s="50">
        <f>+SUMIF('Task Durations'!$B$14:$B$53,"Indirect 1",'Task Durations'!BV$14:BV$53)</f>
        <v>16.283333333333335</v>
      </c>
      <c r="BV6" s="50">
        <f>+SUMIF('Task Durations'!$B$14:$B$53,"Indirect 1",'Task Durations'!BW$14:BW$53)</f>
        <v>14.799999999999997</v>
      </c>
      <c r="BW6" s="50">
        <f>+SUMIF('Task Durations'!$B$14:$B$53,"Indirect 1",'Task Durations'!BX$14:BX$53)</f>
        <v>12.766666666666666</v>
      </c>
      <c r="BX6" s="50">
        <f>+SUMIF('Task Durations'!$B$14:$B$53,"Indirect 1",'Task Durations'!BY$14:BY$53)</f>
        <v>29.833333333333336</v>
      </c>
      <c r="BY6" s="50">
        <f>+SUMIF('Task Durations'!$B$14:$B$53,"Indirect 1",'Task Durations'!BZ$14:BZ$53)</f>
        <v>15.833333333333334</v>
      </c>
      <c r="BZ6" s="50">
        <f>+SUMIF('Task Durations'!$B$14:$B$53,"Indirect 1",'Task Durations'!CA$14:CA$53)</f>
        <v>19.116666666666664</v>
      </c>
      <c r="CA6" s="50">
        <f>+SUMIF('Task Durations'!$B$14:$B$53,"Indirect 1",'Task Durations'!CB$14:CB$53)</f>
        <v>15.549999999999999</v>
      </c>
      <c r="CB6" s="50">
        <f>+SUMIF('Task Durations'!$B$14:$B$53,"Indirect 1",'Task Durations'!CC$14:CC$53)</f>
        <v>14.516666666666666</v>
      </c>
      <c r="CC6" s="50">
        <f>+SUMIF('Task Durations'!$B$14:$B$53,"Indirect 1",'Task Durations'!CD$14:CD$53)</f>
        <v>25.849999999999994</v>
      </c>
    </row>
    <row r="7" spans="1:81" x14ac:dyDescent="0.25">
      <c r="A7" s="215"/>
      <c r="B7" s="49" t="s">
        <v>258</v>
      </c>
      <c r="C7" s="50">
        <f>+SUMIF('Task Durations'!$B$14:$B$53,"Indirect 2",'Task Durations'!D$14:D$53)</f>
        <v>35.433333333333337</v>
      </c>
      <c r="D7" s="50">
        <f>+SUMIF('Task Durations'!$B$14:$B$53,"Indirect 2",'Task Durations'!E$14:E$53)</f>
        <v>26.5</v>
      </c>
      <c r="E7" s="50">
        <f>+SUMIF('Task Durations'!$B$14:$B$53,"Indirect 2",'Task Durations'!F$14:F$53)</f>
        <v>34</v>
      </c>
      <c r="F7" s="50">
        <f>+SUMIF('Task Durations'!$B$14:$B$53,"Indirect 2",'Task Durations'!G$14:G$53)</f>
        <v>14.933333333333334</v>
      </c>
      <c r="G7" s="50">
        <f>+SUMIF('Task Durations'!$B$14:$B$53,"Indirect 2",'Task Durations'!H$14:H$53)</f>
        <v>5.9333333333333336</v>
      </c>
      <c r="H7" s="50">
        <f>+SUMIF('Task Durations'!$B$14:$B$53,"Indirect 2",'Task Durations'!I$14:I$53)</f>
        <v>88.483333333333334</v>
      </c>
      <c r="I7" s="50">
        <f>+SUMIF('Task Durations'!$B$14:$B$53,"Indirect 2",'Task Durations'!J$14:J$53)</f>
        <v>8</v>
      </c>
      <c r="J7" s="50">
        <f>+SUMIF('Task Durations'!$B$14:$B$53,"Indirect 2",'Task Durations'!K$14:K$53)</f>
        <v>8.5333333333333332</v>
      </c>
      <c r="K7" s="50">
        <f>+SUMIF('Task Durations'!$B$14:$B$53,"Indirect 2",'Task Durations'!L$14:L$53)</f>
        <v>25.283333333333331</v>
      </c>
      <c r="L7" s="50">
        <f>+SUMIF('Task Durations'!$B$14:$B$53,"Indirect 2",'Task Durations'!M$14:M$53)</f>
        <v>19.5</v>
      </c>
      <c r="M7" s="50">
        <f>+SUMIF('Task Durations'!$B$14:$B$53,"Indirect 2",'Task Durations'!N$14:N$53)</f>
        <v>34.916666666666671</v>
      </c>
      <c r="N7" s="50">
        <f>+SUMIF('Task Durations'!$B$14:$B$53,"Indirect 2",'Task Durations'!O$14:O$53)</f>
        <v>15.933333333333334</v>
      </c>
      <c r="O7" s="50">
        <f>+SUMIF('Task Durations'!$B$14:$B$53,"Indirect 2",'Task Durations'!P$14:P$53)</f>
        <v>14.766666666666667</v>
      </c>
      <c r="P7" s="50">
        <f>+SUMIF('Task Durations'!$B$14:$B$53,"Indirect 2",'Task Durations'!Q$14:Q$53)</f>
        <v>12.3</v>
      </c>
      <c r="Q7" s="50">
        <f>+SUMIF('Task Durations'!$B$14:$B$53,"Indirect 2",'Task Durations'!R$14:R$53)</f>
        <v>23</v>
      </c>
      <c r="R7" s="50">
        <f>+SUMIF('Task Durations'!$B$14:$B$53,"Indirect 2",'Task Durations'!S$14:S$53)</f>
        <v>1.3833333333333333</v>
      </c>
      <c r="S7" s="50">
        <f>+SUMIF('Task Durations'!$B$14:$B$53,"Indirect 2",'Task Durations'!T$14:T$53)</f>
        <v>0.6166666666666667</v>
      </c>
      <c r="T7" s="50">
        <f>+SUMIF('Task Durations'!$B$14:$B$53,"Indirect 2",'Task Durations'!U$14:U$53)</f>
        <v>3.5</v>
      </c>
      <c r="U7" s="50">
        <f>+SUMIF('Task Durations'!$B$14:$B$53,"Indirect 2",'Task Durations'!V$14:V$53)</f>
        <v>3.5</v>
      </c>
      <c r="V7" s="50">
        <f>+SUMIF('Task Durations'!$B$14:$B$53,"Indirect 2",'Task Durations'!W$14:W$53)</f>
        <v>17.333333333333332</v>
      </c>
      <c r="W7" s="50">
        <f>+SUMIF('Task Durations'!$B$14:$B$53,"Indirect 2",'Task Durations'!X$14:X$53)</f>
        <v>1.95</v>
      </c>
      <c r="X7" s="50">
        <f>+SUMIF('Task Durations'!$B$14:$B$53,"Indirect 2",'Task Durations'!Y$14:Y$53)</f>
        <v>4.75</v>
      </c>
      <c r="Y7" s="50">
        <f>+SUMIF('Task Durations'!$B$14:$B$53,"Indirect 2",'Task Durations'!Z$14:Z$53)</f>
        <v>29.766666666666666</v>
      </c>
      <c r="Z7" s="50">
        <f>+SUMIF('Task Durations'!$B$14:$B$53,"Indirect 2",'Task Durations'!AA$14:AA$53)</f>
        <v>69.583333333333343</v>
      </c>
      <c r="AA7" s="50">
        <f>+SUMIF('Task Durations'!$B$14:$B$53,"Indirect 2",'Task Durations'!AB$14:AB$53)</f>
        <v>34</v>
      </c>
      <c r="AB7" s="50">
        <f>+SUMIF('Task Durations'!$B$14:$B$53,"Indirect 2",'Task Durations'!AC$14:AC$53)</f>
        <v>20.5</v>
      </c>
      <c r="AC7" s="50">
        <f>+SUMIF('Task Durations'!$B$14:$B$53,"Indirect 2",'Task Durations'!AD$14:AD$53)</f>
        <v>26.066666666666666</v>
      </c>
      <c r="AD7" s="50">
        <f>+SUMIF('Task Durations'!$B$14:$B$53,"Indirect 2",'Task Durations'!AE$14:AE$53)</f>
        <v>10.666666666666668</v>
      </c>
      <c r="AE7" s="50">
        <f>+SUMIF('Task Durations'!$B$14:$B$53,"Indirect 2",'Task Durations'!AF$14:AF$53)</f>
        <v>9.6666666666666661</v>
      </c>
      <c r="AF7" s="50">
        <f>+SUMIF('Task Durations'!$B$14:$B$53,"Indirect 2",'Task Durations'!AG$14:AG$53)</f>
        <v>14.583333333333334</v>
      </c>
      <c r="AG7" s="50">
        <f>+SUMIF('Task Durations'!$B$14:$B$53,"Indirect 2",'Task Durations'!AH$14:AH$53)</f>
        <v>7.1333333333333329</v>
      </c>
      <c r="AH7" s="50">
        <f>+SUMIF('Task Durations'!$B$14:$B$53,"Indirect 2",'Task Durations'!AI$14:AI$53)</f>
        <v>10.4</v>
      </c>
      <c r="AI7" s="50">
        <f>+SUMIF('Task Durations'!$B$14:$B$53,"Indirect 2",'Task Durations'!AJ$14:AJ$53)</f>
        <v>68</v>
      </c>
      <c r="AJ7" s="50">
        <f>+SUMIF('Task Durations'!$B$14:$B$53,"Indirect 2",'Task Durations'!AK$14:AK$53)</f>
        <v>27</v>
      </c>
      <c r="AK7" s="50">
        <f>+SUMIF('Task Durations'!$B$14:$B$53,"Indirect 2",'Task Durations'!AL$14:AL$53)</f>
        <v>78.75</v>
      </c>
      <c r="AL7" s="50">
        <f>+SUMIF('Task Durations'!$B$14:$B$53,"Indirect 2",'Task Durations'!AM$14:AM$53)</f>
        <v>112.23333333333333</v>
      </c>
      <c r="AM7" s="50">
        <f>+SUMIF('Task Durations'!$B$14:$B$53,"Indirect 2",'Task Durations'!AN$14:AN$53)</f>
        <v>101.73333333333333</v>
      </c>
      <c r="AN7" s="50">
        <f>+SUMIF('Task Durations'!$B$14:$B$53,"Indirect 2",'Task Durations'!AO$14:AO$53)</f>
        <v>6.6333333333333329</v>
      </c>
      <c r="AO7" s="50">
        <f>+SUMIF('Task Durations'!$B$14:$B$53,"Indirect 2",'Task Durations'!AP$14:AP$53)</f>
        <v>0</v>
      </c>
      <c r="AP7" s="50">
        <f>+SUMIF('Task Durations'!$B$14:$B$53,"Indirect 2",'Task Durations'!AQ$14:AQ$53)</f>
        <v>16.466666666666665</v>
      </c>
      <c r="AQ7" s="50">
        <f>+SUMIF('Task Durations'!$B$14:$B$53,"Indirect 2",'Task Durations'!AR$14:AR$53)</f>
        <v>12.166666666666666</v>
      </c>
      <c r="AR7" s="50">
        <f>+SUMIF('Task Durations'!$B$14:$B$53,"Indirect 2",'Task Durations'!AS$14:AS$53)</f>
        <v>3</v>
      </c>
      <c r="AS7" s="50">
        <f>+SUMIF('Task Durations'!$B$14:$B$53,"Indirect 2",'Task Durations'!AT$14:AT$53)</f>
        <v>0</v>
      </c>
      <c r="AT7" s="50">
        <f>+SUMIF('Task Durations'!$B$14:$B$53,"Indirect 2",'Task Durations'!AU$14:AU$53)</f>
        <v>6.5</v>
      </c>
      <c r="AU7" s="50">
        <f>+SUMIF('Task Durations'!$B$14:$B$53,"Indirect 2",'Task Durations'!AV$14:AV$53)</f>
        <v>20.25</v>
      </c>
      <c r="AV7" s="50">
        <f>+SUMIF('Task Durations'!$B$14:$B$53,"Indirect 2",'Task Durations'!AW$14:AW$53)</f>
        <v>8.5500000000000007</v>
      </c>
      <c r="AW7" s="50">
        <f>+SUMIF('Task Durations'!$B$14:$B$53,"Indirect 2",'Task Durations'!AX$14:AX$53)</f>
        <v>24.083333333333332</v>
      </c>
      <c r="AX7" s="50">
        <f>+SUMIF('Task Durations'!$B$14:$B$53,"Indirect 2",'Task Durations'!AY$14:AY$53)</f>
        <v>28</v>
      </c>
      <c r="AY7" s="50">
        <f>+SUMIF('Task Durations'!$B$14:$B$53,"Indirect 2",'Task Durations'!AZ$14:AZ$53)</f>
        <v>39.25</v>
      </c>
      <c r="AZ7" s="50">
        <f>+SUMIF('Task Durations'!$B$14:$B$53,"Indirect 2",'Task Durations'!BA$14:BA$53)</f>
        <v>10.566666666666666</v>
      </c>
      <c r="BA7" s="50">
        <f>+SUMIF('Task Durations'!$B$14:$B$53,"Indirect 2",'Task Durations'!BB$14:BB$53)</f>
        <v>18.899999999999999</v>
      </c>
      <c r="BB7" s="50">
        <f>+SUMIF('Task Durations'!$B$14:$B$53,"Indirect 2",'Task Durations'!BC$14:BC$53)</f>
        <v>18.266666666666666</v>
      </c>
      <c r="BC7" s="50">
        <f>+SUMIF('Task Durations'!$B$14:$B$53,"Indirect 2",'Task Durations'!BD$14:BD$53)</f>
        <v>12.25</v>
      </c>
      <c r="BD7" s="50">
        <f>+SUMIF('Task Durations'!$B$14:$B$53,"Indirect 2",'Task Durations'!BE$14:BE$53)</f>
        <v>13.5</v>
      </c>
      <c r="BE7" s="50">
        <f>+SUMIF('Task Durations'!$B$14:$B$53,"Indirect 2",'Task Durations'!BF$14:BF$53)</f>
        <v>15.5</v>
      </c>
      <c r="BF7" s="50">
        <f>+SUMIF('Task Durations'!$B$14:$B$53,"Indirect 2",'Task Durations'!BG$14:BG$53)</f>
        <v>15</v>
      </c>
      <c r="BG7" s="50">
        <f>+SUMIF('Task Durations'!$B$14:$B$53,"Indirect 2",'Task Durations'!BH$14:BH$53)</f>
        <v>16.5</v>
      </c>
      <c r="BH7" s="50">
        <f>+SUMIF('Task Durations'!$B$14:$B$53,"Indirect 2",'Task Durations'!BI$14:BI$53)</f>
        <v>13</v>
      </c>
      <c r="BI7" s="50">
        <f>+SUMIF('Task Durations'!$B$14:$B$53,"Indirect 2",'Task Durations'!BJ$14:BJ$53)</f>
        <v>28.75</v>
      </c>
      <c r="BJ7" s="50">
        <f>+SUMIF('Task Durations'!$B$14:$B$53,"Indirect 2",'Task Durations'!BK$14:BK$53)</f>
        <v>45.633333333333333</v>
      </c>
      <c r="BK7" s="50">
        <f>+SUMIF('Task Durations'!$B$14:$B$53,"Indirect 2",'Task Durations'!BL$14:BL$53)</f>
        <v>1.7</v>
      </c>
      <c r="BL7" s="50">
        <f>+SUMIF('Task Durations'!$B$14:$B$53,"Indirect 2",'Task Durations'!BM$14:BM$53)</f>
        <v>2.0166666666666666</v>
      </c>
      <c r="BM7" s="50">
        <f>+SUMIF('Task Durations'!$B$14:$B$53,"Indirect 2",'Task Durations'!BN$14:BN$53)</f>
        <v>1.3666666666666667</v>
      </c>
      <c r="BN7" s="50">
        <f>+SUMIF('Task Durations'!$B$14:$B$53,"Indirect 2",'Task Durations'!BO$14:BO$53)</f>
        <v>19.7</v>
      </c>
      <c r="BO7" s="50">
        <f>+SUMIF('Task Durations'!$B$14:$B$53,"Indirect 2",'Task Durations'!BP$14:BP$53)</f>
        <v>6.5</v>
      </c>
      <c r="BP7" s="50">
        <f>+SUMIF('Task Durations'!$B$14:$B$53,"Indirect 2",'Task Durations'!BQ$14:BQ$53)</f>
        <v>19.083333333333336</v>
      </c>
      <c r="BQ7" s="50">
        <f>+SUMIF('Task Durations'!$B$14:$B$53,"Indirect 2",'Task Durations'!BR$14:BR$53)</f>
        <v>43</v>
      </c>
      <c r="BR7" s="50">
        <f>+SUMIF('Task Durations'!$B$14:$B$53,"Indirect 2",'Task Durations'!BS$14:BS$53)</f>
        <v>49.483333333333334</v>
      </c>
      <c r="BS7" s="50">
        <f>+SUMIF('Task Durations'!$B$14:$B$53,"Indirect 2",'Task Durations'!BT$14:BT$53)</f>
        <v>26</v>
      </c>
      <c r="BT7" s="50">
        <f>+SUMIF('Task Durations'!$B$14:$B$53,"Indirect 2",'Task Durations'!BU$14:BU$53)</f>
        <v>26.5</v>
      </c>
      <c r="BU7" s="50">
        <f>+SUMIF('Task Durations'!$B$14:$B$53,"Indirect 2",'Task Durations'!BV$14:BV$53)</f>
        <v>7.0666666666666664</v>
      </c>
      <c r="BV7" s="50">
        <f>+SUMIF('Task Durations'!$B$14:$B$53,"Indirect 2",'Task Durations'!BW$14:BW$53)</f>
        <v>0.5</v>
      </c>
      <c r="BW7" s="50">
        <f>+SUMIF('Task Durations'!$B$14:$B$53,"Indirect 2",'Task Durations'!BX$14:BX$53)</f>
        <v>1</v>
      </c>
      <c r="BX7" s="50">
        <f>+SUMIF('Task Durations'!$B$14:$B$53,"Indirect 2",'Task Durations'!BY$14:BY$53)</f>
        <v>56</v>
      </c>
      <c r="BY7" s="50">
        <f>+SUMIF('Task Durations'!$B$14:$B$53,"Indirect 2",'Task Durations'!BZ$14:BZ$53)</f>
        <v>8.5333333333333332</v>
      </c>
      <c r="BZ7" s="50">
        <f>+SUMIF('Task Durations'!$B$14:$B$53,"Indirect 2",'Task Durations'!CA$14:CA$53)</f>
        <v>19.25</v>
      </c>
      <c r="CA7" s="50">
        <f>+SUMIF('Task Durations'!$B$14:$B$53,"Indirect 2",'Task Durations'!CB$14:CB$53)</f>
        <v>12</v>
      </c>
      <c r="CB7" s="50">
        <f>+SUMIF('Task Durations'!$B$14:$B$53,"Indirect 2",'Task Durations'!CC$14:CC$53)</f>
        <v>14.666666666666668</v>
      </c>
      <c r="CC7" s="50">
        <f>+SUMIF('Task Durations'!$B$14:$B$53,"Indirect 2",'Task Durations'!CD$14:CD$53)</f>
        <v>35.5</v>
      </c>
    </row>
    <row r="8" spans="1:81" x14ac:dyDescent="0.25">
      <c r="A8" s="215"/>
      <c r="B8" t="s">
        <v>251</v>
      </c>
      <c r="C8" s="50">
        <f ca="1">+SUMIF('Task Durations'!$B$13:$B$53,"Internal Travel",'Task Durations'!D14:D53)</f>
        <v>15.350000000000001</v>
      </c>
      <c r="D8" s="50">
        <f ca="1">+SUMIF('Task Durations'!$B$13:$B$53,"Internal Travel",'Task Durations'!E14:E53)</f>
        <v>12.533333333333335</v>
      </c>
      <c r="E8" s="50">
        <f ca="1">+SUMIF('Task Durations'!$B$13:$B$53,"Internal Travel",'Task Durations'!F14:F53)</f>
        <v>18.483333333333334</v>
      </c>
      <c r="F8" s="50">
        <f ca="1">+SUMIF('Task Durations'!$B$13:$B$53,"Internal Travel",'Task Durations'!G14:G53)</f>
        <v>20.283333333333335</v>
      </c>
      <c r="G8" s="50">
        <f ca="1">+SUMIF('Task Durations'!$B$13:$B$53,"Internal Travel",'Task Durations'!H14:H53)</f>
        <v>11.349999999999998</v>
      </c>
      <c r="H8" s="50">
        <f ca="1">+SUMIF('Task Durations'!$B$13:$B$53,"Internal Travel",'Task Durations'!I14:I53)</f>
        <v>20.466666666666669</v>
      </c>
      <c r="I8" s="50">
        <f ca="1">+SUMIF('Task Durations'!$B$13:$B$53,"Internal Travel",'Task Durations'!J14:J53)</f>
        <v>12.7</v>
      </c>
      <c r="J8" s="50">
        <f ca="1">+SUMIF('Task Durations'!$B$13:$B$53,"Internal Travel",'Task Durations'!K14:K53)</f>
        <v>10.6</v>
      </c>
      <c r="K8" s="50">
        <f ca="1">+SUMIF('Task Durations'!$B$13:$B$53,"Internal Travel",'Task Durations'!L14:L53)</f>
        <v>12.566666666666672</v>
      </c>
      <c r="L8" s="50">
        <f ca="1">+SUMIF('Task Durations'!$B$13:$B$53,"Internal Travel",'Task Durations'!M14:M53)</f>
        <v>19.466666666666665</v>
      </c>
      <c r="M8" s="50">
        <f ca="1">+SUMIF('Task Durations'!$B$13:$B$53,"Internal Travel",'Task Durations'!N14:N53)</f>
        <v>7.1999999999999993</v>
      </c>
      <c r="N8" s="50">
        <f ca="1">+SUMIF('Task Durations'!$B$13:$B$53,"Internal Travel",'Task Durations'!O14:O53)</f>
        <v>9.4666666666666686</v>
      </c>
      <c r="O8" s="50">
        <f ca="1">+SUMIF('Task Durations'!$B$13:$B$53,"Internal Travel",'Task Durations'!P14:P53)</f>
        <v>18.216666666666665</v>
      </c>
      <c r="P8" s="50">
        <f ca="1">+SUMIF('Task Durations'!$B$13:$B$53,"Internal Travel",'Task Durations'!Q14:Q53)</f>
        <v>9.1000000000000014</v>
      </c>
      <c r="Q8" s="50">
        <f ca="1">+SUMIF('Task Durations'!$B$13:$B$53,"Internal Travel",'Task Durations'!R14:R53)</f>
        <v>24.583333333333329</v>
      </c>
      <c r="R8" s="50">
        <f ca="1">+SUMIF('Task Durations'!$B$13:$B$53,"Internal Travel",'Task Durations'!S14:S53)</f>
        <v>29.233333333333334</v>
      </c>
      <c r="S8" s="50">
        <f ca="1">+SUMIF('Task Durations'!$B$13:$B$53,"Internal Travel",'Task Durations'!T14:T53)</f>
        <v>10.316666666666666</v>
      </c>
      <c r="T8" s="50">
        <f ca="1">+SUMIF('Task Durations'!$B$13:$B$53,"Internal Travel",'Task Durations'!U14:U53)</f>
        <v>4.9833333333333334</v>
      </c>
      <c r="U8" s="50">
        <f ca="1">+SUMIF('Task Durations'!$B$13:$B$53,"Internal Travel",'Task Durations'!V14:V53)</f>
        <v>12.183333333333334</v>
      </c>
      <c r="V8" s="50">
        <f ca="1">+SUMIF('Task Durations'!$B$13:$B$53,"Internal Travel",'Task Durations'!W14:W53)</f>
        <v>17.499999999999996</v>
      </c>
      <c r="W8" s="50">
        <f ca="1">+SUMIF('Task Durations'!$B$13:$B$53,"Internal Travel",'Task Durations'!X14:X53)</f>
        <v>19.866666666666667</v>
      </c>
      <c r="X8" s="50">
        <f ca="1">+SUMIF('Task Durations'!$B$13:$B$53,"Internal Travel",'Task Durations'!Y14:Y53)</f>
        <v>38.366666666666667</v>
      </c>
      <c r="Y8" s="50">
        <f ca="1">+SUMIF('Task Durations'!$B$13:$B$53,"Internal Travel",'Task Durations'!Z14:Z53)</f>
        <v>12.483333333333333</v>
      </c>
      <c r="Z8" s="50">
        <f ca="1">+SUMIF('Task Durations'!$B$13:$B$53,"Internal Travel",'Task Durations'!AA14:AA53)</f>
        <v>12.15</v>
      </c>
      <c r="AA8" s="50">
        <f ca="1">+SUMIF('Task Durations'!$B$13:$B$53,"Internal Travel",'Task Durations'!AB14:AB53)</f>
        <v>16.133333333333333</v>
      </c>
      <c r="AB8" s="50">
        <f ca="1">+SUMIF('Task Durations'!$B$13:$B$53,"Internal Travel",'Task Durations'!AC14:AC53)</f>
        <v>10.600000000000001</v>
      </c>
      <c r="AC8" s="50">
        <f ca="1">+SUMIF('Task Durations'!$B$13:$B$53,"Internal Travel",'Task Durations'!AD14:AD53)</f>
        <v>10.416666666666664</v>
      </c>
      <c r="AD8" s="50">
        <f ca="1">+SUMIF('Task Durations'!$B$13:$B$53,"Internal Travel",'Task Durations'!AE14:AE53)</f>
        <v>11.333333333333332</v>
      </c>
      <c r="AE8" s="50">
        <f ca="1">+SUMIF('Task Durations'!$B$13:$B$53,"Internal Travel",'Task Durations'!AF14:AF53)</f>
        <v>0.53333333333333366</v>
      </c>
      <c r="AF8" s="50">
        <f ca="1">+SUMIF('Task Durations'!$B$13:$B$53,"Internal Travel",'Task Durations'!AG14:AG53)</f>
        <v>5.4999999999999991</v>
      </c>
      <c r="AG8" s="50">
        <f ca="1">+SUMIF('Task Durations'!$B$13:$B$53,"Internal Travel",'Task Durations'!AH14:AH53)</f>
        <v>16.633333333333333</v>
      </c>
      <c r="AH8" s="50">
        <f ca="1">+SUMIF('Task Durations'!$B$13:$B$53,"Internal Travel",'Task Durations'!AI14:AI53)</f>
        <v>10.466666666666665</v>
      </c>
      <c r="AI8" s="50">
        <f ca="1">+SUMIF('Task Durations'!$B$13:$B$53,"Internal Travel",'Task Durations'!AJ14:AJ53)</f>
        <v>10.75</v>
      </c>
      <c r="AJ8" s="50">
        <f ca="1">+SUMIF('Task Durations'!$B$13:$B$53,"Internal Travel",'Task Durations'!AK14:AK53)</f>
        <v>24.65</v>
      </c>
      <c r="AK8" s="50">
        <f ca="1">+SUMIF('Task Durations'!$B$13:$B$53,"Internal Travel",'Task Durations'!AL14:AL53)</f>
        <v>12.666666666666668</v>
      </c>
      <c r="AL8" s="50">
        <f ca="1">+SUMIF('Task Durations'!$B$13:$B$53,"Internal Travel",'Task Durations'!AM14:AM53)</f>
        <v>23.366666666666667</v>
      </c>
      <c r="AM8" s="50">
        <f ca="1">+SUMIF('Task Durations'!$B$13:$B$53,"Internal Travel",'Task Durations'!AN14:AN53)</f>
        <v>21.666666666666668</v>
      </c>
      <c r="AN8" s="50">
        <f ca="1">+SUMIF('Task Durations'!$B$13:$B$53,"Internal Travel",'Task Durations'!AO14:AO53)</f>
        <v>13.283333333333333</v>
      </c>
      <c r="AO8" s="50">
        <f ca="1">+SUMIF('Task Durations'!$B$13:$B$53,"Internal Travel",'Task Durations'!AP14:AP53)</f>
        <v>8.4499999999999993</v>
      </c>
      <c r="AP8" s="50">
        <f ca="1">+SUMIF('Task Durations'!$B$13:$B$53,"Internal Travel",'Task Durations'!AQ14:AQ53)</f>
        <v>22.75</v>
      </c>
      <c r="AQ8" s="50">
        <f ca="1">+SUMIF('Task Durations'!$B$13:$B$53,"Internal Travel",'Task Durations'!AR14:AR53)</f>
        <v>12.2</v>
      </c>
      <c r="AR8" s="50">
        <f ca="1">+SUMIF('Task Durations'!$B$13:$B$53,"Internal Travel",'Task Durations'!AS14:AS53)</f>
        <v>13.383333333333333</v>
      </c>
      <c r="AS8" s="50">
        <f ca="1">+SUMIF('Task Durations'!$B$13:$B$53,"Internal Travel",'Task Durations'!AT14:AT53)</f>
        <v>8.1666666666666679</v>
      </c>
      <c r="AT8" s="50">
        <f ca="1">+SUMIF('Task Durations'!$B$13:$B$53,"Internal Travel",'Task Durations'!AU14:AU53)</f>
        <v>9.6666666666666679</v>
      </c>
      <c r="AU8" s="50">
        <f ca="1">+SUMIF('Task Durations'!$B$13:$B$53,"Internal Travel",'Task Durations'!AV14:AV53)</f>
        <v>12.399999999999999</v>
      </c>
      <c r="AV8" s="50">
        <f ca="1">+SUMIF('Task Durations'!$B$13:$B$53,"Internal Travel",'Task Durations'!AW14:AW53)</f>
        <v>11.25</v>
      </c>
      <c r="AW8" s="50">
        <f ca="1">+SUMIF('Task Durations'!$B$13:$B$53,"Internal Travel",'Task Durations'!AX14:AX53)</f>
        <v>9.6666666666666679</v>
      </c>
      <c r="AX8" s="50">
        <f ca="1">+SUMIF('Task Durations'!$B$13:$B$53,"Internal Travel",'Task Durations'!AY14:AY53)</f>
        <v>12.5</v>
      </c>
      <c r="AY8" s="50">
        <f ca="1">+SUMIF('Task Durations'!$B$13:$B$53,"Internal Travel",'Task Durations'!AZ14:AZ53)</f>
        <v>10.666666666666668</v>
      </c>
      <c r="AZ8" s="50">
        <f ca="1">+SUMIF('Task Durations'!$B$13:$B$53,"Internal Travel",'Task Durations'!BA14:BA53)</f>
        <v>11.683333333333334</v>
      </c>
      <c r="BA8" s="50">
        <f ca="1">+SUMIF('Task Durations'!$B$13:$B$53,"Internal Travel",'Task Durations'!BB14:BB53)</f>
        <v>15.183333333333332</v>
      </c>
      <c r="BB8" s="50">
        <f ca="1">+SUMIF('Task Durations'!$B$13:$B$53,"Internal Travel",'Task Durations'!BC14:BC53)</f>
        <v>12.633333333333333</v>
      </c>
      <c r="BC8" s="50">
        <f ca="1">+SUMIF('Task Durations'!$B$13:$B$53,"Internal Travel",'Task Durations'!BD14:BD53)</f>
        <v>10.433333333333334</v>
      </c>
      <c r="BD8" s="50">
        <f ca="1">+SUMIF('Task Durations'!$B$13:$B$53,"Internal Travel",'Task Durations'!BE14:BE53)</f>
        <v>12.283333333333331</v>
      </c>
      <c r="BE8" s="50">
        <f ca="1">+SUMIF('Task Durations'!$B$13:$B$53,"Internal Travel",'Task Durations'!BF14:BF53)</f>
        <v>12.116666666666667</v>
      </c>
      <c r="BF8" s="50">
        <f ca="1">+SUMIF('Task Durations'!$B$13:$B$53,"Internal Travel",'Task Durations'!BG14:BG53)</f>
        <v>14.45</v>
      </c>
      <c r="BG8" s="50">
        <f ca="1">+SUMIF('Task Durations'!$B$13:$B$53,"Internal Travel",'Task Durations'!BH14:BH53)</f>
        <v>11.7</v>
      </c>
      <c r="BH8" s="50">
        <f ca="1">+SUMIF('Task Durations'!$B$13:$B$53,"Internal Travel",'Task Durations'!BI14:BI53)</f>
        <v>9.6666666666666679</v>
      </c>
      <c r="BI8" s="50">
        <f ca="1">+SUMIF('Task Durations'!$B$13:$B$53,"Internal Travel",'Task Durations'!BJ14:BJ53)</f>
        <v>8.9666666666666686</v>
      </c>
      <c r="BJ8" s="50">
        <f ca="1">+SUMIF('Task Durations'!$B$13:$B$53,"Internal Travel",'Task Durations'!BK14:BK53)</f>
        <v>14.366666666666665</v>
      </c>
      <c r="BK8" s="50">
        <f ca="1">+SUMIF('Task Durations'!$B$13:$B$53,"Internal Travel",'Task Durations'!BL14:BL53)</f>
        <v>13</v>
      </c>
      <c r="BL8" s="50">
        <f ca="1">+SUMIF('Task Durations'!$B$13:$B$53,"Internal Travel",'Task Durations'!BM14:BM53)</f>
        <v>12.683333333333334</v>
      </c>
      <c r="BM8" s="50">
        <f ca="1">+SUMIF('Task Durations'!$B$13:$B$53,"Internal Travel",'Task Durations'!BN14:BN53)</f>
        <v>15.05</v>
      </c>
      <c r="BN8" s="50">
        <f ca="1">+SUMIF('Task Durations'!$B$13:$B$53,"Internal Travel",'Task Durations'!BO14:BO53)</f>
        <v>23.533333333333331</v>
      </c>
      <c r="BO8" s="50">
        <f ca="1">+SUMIF('Task Durations'!$B$13:$B$53,"Internal Travel",'Task Durations'!BP14:BP53)</f>
        <v>9.5</v>
      </c>
      <c r="BP8" s="50">
        <f ca="1">+SUMIF('Task Durations'!$B$13:$B$53,"Internal Travel",'Task Durations'!BQ14:BQ53)</f>
        <v>21.583333333333336</v>
      </c>
      <c r="BQ8" s="50">
        <f ca="1">+SUMIF('Task Durations'!$B$13:$B$53,"Internal Travel",'Task Durations'!BR14:BR53)</f>
        <v>18.233333333333331</v>
      </c>
      <c r="BR8" s="50">
        <f ca="1">+SUMIF('Task Durations'!$B$13:$B$53,"Internal Travel",'Task Durations'!BS14:BS53)</f>
        <v>9.7333333333333343</v>
      </c>
      <c r="BS8" s="50">
        <f ca="1">+SUMIF('Task Durations'!$B$13:$B$53,"Internal Travel",'Task Durations'!BT14:BT53)</f>
        <v>16.25</v>
      </c>
      <c r="BT8" s="50">
        <f ca="1">+SUMIF('Task Durations'!$B$13:$B$53,"Internal Travel",'Task Durations'!BU14:BU53)</f>
        <v>34.616666666666667</v>
      </c>
      <c r="BU8" s="50">
        <f ca="1">+SUMIF('Task Durations'!$B$13:$B$53,"Internal Travel",'Task Durations'!BV14:BV53)</f>
        <v>13.566666666666666</v>
      </c>
      <c r="BV8" s="50">
        <f ca="1">+SUMIF('Task Durations'!$B$13:$B$53,"Internal Travel",'Task Durations'!BW14:BW53)</f>
        <v>6.85</v>
      </c>
      <c r="BW8" s="50">
        <f ca="1">+SUMIF('Task Durations'!$B$13:$B$53,"Internal Travel",'Task Durations'!BX14:BX53)</f>
        <v>7.5666666666666664</v>
      </c>
      <c r="BX8" s="50">
        <f ca="1">+SUMIF('Task Durations'!$B$13:$B$53,"Internal Travel",'Task Durations'!BY14:BY53)</f>
        <v>26.200000000000003</v>
      </c>
      <c r="BY8" s="50">
        <f ca="1">+SUMIF('Task Durations'!$B$13:$B$53,"Internal Travel",'Task Durations'!BZ14:BZ53)</f>
        <v>13.916666666666666</v>
      </c>
      <c r="BZ8" s="50">
        <f ca="1">+SUMIF('Task Durations'!$B$13:$B$53,"Internal Travel",'Task Durations'!CA14:CA53)</f>
        <v>11.299999999999999</v>
      </c>
      <c r="CA8" s="50">
        <f ca="1">+SUMIF('Task Durations'!$B$13:$B$53,"Internal Travel",'Task Durations'!CB14:CB53)</f>
        <v>8.7833333333333332</v>
      </c>
      <c r="CB8" s="50">
        <f ca="1">+SUMIF('Task Durations'!$B$13:$B$53,"Internal Travel",'Task Durations'!CC14:CC53)</f>
        <v>7.1499999999999995</v>
      </c>
      <c r="CC8" s="50">
        <f ca="1">+SUMIF('Task Durations'!$B$13:$B$53,"Internal Travel",'Task Durations'!CD14:CD53)</f>
        <v>7.7500000000000018</v>
      </c>
    </row>
    <row r="9" spans="1:81" x14ac:dyDescent="0.25">
      <c r="A9" s="215"/>
      <c r="B9" t="s">
        <v>252</v>
      </c>
      <c r="C9" s="50" t="e">
        <f>IF(C$2="Small",C$4,NA())</f>
        <v>#N/A</v>
      </c>
      <c r="D9" s="50" t="e">
        <f t="shared" ref="D9:BO9" si="2">IF(D$2="Small",D$4,NA())</f>
        <v>#N/A</v>
      </c>
      <c r="E9" s="50">
        <f t="shared" si="2"/>
        <v>47.633333333333326</v>
      </c>
      <c r="F9" s="50">
        <f t="shared" si="2"/>
        <v>174.98333333333332</v>
      </c>
      <c r="G9" s="50">
        <f t="shared" si="2"/>
        <v>5.8333333333333339</v>
      </c>
      <c r="H9" s="50">
        <f t="shared" si="2"/>
        <v>32.316666666666663</v>
      </c>
      <c r="I9" s="50" t="e">
        <f t="shared" si="2"/>
        <v>#N/A</v>
      </c>
      <c r="J9" s="50" t="e">
        <f t="shared" si="2"/>
        <v>#N/A</v>
      </c>
      <c r="K9" s="50" t="e">
        <f t="shared" si="2"/>
        <v>#N/A</v>
      </c>
      <c r="L9" s="50" t="e">
        <f t="shared" si="2"/>
        <v>#N/A</v>
      </c>
      <c r="M9" s="50" t="e">
        <f t="shared" si="2"/>
        <v>#N/A</v>
      </c>
      <c r="N9" s="50" t="e">
        <f t="shared" si="2"/>
        <v>#N/A</v>
      </c>
      <c r="O9" s="50" t="e">
        <f t="shared" si="2"/>
        <v>#N/A</v>
      </c>
      <c r="P9" s="50" t="e">
        <f t="shared" si="2"/>
        <v>#N/A</v>
      </c>
      <c r="Q9" s="50">
        <f t="shared" si="2"/>
        <v>54.65</v>
      </c>
      <c r="R9" s="50" t="e">
        <f t="shared" si="2"/>
        <v>#N/A</v>
      </c>
      <c r="S9" s="50" t="e">
        <f t="shared" si="2"/>
        <v>#N/A</v>
      </c>
      <c r="T9" s="50" t="e">
        <f t="shared" si="2"/>
        <v>#N/A</v>
      </c>
      <c r="U9" s="50" t="e">
        <f t="shared" si="2"/>
        <v>#N/A</v>
      </c>
      <c r="V9" s="50" t="e">
        <f t="shared" si="2"/>
        <v>#N/A</v>
      </c>
      <c r="W9" s="50" t="e">
        <f t="shared" si="2"/>
        <v>#N/A</v>
      </c>
      <c r="X9" s="50" t="e">
        <f t="shared" si="2"/>
        <v>#N/A</v>
      </c>
      <c r="Y9" s="50" t="e">
        <f t="shared" si="2"/>
        <v>#N/A</v>
      </c>
      <c r="Z9" s="50" t="e">
        <f t="shared" si="2"/>
        <v>#N/A</v>
      </c>
      <c r="AA9" s="50">
        <f t="shared" si="2"/>
        <v>21.233333333333334</v>
      </c>
      <c r="AB9" s="50">
        <f t="shared" si="2"/>
        <v>8.6833333333333336</v>
      </c>
      <c r="AC9" s="50">
        <f t="shared" si="2"/>
        <v>10.216666666666667</v>
      </c>
      <c r="AD9" s="50" t="e">
        <f t="shared" si="2"/>
        <v>#N/A</v>
      </c>
      <c r="AE9" s="50" t="e">
        <f t="shared" si="2"/>
        <v>#N/A</v>
      </c>
      <c r="AF9" s="50">
        <f t="shared" si="2"/>
        <v>15.716666666666665</v>
      </c>
      <c r="AG9" s="50" t="e">
        <f t="shared" si="2"/>
        <v>#N/A</v>
      </c>
      <c r="AH9" s="50" t="e">
        <f t="shared" si="2"/>
        <v>#N/A</v>
      </c>
      <c r="AI9" s="50">
        <f t="shared" si="2"/>
        <v>12.500000000000002</v>
      </c>
      <c r="AJ9" s="50">
        <f t="shared" si="2"/>
        <v>35.383333333333333</v>
      </c>
      <c r="AK9" s="50" t="e">
        <f t="shared" si="2"/>
        <v>#N/A</v>
      </c>
      <c r="AL9" s="50" t="e">
        <f t="shared" si="2"/>
        <v>#N/A</v>
      </c>
      <c r="AM9" s="50" t="e">
        <f t="shared" si="2"/>
        <v>#N/A</v>
      </c>
      <c r="AN9" s="50" t="e">
        <f t="shared" si="2"/>
        <v>#N/A</v>
      </c>
      <c r="AO9" s="50" t="e">
        <f t="shared" si="2"/>
        <v>#N/A</v>
      </c>
      <c r="AP9" s="50" t="e">
        <f t="shared" si="2"/>
        <v>#N/A</v>
      </c>
      <c r="AQ9" s="50" t="e">
        <f t="shared" si="2"/>
        <v>#N/A</v>
      </c>
      <c r="AR9" s="50" t="e">
        <f t="shared" si="2"/>
        <v>#N/A</v>
      </c>
      <c r="AS9" s="50" t="e">
        <f t="shared" si="2"/>
        <v>#N/A</v>
      </c>
      <c r="AT9" s="50" t="e">
        <f t="shared" si="2"/>
        <v>#N/A</v>
      </c>
      <c r="AU9" s="50" t="e">
        <f t="shared" si="2"/>
        <v>#N/A</v>
      </c>
      <c r="AV9" s="50" t="e">
        <f t="shared" si="2"/>
        <v>#N/A</v>
      </c>
      <c r="AW9" s="50" t="e">
        <f t="shared" si="2"/>
        <v>#N/A</v>
      </c>
      <c r="AX9" s="50" t="e">
        <f t="shared" si="2"/>
        <v>#N/A</v>
      </c>
      <c r="AY9" s="50" t="e">
        <f t="shared" si="2"/>
        <v>#N/A</v>
      </c>
      <c r="AZ9" s="50" t="e">
        <f t="shared" si="2"/>
        <v>#N/A</v>
      </c>
      <c r="BA9" s="50" t="e">
        <f t="shared" si="2"/>
        <v>#N/A</v>
      </c>
      <c r="BB9" s="50" t="e">
        <f t="shared" si="2"/>
        <v>#N/A</v>
      </c>
      <c r="BC9" s="50" t="e">
        <f t="shared" si="2"/>
        <v>#N/A</v>
      </c>
      <c r="BD9" s="50" t="e">
        <f t="shared" si="2"/>
        <v>#N/A</v>
      </c>
      <c r="BE9" s="50" t="e">
        <f t="shared" si="2"/>
        <v>#N/A</v>
      </c>
      <c r="BF9" s="50" t="e">
        <f t="shared" si="2"/>
        <v>#N/A</v>
      </c>
      <c r="BG9" s="50" t="e">
        <f t="shared" si="2"/>
        <v>#N/A</v>
      </c>
      <c r="BH9" s="50" t="e">
        <f t="shared" si="2"/>
        <v>#N/A</v>
      </c>
      <c r="BI9" s="50" t="e">
        <f t="shared" si="2"/>
        <v>#N/A</v>
      </c>
      <c r="BJ9" s="50" t="e">
        <f t="shared" si="2"/>
        <v>#N/A</v>
      </c>
      <c r="BK9" s="50" t="e">
        <f t="shared" si="2"/>
        <v>#N/A</v>
      </c>
      <c r="BL9" s="50" t="e">
        <f t="shared" si="2"/>
        <v>#N/A</v>
      </c>
      <c r="BM9" s="50" t="e">
        <f t="shared" si="2"/>
        <v>#N/A</v>
      </c>
      <c r="BN9" s="50" t="e">
        <f t="shared" si="2"/>
        <v>#N/A</v>
      </c>
      <c r="BO9" s="50" t="e">
        <f t="shared" si="2"/>
        <v>#N/A</v>
      </c>
      <c r="BP9" s="50" t="e">
        <f t="shared" ref="BP9:CC9" si="3">IF(BP$2="Small",BP$4,NA())</f>
        <v>#N/A</v>
      </c>
      <c r="BQ9" s="50">
        <f t="shared" si="3"/>
        <v>63.766666666666666</v>
      </c>
      <c r="BR9" s="50" t="e">
        <f t="shared" si="3"/>
        <v>#N/A</v>
      </c>
      <c r="BS9" s="50" t="e">
        <f t="shared" si="3"/>
        <v>#N/A</v>
      </c>
      <c r="BT9" s="50" t="e">
        <f t="shared" si="3"/>
        <v>#N/A</v>
      </c>
      <c r="BU9" s="50" t="e">
        <f t="shared" si="3"/>
        <v>#N/A</v>
      </c>
      <c r="BV9" s="50" t="e">
        <f t="shared" si="3"/>
        <v>#N/A</v>
      </c>
      <c r="BW9" s="50" t="e">
        <f t="shared" si="3"/>
        <v>#N/A</v>
      </c>
      <c r="BX9" s="50" t="e">
        <f t="shared" si="3"/>
        <v>#N/A</v>
      </c>
      <c r="BY9" s="50" t="e">
        <f t="shared" si="3"/>
        <v>#N/A</v>
      </c>
      <c r="BZ9" s="50" t="e">
        <f t="shared" si="3"/>
        <v>#N/A</v>
      </c>
      <c r="CA9" s="50" t="e">
        <f t="shared" si="3"/>
        <v>#N/A</v>
      </c>
      <c r="CB9" s="50" t="e">
        <f t="shared" si="3"/>
        <v>#N/A</v>
      </c>
      <c r="CC9" s="50" t="e">
        <f t="shared" si="3"/>
        <v>#N/A</v>
      </c>
    </row>
    <row r="10" spans="1:81" x14ac:dyDescent="0.25">
      <c r="A10" s="215"/>
      <c r="B10" t="s">
        <v>458</v>
      </c>
      <c r="C10" s="50">
        <f>IF(C$2="Medium",C$4,NA())</f>
        <v>22.5</v>
      </c>
      <c r="D10" s="50" t="e">
        <f t="shared" ref="D10:BO10" si="4">IF(D$2="Medium",D$4,NA())</f>
        <v>#N/A</v>
      </c>
      <c r="E10" s="50" t="e">
        <f t="shared" si="4"/>
        <v>#N/A</v>
      </c>
      <c r="F10" s="50" t="e">
        <f t="shared" si="4"/>
        <v>#N/A</v>
      </c>
      <c r="G10" s="50" t="e">
        <f t="shared" si="4"/>
        <v>#N/A</v>
      </c>
      <c r="H10" s="50" t="e">
        <f t="shared" si="4"/>
        <v>#N/A</v>
      </c>
      <c r="I10" s="50">
        <f t="shared" si="4"/>
        <v>16.549999999999997</v>
      </c>
      <c r="J10" s="50">
        <f t="shared" si="4"/>
        <v>14.95</v>
      </c>
      <c r="K10" s="50">
        <f t="shared" si="4"/>
        <v>23.083333333333332</v>
      </c>
      <c r="L10" s="50">
        <f t="shared" si="4"/>
        <v>31.566666666666666</v>
      </c>
      <c r="M10" s="50" t="e">
        <f t="shared" si="4"/>
        <v>#N/A</v>
      </c>
      <c r="N10" s="50" t="e">
        <f t="shared" si="4"/>
        <v>#N/A</v>
      </c>
      <c r="O10" s="50">
        <f t="shared" si="4"/>
        <v>91.4</v>
      </c>
      <c r="P10" s="50" t="e">
        <f t="shared" si="4"/>
        <v>#N/A</v>
      </c>
      <c r="Q10" s="50" t="e">
        <f t="shared" si="4"/>
        <v>#N/A</v>
      </c>
      <c r="R10" s="50" t="e">
        <f t="shared" si="4"/>
        <v>#N/A</v>
      </c>
      <c r="S10" s="50" t="e">
        <f t="shared" si="4"/>
        <v>#N/A</v>
      </c>
      <c r="T10" s="50" t="e">
        <f t="shared" si="4"/>
        <v>#N/A</v>
      </c>
      <c r="U10" s="50" t="e">
        <f t="shared" si="4"/>
        <v>#N/A</v>
      </c>
      <c r="V10" s="50" t="e">
        <f t="shared" si="4"/>
        <v>#N/A</v>
      </c>
      <c r="W10" s="50" t="e">
        <f t="shared" si="4"/>
        <v>#N/A</v>
      </c>
      <c r="X10" s="50" t="e">
        <f t="shared" si="4"/>
        <v>#N/A</v>
      </c>
      <c r="Y10" s="50">
        <f t="shared" si="4"/>
        <v>40.283333333333331</v>
      </c>
      <c r="Z10" s="50" t="e">
        <f t="shared" si="4"/>
        <v>#N/A</v>
      </c>
      <c r="AA10" s="50" t="e">
        <f t="shared" si="4"/>
        <v>#N/A</v>
      </c>
      <c r="AB10" s="50" t="e">
        <f t="shared" si="4"/>
        <v>#N/A</v>
      </c>
      <c r="AC10" s="50" t="e">
        <f t="shared" si="4"/>
        <v>#N/A</v>
      </c>
      <c r="AD10" s="50" t="e">
        <f t="shared" si="4"/>
        <v>#N/A</v>
      </c>
      <c r="AE10" s="50">
        <f t="shared" si="4"/>
        <v>21.166666666666671</v>
      </c>
      <c r="AF10" s="50" t="e">
        <f t="shared" si="4"/>
        <v>#N/A</v>
      </c>
      <c r="AG10" s="50" t="e">
        <f t="shared" si="4"/>
        <v>#N/A</v>
      </c>
      <c r="AH10" s="50" t="e">
        <f t="shared" si="4"/>
        <v>#N/A</v>
      </c>
      <c r="AI10" s="50" t="e">
        <f t="shared" si="4"/>
        <v>#N/A</v>
      </c>
      <c r="AJ10" s="50" t="e">
        <f t="shared" si="4"/>
        <v>#N/A</v>
      </c>
      <c r="AK10" s="50">
        <f t="shared" si="4"/>
        <v>50.75</v>
      </c>
      <c r="AL10" s="50">
        <f t="shared" si="4"/>
        <v>61.066666666666663</v>
      </c>
      <c r="AM10" s="50" t="e">
        <f t="shared" si="4"/>
        <v>#N/A</v>
      </c>
      <c r="AN10" s="50" t="e">
        <f t="shared" si="4"/>
        <v>#N/A</v>
      </c>
      <c r="AO10" s="50" t="e">
        <f t="shared" si="4"/>
        <v>#N/A</v>
      </c>
      <c r="AP10" s="50" t="e">
        <f t="shared" si="4"/>
        <v>#N/A</v>
      </c>
      <c r="AQ10" s="50" t="e">
        <f t="shared" si="4"/>
        <v>#N/A</v>
      </c>
      <c r="AR10" s="50" t="e">
        <f t="shared" si="4"/>
        <v>#N/A</v>
      </c>
      <c r="AS10" s="50" t="e">
        <f t="shared" si="4"/>
        <v>#N/A</v>
      </c>
      <c r="AT10" s="50" t="e">
        <f t="shared" si="4"/>
        <v>#N/A</v>
      </c>
      <c r="AU10" s="50" t="e">
        <f t="shared" si="4"/>
        <v>#N/A</v>
      </c>
      <c r="AV10" s="50" t="e">
        <f t="shared" si="4"/>
        <v>#N/A</v>
      </c>
      <c r="AW10" s="50" t="e">
        <f t="shared" si="4"/>
        <v>#N/A</v>
      </c>
      <c r="AX10" s="50">
        <f t="shared" si="4"/>
        <v>45</v>
      </c>
      <c r="AY10" s="50">
        <f t="shared" si="4"/>
        <v>74.333333333333343</v>
      </c>
      <c r="AZ10" s="50" t="e">
        <f t="shared" si="4"/>
        <v>#N/A</v>
      </c>
      <c r="BA10" s="50">
        <f t="shared" si="4"/>
        <v>12.966666666666665</v>
      </c>
      <c r="BB10" s="50" t="e">
        <f t="shared" si="4"/>
        <v>#N/A</v>
      </c>
      <c r="BC10" s="50" t="e">
        <f t="shared" si="4"/>
        <v>#N/A</v>
      </c>
      <c r="BD10" s="50" t="e">
        <f t="shared" si="4"/>
        <v>#N/A</v>
      </c>
      <c r="BE10" s="50" t="e">
        <f t="shared" si="4"/>
        <v>#N/A</v>
      </c>
      <c r="BF10" s="50" t="e">
        <f t="shared" si="4"/>
        <v>#N/A</v>
      </c>
      <c r="BG10" s="50" t="e">
        <f t="shared" si="4"/>
        <v>#N/A</v>
      </c>
      <c r="BH10" s="50" t="e">
        <f t="shared" si="4"/>
        <v>#N/A</v>
      </c>
      <c r="BI10" s="50">
        <f t="shared" si="4"/>
        <v>25.583333333333336</v>
      </c>
      <c r="BJ10" s="50">
        <f t="shared" si="4"/>
        <v>33.166666666666664</v>
      </c>
      <c r="BK10" s="50" t="e">
        <f t="shared" si="4"/>
        <v>#N/A</v>
      </c>
      <c r="BL10" s="50" t="e">
        <f t="shared" si="4"/>
        <v>#N/A</v>
      </c>
      <c r="BM10" s="50" t="e">
        <f t="shared" si="4"/>
        <v>#N/A</v>
      </c>
      <c r="BN10" s="50" t="e">
        <f t="shared" si="4"/>
        <v>#N/A</v>
      </c>
      <c r="BO10" s="50" t="e">
        <f t="shared" si="4"/>
        <v>#N/A</v>
      </c>
      <c r="BP10" s="50" t="e">
        <f t="shared" ref="BP10:CC10" si="5">IF(BP$2="Medium",BP$4,NA())</f>
        <v>#N/A</v>
      </c>
      <c r="BQ10" s="50" t="e">
        <f t="shared" si="5"/>
        <v>#N/A</v>
      </c>
      <c r="BR10" s="50">
        <f t="shared" si="5"/>
        <v>12.683333333333334</v>
      </c>
      <c r="BS10" s="50">
        <f t="shared" si="5"/>
        <v>36.81666666666667</v>
      </c>
      <c r="BT10" s="50" t="e">
        <f t="shared" si="5"/>
        <v>#N/A</v>
      </c>
      <c r="BU10" s="50" t="e">
        <f t="shared" si="5"/>
        <v>#N/A</v>
      </c>
      <c r="BV10" s="50" t="e">
        <f t="shared" si="5"/>
        <v>#N/A</v>
      </c>
      <c r="BW10" s="50" t="e">
        <f t="shared" si="5"/>
        <v>#N/A</v>
      </c>
      <c r="BX10" s="50" t="e">
        <f t="shared" si="5"/>
        <v>#N/A</v>
      </c>
      <c r="BY10" s="50">
        <f t="shared" si="5"/>
        <v>15.700000000000001</v>
      </c>
      <c r="BZ10" s="50">
        <f t="shared" si="5"/>
        <v>25.533333333333335</v>
      </c>
      <c r="CA10" s="50" t="e">
        <f t="shared" si="5"/>
        <v>#N/A</v>
      </c>
      <c r="CB10" s="50" t="e">
        <f t="shared" si="5"/>
        <v>#N/A</v>
      </c>
      <c r="CC10" s="50" t="e">
        <f t="shared" si="5"/>
        <v>#N/A</v>
      </c>
    </row>
    <row r="11" spans="1:81" x14ac:dyDescent="0.25">
      <c r="A11" s="215"/>
      <c r="B11" t="s">
        <v>253</v>
      </c>
      <c r="C11" s="50" t="e">
        <f>IF(C$2="Large",C$4,NA())</f>
        <v>#N/A</v>
      </c>
      <c r="D11" s="50">
        <f t="shared" ref="D11:BO11" si="6">IF(D$2="Large",D$4,NA())</f>
        <v>30.35</v>
      </c>
      <c r="E11" s="50" t="e">
        <f t="shared" si="6"/>
        <v>#N/A</v>
      </c>
      <c r="F11" s="50" t="e">
        <f t="shared" si="6"/>
        <v>#N/A</v>
      </c>
      <c r="G11" s="50" t="e">
        <f t="shared" si="6"/>
        <v>#N/A</v>
      </c>
      <c r="H11" s="50" t="e">
        <f t="shared" si="6"/>
        <v>#N/A</v>
      </c>
      <c r="I11" s="50" t="e">
        <f t="shared" si="6"/>
        <v>#N/A</v>
      </c>
      <c r="J11" s="50" t="e">
        <f t="shared" si="6"/>
        <v>#N/A</v>
      </c>
      <c r="K11" s="50" t="e">
        <f t="shared" si="6"/>
        <v>#N/A</v>
      </c>
      <c r="L11" s="50" t="e">
        <f t="shared" si="6"/>
        <v>#N/A</v>
      </c>
      <c r="M11" s="50">
        <f t="shared" si="6"/>
        <v>53.516666666666673</v>
      </c>
      <c r="N11" s="50">
        <f t="shared" si="6"/>
        <v>21.816666666666666</v>
      </c>
      <c r="O11" s="50" t="e">
        <f t="shared" si="6"/>
        <v>#N/A</v>
      </c>
      <c r="P11" s="50" t="e">
        <f t="shared" si="6"/>
        <v>#N/A</v>
      </c>
      <c r="Q11" s="50" t="e">
        <f t="shared" si="6"/>
        <v>#N/A</v>
      </c>
      <c r="R11" s="50">
        <f t="shared" si="6"/>
        <v>37.300000000000004</v>
      </c>
      <c r="S11" s="50">
        <f t="shared" si="6"/>
        <v>39.799999999999997</v>
      </c>
      <c r="T11" s="50">
        <f t="shared" si="6"/>
        <v>29.116666666666667</v>
      </c>
      <c r="U11" s="50">
        <f t="shared" si="6"/>
        <v>32.25</v>
      </c>
      <c r="V11" s="50">
        <f t="shared" si="6"/>
        <v>42.933333333333337</v>
      </c>
      <c r="W11" s="50">
        <f t="shared" si="6"/>
        <v>22.066666666666666</v>
      </c>
      <c r="X11" s="50">
        <f t="shared" si="6"/>
        <v>37.183333333333337</v>
      </c>
      <c r="Y11" s="50" t="e">
        <f t="shared" si="6"/>
        <v>#N/A</v>
      </c>
      <c r="Z11" s="50">
        <f t="shared" si="6"/>
        <v>46.666666666666664</v>
      </c>
      <c r="AA11" s="50" t="e">
        <f t="shared" si="6"/>
        <v>#N/A</v>
      </c>
      <c r="AB11" s="50" t="e">
        <f t="shared" si="6"/>
        <v>#N/A</v>
      </c>
      <c r="AC11" s="50" t="e">
        <f t="shared" si="6"/>
        <v>#N/A</v>
      </c>
      <c r="AD11" s="50" t="e">
        <f t="shared" si="6"/>
        <v>#N/A</v>
      </c>
      <c r="AE11" s="50" t="e">
        <f t="shared" si="6"/>
        <v>#N/A</v>
      </c>
      <c r="AF11" s="50" t="e">
        <f t="shared" si="6"/>
        <v>#N/A</v>
      </c>
      <c r="AG11" s="50">
        <f t="shared" si="6"/>
        <v>54.4</v>
      </c>
      <c r="AH11" s="50">
        <f t="shared" si="6"/>
        <v>36.716666666666661</v>
      </c>
      <c r="AI11" s="50" t="e">
        <f t="shared" si="6"/>
        <v>#N/A</v>
      </c>
      <c r="AJ11" s="50" t="e">
        <f t="shared" si="6"/>
        <v>#N/A</v>
      </c>
      <c r="AK11" s="50" t="e">
        <f t="shared" si="6"/>
        <v>#N/A</v>
      </c>
      <c r="AL11" s="50" t="e">
        <f t="shared" si="6"/>
        <v>#N/A</v>
      </c>
      <c r="AM11" s="50" t="e">
        <f t="shared" si="6"/>
        <v>#N/A</v>
      </c>
      <c r="AN11" s="50" t="e">
        <f t="shared" si="6"/>
        <v>#N/A</v>
      </c>
      <c r="AO11" s="50">
        <f t="shared" si="6"/>
        <v>28.033333333333339</v>
      </c>
      <c r="AP11" s="50" t="e">
        <f t="shared" si="6"/>
        <v>#N/A</v>
      </c>
      <c r="AQ11" s="50">
        <f t="shared" si="6"/>
        <v>48.900000000000006</v>
      </c>
      <c r="AR11" s="50">
        <f t="shared" si="6"/>
        <v>34.849999999999994</v>
      </c>
      <c r="AS11" s="50">
        <f t="shared" si="6"/>
        <v>29.133333333333333</v>
      </c>
      <c r="AT11" s="50">
        <f t="shared" si="6"/>
        <v>23.883333333333336</v>
      </c>
      <c r="AU11" s="50" t="e">
        <f t="shared" si="6"/>
        <v>#N/A</v>
      </c>
      <c r="AV11" s="50">
        <f t="shared" si="6"/>
        <v>31.533333333333331</v>
      </c>
      <c r="AW11" s="50" t="e">
        <f t="shared" si="6"/>
        <v>#N/A</v>
      </c>
      <c r="AX11" s="50" t="e">
        <f t="shared" si="6"/>
        <v>#N/A</v>
      </c>
      <c r="AY11" s="50" t="e">
        <f t="shared" si="6"/>
        <v>#N/A</v>
      </c>
      <c r="AZ11" s="50" t="e">
        <f t="shared" si="6"/>
        <v>#N/A</v>
      </c>
      <c r="BA11" s="50" t="e">
        <f t="shared" si="6"/>
        <v>#N/A</v>
      </c>
      <c r="BB11" s="50">
        <f t="shared" si="6"/>
        <v>44.616666666666667</v>
      </c>
      <c r="BC11" s="50">
        <f t="shared" si="6"/>
        <v>37.049999999999997</v>
      </c>
      <c r="BD11" s="50">
        <f t="shared" si="6"/>
        <v>13.666666666666668</v>
      </c>
      <c r="BE11" s="50">
        <f t="shared" si="6"/>
        <v>14.5</v>
      </c>
      <c r="BF11" s="50">
        <f t="shared" si="6"/>
        <v>24.516666666666669</v>
      </c>
      <c r="BG11" s="50">
        <f t="shared" si="6"/>
        <v>14.416666666666668</v>
      </c>
      <c r="BH11" s="50">
        <f t="shared" si="6"/>
        <v>42.3</v>
      </c>
      <c r="BI11" s="50" t="e">
        <f t="shared" si="6"/>
        <v>#N/A</v>
      </c>
      <c r="BJ11" s="50" t="e">
        <f t="shared" si="6"/>
        <v>#N/A</v>
      </c>
      <c r="BK11" s="50">
        <f t="shared" si="6"/>
        <v>41.383333333333333</v>
      </c>
      <c r="BL11" s="50">
        <f t="shared" si="6"/>
        <v>43.666666666666664</v>
      </c>
      <c r="BM11" s="50">
        <f t="shared" si="6"/>
        <v>46.31666666666667</v>
      </c>
      <c r="BN11" s="50">
        <f t="shared" si="6"/>
        <v>50.483333333333334</v>
      </c>
      <c r="BO11" s="50">
        <f t="shared" si="6"/>
        <v>50.783333333333339</v>
      </c>
      <c r="BP11" s="50">
        <f t="shared" ref="BP11:CC11" si="7">IF(BP$2="Large",BP$4,NA())</f>
        <v>57.566666666666656</v>
      </c>
      <c r="BQ11" s="50" t="e">
        <f t="shared" si="7"/>
        <v>#N/A</v>
      </c>
      <c r="BR11" s="50" t="e">
        <f t="shared" si="7"/>
        <v>#N/A</v>
      </c>
      <c r="BS11" s="50" t="e">
        <f t="shared" si="7"/>
        <v>#N/A</v>
      </c>
      <c r="BT11" s="50">
        <f t="shared" si="7"/>
        <v>77.216666666666669</v>
      </c>
      <c r="BU11" s="50">
        <f t="shared" si="7"/>
        <v>34.299999999999997</v>
      </c>
      <c r="BV11" s="50">
        <f t="shared" si="7"/>
        <v>24.216666666666665</v>
      </c>
      <c r="BW11" s="50">
        <f t="shared" si="7"/>
        <v>16.899999999999999</v>
      </c>
      <c r="BX11" s="50">
        <f t="shared" si="7"/>
        <v>65.666666666666657</v>
      </c>
      <c r="BY11" s="50" t="e">
        <f t="shared" si="7"/>
        <v>#N/A</v>
      </c>
      <c r="BZ11" s="50" t="e">
        <f t="shared" si="7"/>
        <v>#N/A</v>
      </c>
      <c r="CA11" s="50">
        <f t="shared" si="7"/>
        <v>26.716666666666669</v>
      </c>
      <c r="CB11" s="50">
        <f t="shared" si="7"/>
        <v>31.483333333333327</v>
      </c>
      <c r="CC11" s="50">
        <f t="shared" si="7"/>
        <v>24.333333333333332</v>
      </c>
    </row>
    <row r="12" spans="1:81" x14ac:dyDescent="0.25">
      <c r="A12" s="215"/>
      <c r="B12" t="s">
        <v>254</v>
      </c>
      <c r="C12" s="50" t="e">
        <f>+C13+C14</f>
        <v>#N/A</v>
      </c>
      <c r="D12" s="50" t="e">
        <f t="shared" ref="D12:BO12" si="8">+D13+D14</f>
        <v>#N/A</v>
      </c>
      <c r="E12" s="50">
        <f t="shared" si="8"/>
        <v>102.60000000000001</v>
      </c>
      <c r="F12" s="50">
        <f t="shared" si="8"/>
        <v>84.233333333333334</v>
      </c>
      <c r="G12" s="50">
        <f t="shared" si="8"/>
        <v>29.266666666666669</v>
      </c>
      <c r="H12" s="50">
        <f t="shared" si="8"/>
        <v>121.75</v>
      </c>
      <c r="I12" s="50" t="e">
        <f t="shared" si="8"/>
        <v>#N/A</v>
      </c>
      <c r="J12" s="50" t="e">
        <f t="shared" si="8"/>
        <v>#N/A</v>
      </c>
      <c r="K12" s="50" t="e">
        <f t="shared" si="8"/>
        <v>#N/A</v>
      </c>
      <c r="L12" s="50" t="e">
        <f t="shared" si="8"/>
        <v>#N/A</v>
      </c>
      <c r="M12" s="50" t="e">
        <f t="shared" si="8"/>
        <v>#N/A</v>
      </c>
      <c r="N12" s="50" t="e">
        <f t="shared" si="8"/>
        <v>#N/A</v>
      </c>
      <c r="O12" s="50" t="e">
        <f t="shared" si="8"/>
        <v>#N/A</v>
      </c>
      <c r="P12" s="50" t="e">
        <f t="shared" si="8"/>
        <v>#N/A</v>
      </c>
      <c r="Q12" s="50">
        <f t="shared" si="8"/>
        <v>70.516666666666666</v>
      </c>
      <c r="R12" s="50" t="e">
        <f t="shared" si="8"/>
        <v>#N/A</v>
      </c>
      <c r="S12" s="50" t="e">
        <f t="shared" si="8"/>
        <v>#N/A</v>
      </c>
      <c r="T12" s="50" t="e">
        <f t="shared" si="8"/>
        <v>#N/A</v>
      </c>
      <c r="U12" s="50" t="e">
        <f t="shared" si="8"/>
        <v>#N/A</v>
      </c>
      <c r="V12" s="50" t="e">
        <f t="shared" si="8"/>
        <v>#N/A</v>
      </c>
      <c r="W12" s="50" t="e">
        <f t="shared" si="8"/>
        <v>#N/A</v>
      </c>
      <c r="X12" s="50" t="e">
        <f t="shared" si="8"/>
        <v>#N/A</v>
      </c>
      <c r="Y12" s="50" t="e">
        <f t="shared" si="8"/>
        <v>#N/A</v>
      </c>
      <c r="Z12" s="50" t="e">
        <f t="shared" si="8"/>
        <v>#N/A</v>
      </c>
      <c r="AA12" s="50">
        <f t="shared" si="8"/>
        <v>58.966666666666669</v>
      </c>
      <c r="AB12" s="50">
        <f t="shared" si="8"/>
        <v>46.183333333333337</v>
      </c>
      <c r="AC12" s="50">
        <f t="shared" si="8"/>
        <v>88.25</v>
      </c>
      <c r="AD12" s="50" t="e">
        <f t="shared" si="8"/>
        <v>#N/A</v>
      </c>
      <c r="AE12" s="50" t="e">
        <f t="shared" si="8"/>
        <v>#N/A</v>
      </c>
      <c r="AF12" s="50">
        <f t="shared" si="8"/>
        <v>50.516666666666666</v>
      </c>
      <c r="AG12" s="50" t="e">
        <f t="shared" si="8"/>
        <v>#N/A</v>
      </c>
      <c r="AH12" s="50" t="e">
        <f t="shared" si="8"/>
        <v>#N/A</v>
      </c>
      <c r="AI12" s="50">
        <f t="shared" si="8"/>
        <v>83.916666666666671</v>
      </c>
      <c r="AJ12" s="50">
        <f t="shared" si="8"/>
        <v>62.333333333333329</v>
      </c>
      <c r="AK12" s="50" t="e">
        <f t="shared" si="8"/>
        <v>#N/A</v>
      </c>
      <c r="AL12" s="50" t="e">
        <f t="shared" si="8"/>
        <v>#N/A</v>
      </c>
      <c r="AM12" s="50" t="e">
        <f t="shared" si="8"/>
        <v>#N/A</v>
      </c>
      <c r="AN12" s="50" t="e">
        <f t="shared" si="8"/>
        <v>#N/A</v>
      </c>
      <c r="AO12" s="50" t="e">
        <f t="shared" si="8"/>
        <v>#N/A</v>
      </c>
      <c r="AP12" s="50" t="e">
        <f t="shared" si="8"/>
        <v>#N/A</v>
      </c>
      <c r="AQ12" s="50" t="e">
        <f t="shared" si="8"/>
        <v>#N/A</v>
      </c>
      <c r="AR12" s="50" t="e">
        <f t="shared" si="8"/>
        <v>#N/A</v>
      </c>
      <c r="AS12" s="50" t="e">
        <f t="shared" si="8"/>
        <v>#N/A</v>
      </c>
      <c r="AT12" s="50" t="e">
        <f t="shared" si="8"/>
        <v>#N/A</v>
      </c>
      <c r="AU12" s="50" t="e">
        <f t="shared" si="8"/>
        <v>#N/A</v>
      </c>
      <c r="AV12" s="50" t="e">
        <f t="shared" si="8"/>
        <v>#N/A</v>
      </c>
      <c r="AW12" s="50" t="e">
        <f t="shared" si="8"/>
        <v>#N/A</v>
      </c>
      <c r="AX12" s="50" t="e">
        <f t="shared" si="8"/>
        <v>#N/A</v>
      </c>
      <c r="AY12" s="50" t="e">
        <f t="shared" si="8"/>
        <v>#N/A</v>
      </c>
      <c r="AZ12" s="50" t="e">
        <f t="shared" si="8"/>
        <v>#N/A</v>
      </c>
      <c r="BA12" s="50" t="e">
        <f t="shared" si="8"/>
        <v>#N/A</v>
      </c>
      <c r="BB12" s="50" t="e">
        <f t="shared" si="8"/>
        <v>#N/A</v>
      </c>
      <c r="BC12" s="50" t="e">
        <f t="shared" si="8"/>
        <v>#N/A</v>
      </c>
      <c r="BD12" s="50" t="e">
        <f t="shared" si="8"/>
        <v>#N/A</v>
      </c>
      <c r="BE12" s="50" t="e">
        <f t="shared" si="8"/>
        <v>#N/A</v>
      </c>
      <c r="BF12" s="50" t="e">
        <f t="shared" si="8"/>
        <v>#N/A</v>
      </c>
      <c r="BG12" s="50" t="e">
        <f t="shared" si="8"/>
        <v>#N/A</v>
      </c>
      <c r="BH12" s="50" t="e">
        <f t="shared" si="8"/>
        <v>#N/A</v>
      </c>
      <c r="BI12" s="50" t="e">
        <f t="shared" si="8"/>
        <v>#N/A</v>
      </c>
      <c r="BJ12" s="50" t="e">
        <f t="shared" si="8"/>
        <v>#N/A</v>
      </c>
      <c r="BK12" s="50" t="e">
        <f t="shared" si="8"/>
        <v>#N/A</v>
      </c>
      <c r="BL12" s="50" t="e">
        <f t="shared" si="8"/>
        <v>#N/A</v>
      </c>
      <c r="BM12" s="50" t="e">
        <f t="shared" si="8"/>
        <v>#N/A</v>
      </c>
      <c r="BN12" s="50" t="e">
        <f t="shared" si="8"/>
        <v>#N/A</v>
      </c>
      <c r="BO12" s="50" t="e">
        <f t="shared" si="8"/>
        <v>#N/A</v>
      </c>
      <c r="BP12" s="50" t="e">
        <f t="shared" ref="BP12:BY12" si="9">+BP13+BP14</f>
        <v>#N/A</v>
      </c>
      <c r="BQ12" s="50">
        <f t="shared" si="9"/>
        <v>79.416666666666657</v>
      </c>
      <c r="BR12" s="50" t="e">
        <f t="shared" si="9"/>
        <v>#N/A</v>
      </c>
      <c r="BS12" s="50" t="e">
        <f t="shared" si="9"/>
        <v>#N/A</v>
      </c>
      <c r="BT12" s="50" t="e">
        <f t="shared" si="9"/>
        <v>#N/A</v>
      </c>
      <c r="BU12" s="50" t="e">
        <f t="shared" si="9"/>
        <v>#N/A</v>
      </c>
      <c r="BV12" s="50" t="e">
        <f t="shared" si="9"/>
        <v>#N/A</v>
      </c>
      <c r="BW12" s="50" t="e">
        <f t="shared" si="9"/>
        <v>#N/A</v>
      </c>
      <c r="BX12" s="50" t="e">
        <f t="shared" si="9"/>
        <v>#N/A</v>
      </c>
      <c r="BY12" s="50" t="e">
        <f t="shared" si="9"/>
        <v>#N/A</v>
      </c>
      <c r="BZ12" s="50" t="e">
        <f>+BZ13+BZ14</f>
        <v>#N/A</v>
      </c>
      <c r="CA12" s="50" t="e">
        <f>+CA13+CA14</f>
        <v>#N/A</v>
      </c>
      <c r="CB12" s="50" t="e">
        <f>+CB13+CB14</f>
        <v>#N/A</v>
      </c>
      <c r="CC12" s="50" t="e">
        <f>+CC13+CC14</f>
        <v>#N/A</v>
      </c>
    </row>
    <row r="13" spans="1:81" x14ac:dyDescent="0.25">
      <c r="A13" s="215"/>
      <c r="B13" s="51" t="s">
        <v>263</v>
      </c>
      <c r="C13" s="50" t="e">
        <f>IF(C$2="Small",C$6,NA())</f>
        <v>#N/A</v>
      </c>
      <c r="D13" s="50" t="e">
        <f t="shared" ref="D13:BO13" si="10">IF(D$2="Small",D$6,NA())</f>
        <v>#N/A</v>
      </c>
      <c r="E13" s="50">
        <f t="shared" si="10"/>
        <v>68.600000000000009</v>
      </c>
      <c r="F13" s="50">
        <f t="shared" si="10"/>
        <v>69.3</v>
      </c>
      <c r="G13" s="50">
        <f t="shared" si="10"/>
        <v>23.333333333333336</v>
      </c>
      <c r="H13" s="50">
        <f t="shared" si="10"/>
        <v>33.266666666666666</v>
      </c>
      <c r="I13" s="50" t="e">
        <f t="shared" si="10"/>
        <v>#N/A</v>
      </c>
      <c r="J13" s="50" t="e">
        <f t="shared" si="10"/>
        <v>#N/A</v>
      </c>
      <c r="K13" s="50" t="e">
        <f t="shared" si="10"/>
        <v>#N/A</v>
      </c>
      <c r="L13" s="50" t="e">
        <f t="shared" si="10"/>
        <v>#N/A</v>
      </c>
      <c r="M13" s="50" t="e">
        <f t="shared" si="10"/>
        <v>#N/A</v>
      </c>
      <c r="N13" s="50" t="e">
        <f t="shared" si="10"/>
        <v>#N/A</v>
      </c>
      <c r="O13" s="50" t="e">
        <f t="shared" si="10"/>
        <v>#N/A</v>
      </c>
      <c r="P13" s="50" t="e">
        <f t="shared" si="10"/>
        <v>#N/A</v>
      </c>
      <c r="Q13" s="50">
        <f t="shared" si="10"/>
        <v>47.516666666666666</v>
      </c>
      <c r="R13" s="50" t="e">
        <f t="shared" si="10"/>
        <v>#N/A</v>
      </c>
      <c r="S13" s="50" t="e">
        <f t="shared" si="10"/>
        <v>#N/A</v>
      </c>
      <c r="T13" s="50" t="e">
        <f t="shared" si="10"/>
        <v>#N/A</v>
      </c>
      <c r="U13" s="50" t="e">
        <f t="shared" si="10"/>
        <v>#N/A</v>
      </c>
      <c r="V13" s="50" t="e">
        <f t="shared" si="10"/>
        <v>#N/A</v>
      </c>
      <c r="W13" s="50" t="e">
        <f t="shared" si="10"/>
        <v>#N/A</v>
      </c>
      <c r="X13" s="50" t="e">
        <f t="shared" si="10"/>
        <v>#N/A</v>
      </c>
      <c r="Y13" s="50" t="e">
        <f t="shared" si="10"/>
        <v>#N/A</v>
      </c>
      <c r="Z13" s="50" t="e">
        <f t="shared" si="10"/>
        <v>#N/A</v>
      </c>
      <c r="AA13" s="50">
        <f t="shared" si="10"/>
        <v>24.966666666666665</v>
      </c>
      <c r="AB13" s="50">
        <f t="shared" si="10"/>
        <v>25.683333333333334</v>
      </c>
      <c r="AC13" s="50">
        <f t="shared" si="10"/>
        <v>62.183333333333337</v>
      </c>
      <c r="AD13" s="50" t="e">
        <f t="shared" si="10"/>
        <v>#N/A</v>
      </c>
      <c r="AE13" s="50" t="e">
        <f t="shared" si="10"/>
        <v>#N/A</v>
      </c>
      <c r="AF13" s="50">
        <f t="shared" si="10"/>
        <v>35.93333333333333</v>
      </c>
      <c r="AG13" s="50" t="e">
        <f t="shared" si="10"/>
        <v>#N/A</v>
      </c>
      <c r="AH13" s="50" t="e">
        <f t="shared" si="10"/>
        <v>#N/A</v>
      </c>
      <c r="AI13" s="50">
        <f t="shared" si="10"/>
        <v>15.91666666666667</v>
      </c>
      <c r="AJ13" s="50">
        <f t="shared" si="10"/>
        <v>35.333333333333329</v>
      </c>
      <c r="AK13" s="50" t="e">
        <f t="shared" si="10"/>
        <v>#N/A</v>
      </c>
      <c r="AL13" s="50" t="e">
        <f t="shared" si="10"/>
        <v>#N/A</v>
      </c>
      <c r="AM13" s="50" t="e">
        <f t="shared" si="10"/>
        <v>#N/A</v>
      </c>
      <c r="AN13" s="50" t="e">
        <f t="shared" si="10"/>
        <v>#N/A</v>
      </c>
      <c r="AO13" s="50" t="e">
        <f t="shared" si="10"/>
        <v>#N/A</v>
      </c>
      <c r="AP13" s="50" t="e">
        <f t="shared" si="10"/>
        <v>#N/A</v>
      </c>
      <c r="AQ13" s="50" t="e">
        <f t="shared" si="10"/>
        <v>#N/A</v>
      </c>
      <c r="AR13" s="50" t="e">
        <f t="shared" si="10"/>
        <v>#N/A</v>
      </c>
      <c r="AS13" s="50" t="e">
        <f t="shared" si="10"/>
        <v>#N/A</v>
      </c>
      <c r="AT13" s="50" t="e">
        <f t="shared" si="10"/>
        <v>#N/A</v>
      </c>
      <c r="AU13" s="50" t="e">
        <f t="shared" si="10"/>
        <v>#N/A</v>
      </c>
      <c r="AV13" s="50" t="e">
        <f t="shared" si="10"/>
        <v>#N/A</v>
      </c>
      <c r="AW13" s="50" t="e">
        <f t="shared" si="10"/>
        <v>#N/A</v>
      </c>
      <c r="AX13" s="50" t="e">
        <f t="shared" si="10"/>
        <v>#N/A</v>
      </c>
      <c r="AY13" s="50" t="e">
        <f t="shared" si="10"/>
        <v>#N/A</v>
      </c>
      <c r="AZ13" s="50" t="e">
        <f t="shared" si="10"/>
        <v>#N/A</v>
      </c>
      <c r="BA13" s="50" t="e">
        <f t="shared" si="10"/>
        <v>#N/A</v>
      </c>
      <c r="BB13" s="50" t="e">
        <f t="shared" si="10"/>
        <v>#N/A</v>
      </c>
      <c r="BC13" s="50" t="e">
        <f t="shared" si="10"/>
        <v>#N/A</v>
      </c>
      <c r="BD13" s="50" t="e">
        <f t="shared" si="10"/>
        <v>#N/A</v>
      </c>
      <c r="BE13" s="50" t="e">
        <f t="shared" si="10"/>
        <v>#N/A</v>
      </c>
      <c r="BF13" s="50" t="e">
        <f t="shared" si="10"/>
        <v>#N/A</v>
      </c>
      <c r="BG13" s="50" t="e">
        <f t="shared" si="10"/>
        <v>#N/A</v>
      </c>
      <c r="BH13" s="50" t="e">
        <f t="shared" si="10"/>
        <v>#N/A</v>
      </c>
      <c r="BI13" s="50" t="e">
        <f t="shared" si="10"/>
        <v>#N/A</v>
      </c>
      <c r="BJ13" s="50" t="e">
        <f t="shared" si="10"/>
        <v>#N/A</v>
      </c>
      <c r="BK13" s="50" t="e">
        <f t="shared" si="10"/>
        <v>#N/A</v>
      </c>
      <c r="BL13" s="50" t="e">
        <f t="shared" si="10"/>
        <v>#N/A</v>
      </c>
      <c r="BM13" s="50" t="e">
        <f t="shared" si="10"/>
        <v>#N/A</v>
      </c>
      <c r="BN13" s="50" t="e">
        <f t="shared" si="10"/>
        <v>#N/A</v>
      </c>
      <c r="BO13" s="50" t="e">
        <f t="shared" si="10"/>
        <v>#N/A</v>
      </c>
      <c r="BP13" s="50" t="e">
        <f t="shared" ref="BP13:CC13" si="11">IF(BP$2="Small",BP$6,NA())</f>
        <v>#N/A</v>
      </c>
      <c r="BQ13" s="50">
        <f t="shared" si="11"/>
        <v>36.416666666666664</v>
      </c>
      <c r="BR13" s="50" t="e">
        <f t="shared" si="11"/>
        <v>#N/A</v>
      </c>
      <c r="BS13" s="50" t="e">
        <f t="shared" si="11"/>
        <v>#N/A</v>
      </c>
      <c r="BT13" s="50" t="e">
        <f t="shared" si="11"/>
        <v>#N/A</v>
      </c>
      <c r="BU13" s="50" t="e">
        <f t="shared" si="11"/>
        <v>#N/A</v>
      </c>
      <c r="BV13" s="50" t="e">
        <f t="shared" si="11"/>
        <v>#N/A</v>
      </c>
      <c r="BW13" s="50" t="e">
        <f t="shared" si="11"/>
        <v>#N/A</v>
      </c>
      <c r="BX13" s="50" t="e">
        <f t="shared" si="11"/>
        <v>#N/A</v>
      </c>
      <c r="BY13" s="50" t="e">
        <f t="shared" si="11"/>
        <v>#N/A</v>
      </c>
      <c r="BZ13" s="50" t="e">
        <f t="shared" si="11"/>
        <v>#N/A</v>
      </c>
      <c r="CA13" s="50" t="e">
        <f t="shared" si="11"/>
        <v>#N/A</v>
      </c>
      <c r="CB13" s="50" t="e">
        <f t="shared" si="11"/>
        <v>#N/A</v>
      </c>
      <c r="CC13" s="50" t="e">
        <f t="shared" si="11"/>
        <v>#N/A</v>
      </c>
    </row>
    <row r="14" spans="1:81" x14ac:dyDescent="0.25">
      <c r="A14" s="215"/>
      <c r="B14" s="51" t="s">
        <v>264</v>
      </c>
      <c r="C14" s="50" t="e">
        <f>IF(C$2="Small",C$7,NA())</f>
        <v>#N/A</v>
      </c>
      <c r="D14" s="50" t="e">
        <f t="shared" ref="D14:BO14" si="12">IF(D$2="Small",D$7,NA())</f>
        <v>#N/A</v>
      </c>
      <c r="E14" s="50">
        <f t="shared" si="12"/>
        <v>34</v>
      </c>
      <c r="F14" s="50">
        <f t="shared" si="12"/>
        <v>14.933333333333334</v>
      </c>
      <c r="G14" s="50">
        <f t="shared" si="12"/>
        <v>5.9333333333333336</v>
      </c>
      <c r="H14" s="50">
        <f t="shared" si="12"/>
        <v>88.483333333333334</v>
      </c>
      <c r="I14" s="50" t="e">
        <f t="shared" si="12"/>
        <v>#N/A</v>
      </c>
      <c r="J14" s="50" t="e">
        <f t="shared" si="12"/>
        <v>#N/A</v>
      </c>
      <c r="K14" s="50" t="e">
        <f t="shared" si="12"/>
        <v>#N/A</v>
      </c>
      <c r="L14" s="50" t="e">
        <f t="shared" si="12"/>
        <v>#N/A</v>
      </c>
      <c r="M14" s="50" t="e">
        <f t="shared" si="12"/>
        <v>#N/A</v>
      </c>
      <c r="N14" s="50" t="e">
        <f t="shared" si="12"/>
        <v>#N/A</v>
      </c>
      <c r="O14" s="50" t="e">
        <f t="shared" si="12"/>
        <v>#N/A</v>
      </c>
      <c r="P14" s="50" t="e">
        <f t="shared" si="12"/>
        <v>#N/A</v>
      </c>
      <c r="Q14" s="50">
        <f t="shared" si="12"/>
        <v>23</v>
      </c>
      <c r="R14" s="50" t="e">
        <f t="shared" si="12"/>
        <v>#N/A</v>
      </c>
      <c r="S14" s="50" t="e">
        <f t="shared" si="12"/>
        <v>#N/A</v>
      </c>
      <c r="T14" s="50" t="e">
        <f t="shared" si="12"/>
        <v>#N/A</v>
      </c>
      <c r="U14" s="50" t="e">
        <f t="shared" si="12"/>
        <v>#N/A</v>
      </c>
      <c r="V14" s="50" t="e">
        <f t="shared" si="12"/>
        <v>#N/A</v>
      </c>
      <c r="W14" s="50" t="e">
        <f t="shared" si="12"/>
        <v>#N/A</v>
      </c>
      <c r="X14" s="50" t="e">
        <f t="shared" si="12"/>
        <v>#N/A</v>
      </c>
      <c r="Y14" s="50" t="e">
        <f t="shared" si="12"/>
        <v>#N/A</v>
      </c>
      <c r="Z14" s="50" t="e">
        <f t="shared" si="12"/>
        <v>#N/A</v>
      </c>
      <c r="AA14" s="50">
        <f t="shared" si="12"/>
        <v>34</v>
      </c>
      <c r="AB14" s="50">
        <f t="shared" si="12"/>
        <v>20.5</v>
      </c>
      <c r="AC14" s="50">
        <f t="shared" si="12"/>
        <v>26.066666666666666</v>
      </c>
      <c r="AD14" s="50" t="e">
        <f t="shared" si="12"/>
        <v>#N/A</v>
      </c>
      <c r="AE14" s="50" t="e">
        <f t="shared" si="12"/>
        <v>#N/A</v>
      </c>
      <c r="AF14" s="50">
        <f t="shared" si="12"/>
        <v>14.583333333333334</v>
      </c>
      <c r="AG14" s="50" t="e">
        <f t="shared" si="12"/>
        <v>#N/A</v>
      </c>
      <c r="AH14" s="50" t="e">
        <f t="shared" si="12"/>
        <v>#N/A</v>
      </c>
      <c r="AI14" s="50">
        <f t="shared" si="12"/>
        <v>68</v>
      </c>
      <c r="AJ14" s="50">
        <f t="shared" si="12"/>
        <v>27</v>
      </c>
      <c r="AK14" s="50" t="e">
        <f t="shared" si="12"/>
        <v>#N/A</v>
      </c>
      <c r="AL14" s="50" t="e">
        <f t="shared" si="12"/>
        <v>#N/A</v>
      </c>
      <c r="AM14" s="50" t="e">
        <f t="shared" si="12"/>
        <v>#N/A</v>
      </c>
      <c r="AN14" s="50" t="e">
        <f t="shared" si="12"/>
        <v>#N/A</v>
      </c>
      <c r="AO14" s="50" t="e">
        <f t="shared" si="12"/>
        <v>#N/A</v>
      </c>
      <c r="AP14" s="50" t="e">
        <f t="shared" si="12"/>
        <v>#N/A</v>
      </c>
      <c r="AQ14" s="50" t="e">
        <f t="shared" si="12"/>
        <v>#N/A</v>
      </c>
      <c r="AR14" s="50" t="e">
        <f t="shared" si="12"/>
        <v>#N/A</v>
      </c>
      <c r="AS14" s="50" t="e">
        <f t="shared" si="12"/>
        <v>#N/A</v>
      </c>
      <c r="AT14" s="50" t="e">
        <f t="shared" si="12"/>
        <v>#N/A</v>
      </c>
      <c r="AU14" s="50" t="e">
        <f t="shared" si="12"/>
        <v>#N/A</v>
      </c>
      <c r="AV14" s="50" t="e">
        <f t="shared" si="12"/>
        <v>#N/A</v>
      </c>
      <c r="AW14" s="50" t="e">
        <f t="shared" si="12"/>
        <v>#N/A</v>
      </c>
      <c r="AX14" s="50" t="e">
        <f t="shared" si="12"/>
        <v>#N/A</v>
      </c>
      <c r="AY14" s="50" t="e">
        <f t="shared" si="12"/>
        <v>#N/A</v>
      </c>
      <c r="AZ14" s="50" t="e">
        <f t="shared" si="12"/>
        <v>#N/A</v>
      </c>
      <c r="BA14" s="50" t="e">
        <f t="shared" si="12"/>
        <v>#N/A</v>
      </c>
      <c r="BB14" s="50" t="e">
        <f t="shared" si="12"/>
        <v>#N/A</v>
      </c>
      <c r="BC14" s="50" t="e">
        <f t="shared" si="12"/>
        <v>#N/A</v>
      </c>
      <c r="BD14" s="50" t="e">
        <f t="shared" si="12"/>
        <v>#N/A</v>
      </c>
      <c r="BE14" s="50" t="e">
        <f t="shared" si="12"/>
        <v>#N/A</v>
      </c>
      <c r="BF14" s="50" t="e">
        <f t="shared" si="12"/>
        <v>#N/A</v>
      </c>
      <c r="BG14" s="50" t="e">
        <f t="shared" si="12"/>
        <v>#N/A</v>
      </c>
      <c r="BH14" s="50" t="e">
        <f t="shared" si="12"/>
        <v>#N/A</v>
      </c>
      <c r="BI14" s="50" t="e">
        <f t="shared" si="12"/>
        <v>#N/A</v>
      </c>
      <c r="BJ14" s="50" t="e">
        <f t="shared" si="12"/>
        <v>#N/A</v>
      </c>
      <c r="BK14" s="50" t="e">
        <f t="shared" si="12"/>
        <v>#N/A</v>
      </c>
      <c r="BL14" s="50" t="e">
        <f t="shared" si="12"/>
        <v>#N/A</v>
      </c>
      <c r="BM14" s="50" t="e">
        <f t="shared" si="12"/>
        <v>#N/A</v>
      </c>
      <c r="BN14" s="50" t="e">
        <f t="shared" si="12"/>
        <v>#N/A</v>
      </c>
      <c r="BO14" s="50" t="e">
        <f t="shared" si="12"/>
        <v>#N/A</v>
      </c>
      <c r="BP14" s="50" t="e">
        <f t="shared" ref="BP14:CC14" si="13">IF(BP$2="Small",BP$7,NA())</f>
        <v>#N/A</v>
      </c>
      <c r="BQ14" s="50">
        <f t="shared" si="13"/>
        <v>43</v>
      </c>
      <c r="BR14" s="50" t="e">
        <f t="shared" si="13"/>
        <v>#N/A</v>
      </c>
      <c r="BS14" s="50" t="e">
        <f t="shared" si="13"/>
        <v>#N/A</v>
      </c>
      <c r="BT14" s="50" t="e">
        <f t="shared" si="13"/>
        <v>#N/A</v>
      </c>
      <c r="BU14" s="50" t="e">
        <f t="shared" si="13"/>
        <v>#N/A</v>
      </c>
      <c r="BV14" s="50" t="e">
        <f t="shared" si="13"/>
        <v>#N/A</v>
      </c>
      <c r="BW14" s="50" t="e">
        <f t="shared" si="13"/>
        <v>#N/A</v>
      </c>
      <c r="BX14" s="50" t="e">
        <f t="shared" si="13"/>
        <v>#N/A</v>
      </c>
      <c r="BY14" s="50" t="e">
        <f t="shared" si="13"/>
        <v>#N/A</v>
      </c>
      <c r="BZ14" s="50" t="e">
        <f t="shared" si="13"/>
        <v>#N/A</v>
      </c>
      <c r="CA14" s="50" t="e">
        <f t="shared" si="13"/>
        <v>#N/A</v>
      </c>
      <c r="CB14" s="50" t="e">
        <f t="shared" si="13"/>
        <v>#N/A</v>
      </c>
      <c r="CC14" s="50" t="e">
        <f t="shared" si="13"/>
        <v>#N/A</v>
      </c>
    </row>
    <row r="15" spans="1:81" x14ac:dyDescent="0.25">
      <c r="A15" s="215"/>
      <c r="B15" t="s">
        <v>459</v>
      </c>
      <c r="C15" s="50">
        <f>+C16+C17</f>
        <v>52.2</v>
      </c>
      <c r="D15" s="50" t="e">
        <f t="shared" ref="D15:BO15" si="14">+D16+D17</f>
        <v>#N/A</v>
      </c>
      <c r="E15" s="50" t="e">
        <f t="shared" si="14"/>
        <v>#N/A</v>
      </c>
      <c r="F15" s="50" t="e">
        <f t="shared" si="14"/>
        <v>#N/A</v>
      </c>
      <c r="G15" s="50" t="e">
        <f t="shared" si="14"/>
        <v>#N/A</v>
      </c>
      <c r="H15" s="50" t="e">
        <f t="shared" si="14"/>
        <v>#N/A</v>
      </c>
      <c r="I15" s="50">
        <f t="shared" si="14"/>
        <v>24.616666666666667</v>
      </c>
      <c r="J15" s="50">
        <f t="shared" si="14"/>
        <v>21.200000000000003</v>
      </c>
      <c r="K15" s="50">
        <f t="shared" si="14"/>
        <v>64.166666666666671</v>
      </c>
      <c r="L15" s="50">
        <f t="shared" si="14"/>
        <v>46.15</v>
      </c>
      <c r="M15" s="50" t="e">
        <f t="shared" si="14"/>
        <v>#N/A</v>
      </c>
      <c r="N15" s="50" t="e">
        <f t="shared" si="14"/>
        <v>#N/A</v>
      </c>
      <c r="O15" s="50">
        <f t="shared" si="14"/>
        <v>51.516666666666666</v>
      </c>
      <c r="P15" s="50" t="e">
        <f t="shared" si="14"/>
        <v>#N/A</v>
      </c>
      <c r="Q15" s="50" t="e">
        <f t="shared" si="14"/>
        <v>#N/A</v>
      </c>
      <c r="R15" s="50" t="e">
        <f t="shared" si="14"/>
        <v>#N/A</v>
      </c>
      <c r="S15" s="50" t="e">
        <f t="shared" si="14"/>
        <v>#N/A</v>
      </c>
      <c r="T15" s="50" t="e">
        <f t="shared" si="14"/>
        <v>#N/A</v>
      </c>
      <c r="U15" s="50" t="e">
        <f t="shared" si="14"/>
        <v>#N/A</v>
      </c>
      <c r="V15" s="50" t="e">
        <f t="shared" si="14"/>
        <v>#N/A</v>
      </c>
      <c r="W15" s="50" t="e">
        <f t="shared" si="14"/>
        <v>#N/A</v>
      </c>
      <c r="X15" s="50" t="e">
        <f t="shared" si="14"/>
        <v>#N/A</v>
      </c>
      <c r="Y15" s="50">
        <f t="shared" si="14"/>
        <v>50.199999999999996</v>
      </c>
      <c r="Z15" s="50" t="e">
        <f t="shared" si="14"/>
        <v>#N/A</v>
      </c>
      <c r="AA15" s="50" t="e">
        <f t="shared" si="14"/>
        <v>#N/A</v>
      </c>
      <c r="AB15" s="50" t="e">
        <f t="shared" si="14"/>
        <v>#N/A</v>
      </c>
      <c r="AC15" s="50" t="e">
        <f t="shared" si="14"/>
        <v>#N/A</v>
      </c>
      <c r="AD15" s="50" t="e">
        <f t="shared" si="14"/>
        <v>#N/A</v>
      </c>
      <c r="AE15" s="50">
        <f t="shared" si="14"/>
        <v>13.066666666666666</v>
      </c>
      <c r="AF15" s="50" t="e">
        <f t="shared" si="14"/>
        <v>#N/A</v>
      </c>
      <c r="AG15" s="50" t="e">
        <f t="shared" si="14"/>
        <v>#N/A</v>
      </c>
      <c r="AH15" s="50" t="e">
        <f t="shared" si="14"/>
        <v>#N/A</v>
      </c>
      <c r="AI15" s="50" t="e">
        <f t="shared" si="14"/>
        <v>#N/A</v>
      </c>
      <c r="AJ15" s="50" t="e">
        <f t="shared" si="14"/>
        <v>#N/A</v>
      </c>
      <c r="AK15" s="50">
        <f t="shared" si="14"/>
        <v>93.516666666666666</v>
      </c>
      <c r="AL15" s="50">
        <f t="shared" si="14"/>
        <v>150.6</v>
      </c>
      <c r="AM15" s="50" t="e">
        <f t="shared" si="14"/>
        <v>#N/A</v>
      </c>
      <c r="AN15" s="50" t="e">
        <f t="shared" si="14"/>
        <v>#N/A</v>
      </c>
      <c r="AO15" s="50" t="e">
        <f t="shared" si="14"/>
        <v>#N/A</v>
      </c>
      <c r="AP15" s="50" t="e">
        <f t="shared" si="14"/>
        <v>#N/A</v>
      </c>
      <c r="AQ15" s="50" t="e">
        <f t="shared" si="14"/>
        <v>#N/A</v>
      </c>
      <c r="AR15" s="50" t="e">
        <f t="shared" si="14"/>
        <v>#N/A</v>
      </c>
      <c r="AS15" s="50" t="e">
        <f t="shared" si="14"/>
        <v>#N/A</v>
      </c>
      <c r="AT15" s="50" t="e">
        <f t="shared" si="14"/>
        <v>#N/A</v>
      </c>
      <c r="AU15" s="50" t="e">
        <f t="shared" si="14"/>
        <v>#N/A</v>
      </c>
      <c r="AV15" s="50" t="e">
        <f t="shared" si="14"/>
        <v>#N/A</v>
      </c>
      <c r="AW15" s="50" t="e">
        <f t="shared" si="14"/>
        <v>#N/A</v>
      </c>
      <c r="AX15" s="50">
        <f t="shared" si="14"/>
        <v>67.25</v>
      </c>
      <c r="AY15" s="50">
        <f t="shared" si="14"/>
        <v>58.416666666666664</v>
      </c>
      <c r="AZ15" s="50" t="e">
        <f t="shared" si="14"/>
        <v>#N/A</v>
      </c>
      <c r="BA15" s="50">
        <f t="shared" si="14"/>
        <v>39.016666666666666</v>
      </c>
      <c r="BB15" s="50" t="e">
        <f t="shared" si="14"/>
        <v>#N/A</v>
      </c>
      <c r="BC15" s="50" t="e">
        <f t="shared" si="14"/>
        <v>#N/A</v>
      </c>
      <c r="BD15" s="50" t="e">
        <f t="shared" si="14"/>
        <v>#N/A</v>
      </c>
      <c r="BE15" s="50" t="e">
        <f t="shared" si="14"/>
        <v>#N/A</v>
      </c>
      <c r="BF15" s="50" t="e">
        <f t="shared" si="14"/>
        <v>#N/A</v>
      </c>
      <c r="BG15" s="50" t="e">
        <f t="shared" si="14"/>
        <v>#N/A</v>
      </c>
      <c r="BH15" s="50" t="e">
        <f t="shared" si="14"/>
        <v>#N/A</v>
      </c>
      <c r="BI15" s="50">
        <f t="shared" si="14"/>
        <v>54.2</v>
      </c>
      <c r="BJ15" s="50">
        <f t="shared" si="14"/>
        <v>68.733333333333334</v>
      </c>
      <c r="BK15" s="50" t="e">
        <f t="shared" si="14"/>
        <v>#N/A</v>
      </c>
      <c r="BL15" s="50" t="e">
        <f t="shared" si="14"/>
        <v>#N/A</v>
      </c>
      <c r="BM15" s="50" t="e">
        <f t="shared" si="14"/>
        <v>#N/A</v>
      </c>
      <c r="BN15" s="50" t="e">
        <f t="shared" si="14"/>
        <v>#N/A</v>
      </c>
      <c r="BO15" s="50" t="e">
        <f t="shared" si="14"/>
        <v>#N/A</v>
      </c>
      <c r="BP15" s="50" t="e">
        <f t="shared" ref="BP15:BY15" si="15">+BP16+BP17</f>
        <v>#N/A</v>
      </c>
      <c r="BQ15" s="50" t="e">
        <f t="shared" si="15"/>
        <v>#N/A</v>
      </c>
      <c r="BR15" s="50">
        <f t="shared" si="15"/>
        <v>62.033333333333331</v>
      </c>
      <c r="BS15" s="50">
        <f t="shared" si="15"/>
        <v>48.1</v>
      </c>
      <c r="BT15" s="50" t="e">
        <f t="shared" si="15"/>
        <v>#N/A</v>
      </c>
      <c r="BU15" s="50" t="e">
        <f t="shared" si="15"/>
        <v>#N/A</v>
      </c>
      <c r="BV15" s="50" t="e">
        <f t="shared" si="15"/>
        <v>#N/A</v>
      </c>
      <c r="BW15" s="50" t="e">
        <f t="shared" si="15"/>
        <v>#N/A</v>
      </c>
      <c r="BX15" s="50" t="e">
        <f t="shared" si="15"/>
        <v>#N/A</v>
      </c>
      <c r="BY15" s="50">
        <f t="shared" si="15"/>
        <v>24.366666666666667</v>
      </c>
      <c r="BZ15" s="50">
        <f>+BZ16+BZ17</f>
        <v>38.36666666666666</v>
      </c>
      <c r="CA15" s="50" t="e">
        <f>+CA16+CA17</f>
        <v>#N/A</v>
      </c>
      <c r="CB15" s="50" t="e">
        <f>+CB16+CB17</f>
        <v>#N/A</v>
      </c>
      <c r="CC15" s="50" t="e">
        <f>+CC16+CC17</f>
        <v>#N/A</v>
      </c>
    </row>
    <row r="16" spans="1:81" x14ac:dyDescent="0.25">
      <c r="A16" s="215"/>
      <c r="B16" s="51" t="s">
        <v>460</v>
      </c>
      <c r="C16" s="50">
        <f>IF(C$2="Medium",C$6,NA())</f>
        <v>16.766666666666666</v>
      </c>
      <c r="D16" s="50" t="e">
        <f t="shared" ref="D16:BO16" si="16">IF(D$2="Medium",D$6,NA())</f>
        <v>#N/A</v>
      </c>
      <c r="E16" s="50" t="e">
        <f t="shared" si="16"/>
        <v>#N/A</v>
      </c>
      <c r="F16" s="50" t="e">
        <f t="shared" si="16"/>
        <v>#N/A</v>
      </c>
      <c r="G16" s="50" t="e">
        <f t="shared" si="16"/>
        <v>#N/A</v>
      </c>
      <c r="H16" s="50" t="e">
        <f t="shared" si="16"/>
        <v>#N/A</v>
      </c>
      <c r="I16" s="50">
        <f t="shared" si="16"/>
        <v>16.616666666666667</v>
      </c>
      <c r="J16" s="50">
        <f t="shared" si="16"/>
        <v>12.666666666666668</v>
      </c>
      <c r="K16" s="50">
        <f t="shared" si="16"/>
        <v>38.88333333333334</v>
      </c>
      <c r="L16" s="50">
        <f t="shared" si="16"/>
        <v>26.65</v>
      </c>
      <c r="M16" s="50" t="e">
        <f t="shared" si="16"/>
        <v>#N/A</v>
      </c>
      <c r="N16" s="50" t="e">
        <f t="shared" si="16"/>
        <v>#N/A</v>
      </c>
      <c r="O16" s="50">
        <f t="shared" si="16"/>
        <v>36.75</v>
      </c>
      <c r="P16" s="50" t="e">
        <f t="shared" si="16"/>
        <v>#N/A</v>
      </c>
      <c r="Q16" s="50" t="e">
        <f t="shared" si="16"/>
        <v>#N/A</v>
      </c>
      <c r="R16" s="50" t="e">
        <f t="shared" si="16"/>
        <v>#N/A</v>
      </c>
      <c r="S16" s="50" t="e">
        <f t="shared" si="16"/>
        <v>#N/A</v>
      </c>
      <c r="T16" s="50" t="e">
        <f t="shared" si="16"/>
        <v>#N/A</v>
      </c>
      <c r="U16" s="50" t="e">
        <f t="shared" si="16"/>
        <v>#N/A</v>
      </c>
      <c r="V16" s="50" t="e">
        <f t="shared" si="16"/>
        <v>#N/A</v>
      </c>
      <c r="W16" s="50" t="e">
        <f t="shared" si="16"/>
        <v>#N/A</v>
      </c>
      <c r="X16" s="50" t="e">
        <f t="shared" si="16"/>
        <v>#N/A</v>
      </c>
      <c r="Y16" s="50">
        <f t="shared" si="16"/>
        <v>20.43333333333333</v>
      </c>
      <c r="Z16" s="50" t="e">
        <f t="shared" si="16"/>
        <v>#N/A</v>
      </c>
      <c r="AA16" s="50" t="e">
        <f t="shared" si="16"/>
        <v>#N/A</v>
      </c>
      <c r="AB16" s="50" t="e">
        <f t="shared" si="16"/>
        <v>#N/A</v>
      </c>
      <c r="AC16" s="50" t="e">
        <f t="shared" si="16"/>
        <v>#N/A</v>
      </c>
      <c r="AD16" s="50" t="e">
        <f t="shared" si="16"/>
        <v>#N/A</v>
      </c>
      <c r="AE16" s="50">
        <f t="shared" si="16"/>
        <v>3.4000000000000004</v>
      </c>
      <c r="AF16" s="50" t="e">
        <f t="shared" si="16"/>
        <v>#N/A</v>
      </c>
      <c r="AG16" s="50" t="e">
        <f t="shared" si="16"/>
        <v>#N/A</v>
      </c>
      <c r="AH16" s="50" t="e">
        <f t="shared" si="16"/>
        <v>#N/A</v>
      </c>
      <c r="AI16" s="50" t="e">
        <f t="shared" si="16"/>
        <v>#N/A</v>
      </c>
      <c r="AJ16" s="50" t="e">
        <f t="shared" si="16"/>
        <v>#N/A</v>
      </c>
      <c r="AK16" s="50">
        <f t="shared" si="16"/>
        <v>14.766666666666669</v>
      </c>
      <c r="AL16" s="50">
        <f t="shared" si="16"/>
        <v>38.36666666666666</v>
      </c>
      <c r="AM16" s="50" t="e">
        <f t="shared" si="16"/>
        <v>#N/A</v>
      </c>
      <c r="AN16" s="50" t="e">
        <f t="shared" si="16"/>
        <v>#N/A</v>
      </c>
      <c r="AO16" s="50" t="e">
        <f t="shared" si="16"/>
        <v>#N/A</v>
      </c>
      <c r="AP16" s="50" t="e">
        <f t="shared" si="16"/>
        <v>#N/A</v>
      </c>
      <c r="AQ16" s="50" t="e">
        <f t="shared" si="16"/>
        <v>#N/A</v>
      </c>
      <c r="AR16" s="50" t="e">
        <f t="shared" si="16"/>
        <v>#N/A</v>
      </c>
      <c r="AS16" s="50" t="e">
        <f t="shared" si="16"/>
        <v>#N/A</v>
      </c>
      <c r="AT16" s="50" t="e">
        <f t="shared" si="16"/>
        <v>#N/A</v>
      </c>
      <c r="AU16" s="50" t="e">
        <f t="shared" si="16"/>
        <v>#N/A</v>
      </c>
      <c r="AV16" s="50" t="e">
        <f t="shared" si="16"/>
        <v>#N/A</v>
      </c>
      <c r="AW16" s="50" t="e">
        <f t="shared" si="16"/>
        <v>#N/A</v>
      </c>
      <c r="AX16" s="50">
        <f t="shared" si="16"/>
        <v>39.25</v>
      </c>
      <c r="AY16" s="50">
        <f t="shared" si="16"/>
        <v>19.166666666666664</v>
      </c>
      <c r="AZ16" s="50" t="e">
        <f t="shared" si="16"/>
        <v>#N/A</v>
      </c>
      <c r="BA16" s="50">
        <f t="shared" si="16"/>
        <v>20.116666666666667</v>
      </c>
      <c r="BB16" s="50" t="e">
        <f t="shared" si="16"/>
        <v>#N/A</v>
      </c>
      <c r="BC16" s="50" t="e">
        <f t="shared" si="16"/>
        <v>#N/A</v>
      </c>
      <c r="BD16" s="50" t="e">
        <f t="shared" si="16"/>
        <v>#N/A</v>
      </c>
      <c r="BE16" s="50" t="e">
        <f t="shared" si="16"/>
        <v>#N/A</v>
      </c>
      <c r="BF16" s="50" t="e">
        <f t="shared" si="16"/>
        <v>#N/A</v>
      </c>
      <c r="BG16" s="50" t="e">
        <f t="shared" si="16"/>
        <v>#N/A</v>
      </c>
      <c r="BH16" s="50" t="e">
        <f t="shared" si="16"/>
        <v>#N/A</v>
      </c>
      <c r="BI16" s="50">
        <f t="shared" si="16"/>
        <v>25.450000000000006</v>
      </c>
      <c r="BJ16" s="50">
        <f t="shared" si="16"/>
        <v>23.1</v>
      </c>
      <c r="BK16" s="50" t="e">
        <f t="shared" si="16"/>
        <v>#N/A</v>
      </c>
      <c r="BL16" s="50" t="e">
        <f t="shared" si="16"/>
        <v>#N/A</v>
      </c>
      <c r="BM16" s="50" t="e">
        <f t="shared" si="16"/>
        <v>#N/A</v>
      </c>
      <c r="BN16" s="50" t="e">
        <f t="shared" si="16"/>
        <v>#N/A</v>
      </c>
      <c r="BO16" s="50" t="e">
        <f t="shared" si="16"/>
        <v>#N/A</v>
      </c>
      <c r="BP16" s="50" t="e">
        <f t="shared" ref="BP16:CC16" si="17">IF(BP$2="Medium",BP$6,NA())</f>
        <v>#N/A</v>
      </c>
      <c r="BQ16" s="50" t="e">
        <f t="shared" si="17"/>
        <v>#N/A</v>
      </c>
      <c r="BR16" s="50">
        <f t="shared" si="17"/>
        <v>12.55</v>
      </c>
      <c r="BS16" s="50">
        <f t="shared" si="17"/>
        <v>22.1</v>
      </c>
      <c r="BT16" s="50" t="e">
        <f t="shared" si="17"/>
        <v>#N/A</v>
      </c>
      <c r="BU16" s="50" t="e">
        <f t="shared" si="17"/>
        <v>#N/A</v>
      </c>
      <c r="BV16" s="50" t="e">
        <f t="shared" si="17"/>
        <v>#N/A</v>
      </c>
      <c r="BW16" s="50" t="e">
        <f t="shared" si="17"/>
        <v>#N/A</v>
      </c>
      <c r="BX16" s="50" t="e">
        <f t="shared" si="17"/>
        <v>#N/A</v>
      </c>
      <c r="BY16" s="50">
        <f t="shared" si="17"/>
        <v>15.833333333333334</v>
      </c>
      <c r="BZ16" s="50">
        <f t="shared" si="17"/>
        <v>19.116666666666664</v>
      </c>
      <c r="CA16" s="50" t="e">
        <f t="shared" si="17"/>
        <v>#N/A</v>
      </c>
      <c r="CB16" s="50" t="e">
        <f t="shared" si="17"/>
        <v>#N/A</v>
      </c>
      <c r="CC16" s="50" t="e">
        <f t="shared" si="17"/>
        <v>#N/A</v>
      </c>
    </row>
    <row r="17" spans="1:81" x14ac:dyDescent="0.25">
      <c r="A17" s="215"/>
      <c r="B17" s="51" t="s">
        <v>461</v>
      </c>
      <c r="C17" s="50">
        <f>IF(C$2="Medium",C$7,NA())</f>
        <v>35.433333333333337</v>
      </c>
      <c r="D17" s="50" t="e">
        <f t="shared" ref="D17:BO17" si="18">IF(D$2="Medium",D$7,NA())</f>
        <v>#N/A</v>
      </c>
      <c r="E17" s="50" t="e">
        <f t="shared" si="18"/>
        <v>#N/A</v>
      </c>
      <c r="F17" s="50" t="e">
        <f t="shared" si="18"/>
        <v>#N/A</v>
      </c>
      <c r="G17" s="50" t="e">
        <f t="shared" si="18"/>
        <v>#N/A</v>
      </c>
      <c r="H17" s="50" t="e">
        <f t="shared" si="18"/>
        <v>#N/A</v>
      </c>
      <c r="I17" s="50">
        <f t="shared" si="18"/>
        <v>8</v>
      </c>
      <c r="J17" s="50">
        <f t="shared" si="18"/>
        <v>8.5333333333333332</v>
      </c>
      <c r="K17" s="50">
        <f t="shared" si="18"/>
        <v>25.283333333333331</v>
      </c>
      <c r="L17" s="50">
        <f t="shared" si="18"/>
        <v>19.5</v>
      </c>
      <c r="M17" s="50" t="e">
        <f t="shared" si="18"/>
        <v>#N/A</v>
      </c>
      <c r="N17" s="50" t="e">
        <f t="shared" si="18"/>
        <v>#N/A</v>
      </c>
      <c r="O17" s="50">
        <f t="shared" si="18"/>
        <v>14.766666666666667</v>
      </c>
      <c r="P17" s="50" t="e">
        <f t="shared" si="18"/>
        <v>#N/A</v>
      </c>
      <c r="Q17" s="50" t="e">
        <f t="shared" si="18"/>
        <v>#N/A</v>
      </c>
      <c r="R17" s="50" t="e">
        <f t="shared" si="18"/>
        <v>#N/A</v>
      </c>
      <c r="S17" s="50" t="e">
        <f t="shared" si="18"/>
        <v>#N/A</v>
      </c>
      <c r="T17" s="50" t="e">
        <f t="shared" si="18"/>
        <v>#N/A</v>
      </c>
      <c r="U17" s="50" t="e">
        <f t="shared" si="18"/>
        <v>#N/A</v>
      </c>
      <c r="V17" s="50" t="e">
        <f t="shared" si="18"/>
        <v>#N/A</v>
      </c>
      <c r="W17" s="50" t="e">
        <f t="shared" si="18"/>
        <v>#N/A</v>
      </c>
      <c r="X17" s="50" t="e">
        <f t="shared" si="18"/>
        <v>#N/A</v>
      </c>
      <c r="Y17" s="50">
        <f t="shared" si="18"/>
        <v>29.766666666666666</v>
      </c>
      <c r="Z17" s="50" t="e">
        <f t="shared" si="18"/>
        <v>#N/A</v>
      </c>
      <c r="AA17" s="50" t="e">
        <f t="shared" si="18"/>
        <v>#N/A</v>
      </c>
      <c r="AB17" s="50" t="e">
        <f t="shared" si="18"/>
        <v>#N/A</v>
      </c>
      <c r="AC17" s="50" t="e">
        <f t="shared" si="18"/>
        <v>#N/A</v>
      </c>
      <c r="AD17" s="50" t="e">
        <f t="shared" si="18"/>
        <v>#N/A</v>
      </c>
      <c r="AE17" s="50">
        <f t="shared" si="18"/>
        <v>9.6666666666666661</v>
      </c>
      <c r="AF17" s="50" t="e">
        <f t="shared" si="18"/>
        <v>#N/A</v>
      </c>
      <c r="AG17" s="50" t="e">
        <f t="shared" si="18"/>
        <v>#N/A</v>
      </c>
      <c r="AH17" s="50" t="e">
        <f t="shared" si="18"/>
        <v>#N/A</v>
      </c>
      <c r="AI17" s="50" t="e">
        <f t="shared" si="18"/>
        <v>#N/A</v>
      </c>
      <c r="AJ17" s="50" t="e">
        <f t="shared" si="18"/>
        <v>#N/A</v>
      </c>
      <c r="AK17" s="50">
        <f t="shared" si="18"/>
        <v>78.75</v>
      </c>
      <c r="AL17" s="50">
        <f t="shared" si="18"/>
        <v>112.23333333333333</v>
      </c>
      <c r="AM17" s="50" t="e">
        <f t="shared" si="18"/>
        <v>#N/A</v>
      </c>
      <c r="AN17" s="50" t="e">
        <f t="shared" si="18"/>
        <v>#N/A</v>
      </c>
      <c r="AO17" s="50" t="e">
        <f t="shared" si="18"/>
        <v>#N/A</v>
      </c>
      <c r="AP17" s="50" t="e">
        <f t="shared" si="18"/>
        <v>#N/A</v>
      </c>
      <c r="AQ17" s="50" t="e">
        <f t="shared" si="18"/>
        <v>#N/A</v>
      </c>
      <c r="AR17" s="50" t="e">
        <f t="shared" si="18"/>
        <v>#N/A</v>
      </c>
      <c r="AS17" s="50" t="e">
        <f t="shared" si="18"/>
        <v>#N/A</v>
      </c>
      <c r="AT17" s="50" t="e">
        <f t="shared" si="18"/>
        <v>#N/A</v>
      </c>
      <c r="AU17" s="50" t="e">
        <f t="shared" si="18"/>
        <v>#N/A</v>
      </c>
      <c r="AV17" s="50" t="e">
        <f t="shared" si="18"/>
        <v>#N/A</v>
      </c>
      <c r="AW17" s="50" t="e">
        <f t="shared" si="18"/>
        <v>#N/A</v>
      </c>
      <c r="AX17" s="50">
        <f t="shared" si="18"/>
        <v>28</v>
      </c>
      <c r="AY17" s="50">
        <f t="shared" si="18"/>
        <v>39.25</v>
      </c>
      <c r="AZ17" s="50" t="e">
        <f t="shared" si="18"/>
        <v>#N/A</v>
      </c>
      <c r="BA17" s="50">
        <f t="shared" si="18"/>
        <v>18.899999999999999</v>
      </c>
      <c r="BB17" s="50" t="e">
        <f t="shared" si="18"/>
        <v>#N/A</v>
      </c>
      <c r="BC17" s="50" t="e">
        <f t="shared" si="18"/>
        <v>#N/A</v>
      </c>
      <c r="BD17" s="50" t="e">
        <f t="shared" si="18"/>
        <v>#N/A</v>
      </c>
      <c r="BE17" s="50" t="e">
        <f t="shared" si="18"/>
        <v>#N/A</v>
      </c>
      <c r="BF17" s="50" t="e">
        <f t="shared" si="18"/>
        <v>#N/A</v>
      </c>
      <c r="BG17" s="50" t="e">
        <f t="shared" si="18"/>
        <v>#N/A</v>
      </c>
      <c r="BH17" s="50" t="e">
        <f t="shared" si="18"/>
        <v>#N/A</v>
      </c>
      <c r="BI17" s="50">
        <f t="shared" si="18"/>
        <v>28.75</v>
      </c>
      <c r="BJ17" s="50">
        <f t="shared" si="18"/>
        <v>45.633333333333333</v>
      </c>
      <c r="BK17" s="50" t="e">
        <f t="shared" si="18"/>
        <v>#N/A</v>
      </c>
      <c r="BL17" s="50" t="e">
        <f t="shared" si="18"/>
        <v>#N/A</v>
      </c>
      <c r="BM17" s="50" t="e">
        <f t="shared" si="18"/>
        <v>#N/A</v>
      </c>
      <c r="BN17" s="50" t="e">
        <f t="shared" si="18"/>
        <v>#N/A</v>
      </c>
      <c r="BO17" s="50" t="e">
        <f t="shared" si="18"/>
        <v>#N/A</v>
      </c>
      <c r="BP17" s="50" t="e">
        <f t="shared" ref="BP17:CC17" si="19">IF(BP$2="Medium",BP$7,NA())</f>
        <v>#N/A</v>
      </c>
      <c r="BQ17" s="50" t="e">
        <f t="shared" si="19"/>
        <v>#N/A</v>
      </c>
      <c r="BR17" s="50">
        <f t="shared" si="19"/>
        <v>49.483333333333334</v>
      </c>
      <c r="BS17" s="50">
        <f t="shared" si="19"/>
        <v>26</v>
      </c>
      <c r="BT17" s="50" t="e">
        <f t="shared" si="19"/>
        <v>#N/A</v>
      </c>
      <c r="BU17" s="50" t="e">
        <f t="shared" si="19"/>
        <v>#N/A</v>
      </c>
      <c r="BV17" s="50" t="e">
        <f t="shared" si="19"/>
        <v>#N/A</v>
      </c>
      <c r="BW17" s="50" t="e">
        <f t="shared" si="19"/>
        <v>#N/A</v>
      </c>
      <c r="BX17" s="50" t="e">
        <f t="shared" si="19"/>
        <v>#N/A</v>
      </c>
      <c r="BY17" s="50">
        <f t="shared" si="19"/>
        <v>8.5333333333333332</v>
      </c>
      <c r="BZ17" s="50">
        <f t="shared" si="19"/>
        <v>19.25</v>
      </c>
      <c r="CA17" s="50" t="e">
        <f t="shared" si="19"/>
        <v>#N/A</v>
      </c>
      <c r="CB17" s="50" t="e">
        <f t="shared" si="19"/>
        <v>#N/A</v>
      </c>
      <c r="CC17" s="50" t="e">
        <f t="shared" si="19"/>
        <v>#N/A</v>
      </c>
    </row>
    <row r="18" spans="1:81" x14ac:dyDescent="0.25">
      <c r="A18" s="215"/>
      <c r="B18" t="s">
        <v>255</v>
      </c>
      <c r="C18" s="50" t="e">
        <f>+C19+C20</f>
        <v>#N/A</v>
      </c>
      <c r="D18" s="50">
        <f t="shared" ref="D18:BO18" si="20">+D19+D20</f>
        <v>49.716666666666669</v>
      </c>
      <c r="E18" s="50" t="e">
        <f t="shared" si="20"/>
        <v>#N/A</v>
      </c>
      <c r="F18" s="50" t="e">
        <f t="shared" si="20"/>
        <v>#N/A</v>
      </c>
      <c r="G18" s="50" t="e">
        <f t="shared" si="20"/>
        <v>#N/A</v>
      </c>
      <c r="H18" s="50" t="e">
        <f t="shared" si="20"/>
        <v>#N/A</v>
      </c>
      <c r="I18" s="50" t="e">
        <f t="shared" si="20"/>
        <v>#N/A</v>
      </c>
      <c r="J18" s="50" t="e">
        <f t="shared" si="20"/>
        <v>#N/A</v>
      </c>
      <c r="K18" s="50" t="e">
        <f t="shared" si="20"/>
        <v>#N/A</v>
      </c>
      <c r="L18" s="50" t="e">
        <f t="shared" si="20"/>
        <v>#N/A</v>
      </c>
      <c r="M18" s="50">
        <f t="shared" si="20"/>
        <v>58.733333333333341</v>
      </c>
      <c r="N18" s="50">
        <f t="shared" si="20"/>
        <v>49.683333333333337</v>
      </c>
      <c r="O18" s="50" t="e">
        <f t="shared" si="20"/>
        <v>#N/A</v>
      </c>
      <c r="P18" s="50" t="e">
        <f t="shared" si="20"/>
        <v>#N/A</v>
      </c>
      <c r="Q18" s="50" t="e">
        <f t="shared" si="20"/>
        <v>#N/A</v>
      </c>
      <c r="R18" s="50">
        <f t="shared" si="20"/>
        <v>25.916666666666668</v>
      </c>
      <c r="S18" s="50">
        <f t="shared" si="20"/>
        <v>12.6</v>
      </c>
      <c r="T18" s="50">
        <f t="shared" si="20"/>
        <v>14.716666666666667</v>
      </c>
      <c r="U18" s="50">
        <f t="shared" si="20"/>
        <v>18.466666666666669</v>
      </c>
      <c r="V18" s="50">
        <f t="shared" si="20"/>
        <v>27.366666666666664</v>
      </c>
      <c r="W18" s="50">
        <f t="shared" si="20"/>
        <v>25.533333333333335</v>
      </c>
      <c r="X18" s="50">
        <f t="shared" si="20"/>
        <v>50.883333333333333</v>
      </c>
      <c r="Y18" s="50" t="e">
        <f t="shared" si="20"/>
        <v>#N/A</v>
      </c>
      <c r="Z18" s="50">
        <f t="shared" si="20"/>
        <v>95.033333333333346</v>
      </c>
      <c r="AA18" s="50" t="e">
        <f t="shared" si="20"/>
        <v>#N/A</v>
      </c>
      <c r="AB18" s="50" t="e">
        <f t="shared" si="20"/>
        <v>#N/A</v>
      </c>
      <c r="AC18" s="50" t="e">
        <f t="shared" si="20"/>
        <v>#N/A</v>
      </c>
      <c r="AD18" s="50" t="e">
        <f t="shared" si="20"/>
        <v>#N/A</v>
      </c>
      <c r="AE18" s="50" t="e">
        <f t="shared" si="20"/>
        <v>#N/A</v>
      </c>
      <c r="AF18" s="50" t="e">
        <f t="shared" si="20"/>
        <v>#N/A</v>
      </c>
      <c r="AG18" s="50">
        <f t="shared" si="20"/>
        <v>27.933333333333337</v>
      </c>
      <c r="AH18" s="50">
        <f t="shared" si="20"/>
        <v>33.799999999999997</v>
      </c>
      <c r="AI18" s="50" t="e">
        <f t="shared" si="20"/>
        <v>#N/A</v>
      </c>
      <c r="AJ18" s="50" t="e">
        <f t="shared" si="20"/>
        <v>#N/A</v>
      </c>
      <c r="AK18" s="50" t="e">
        <f t="shared" si="20"/>
        <v>#N/A</v>
      </c>
      <c r="AL18" s="50" t="e">
        <f t="shared" si="20"/>
        <v>#N/A</v>
      </c>
      <c r="AM18" s="50" t="e">
        <f t="shared" si="20"/>
        <v>#N/A</v>
      </c>
      <c r="AN18" s="50" t="e">
        <f t="shared" si="20"/>
        <v>#N/A</v>
      </c>
      <c r="AO18" s="50">
        <f t="shared" si="20"/>
        <v>18.616666666666664</v>
      </c>
      <c r="AP18" s="50" t="e">
        <f t="shared" si="20"/>
        <v>#N/A</v>
      </c>
      <c r="AQ18" s="50">
        <f t="shared" si="20"/>
        <v>32.616666666666667</v>
      </c>
      <c r="AR18" s="50">
        <f t="shared" si="20"/>
        <v>21.599999999999998</v>
      </c>
      <c r="AS18" s="50">
        <f t="shared" si="20"/>
        <v>14.383333333333335</v>
      </c>
      <c r="AT18" s="50">
        <f t="shared" si="20"/>
        <v>21.516666666666666</v>
      </c>
      <c r="AU18" s="50" t="e">
        <f t="shared" si="20"/>
        <v>#N/A</v>
      </c>
      <c r="AV18" s="50">
        <f t="shared" si="20"/>
        <v>32.650000000000006</v>
      </c>
      <c r="AW18" s="50" t="e">
        <f t="shared" si="20"/>
        <v>#N/A</v>
      </c>
      <c r="AX18" s="50" t="e">
        <f t="shared" si="20"/>
        <v>#N/A</v>
      </c>
      <c r="AY18" s="50" t="e">
        <f t="shared" si="20"/>
        <v>#N/A</v>
      </c>
      <c r="AZ18" s="50" t="e">
        <f t="shared" si="20"/>
        <v>#N/A</v>
      </c>
      <c r="BA18" s="50" t="e">
        <f t="shared" si="20"/>
        <v>#N/A</v>
      </c>
      <c r="BB18" s="50">
        <f t="shared" si="20"/>
        <v>36.93333333333333</v>
      </c>
      <c r="BC18" s="50">
        <f t="shared" si="20"/>
        <v>28.416666666666668</v>
      </c>
      <c r="BD18" s="50">
        <f t="shared" si="20"/>
        <v>35.133333333333333</v>
      </c>
      <c r="BE18" s="50">
        <f t="shared" si="20"/>
        <v>36.466666666666661</v>
      </c>
      <c r="BF18" s="50">
        <f t="shared" si="20"/>
        <v>35.25</v>
      </c>
      <c r="BG18" s="50">
        <f t="shared" si="20"/>
        <v>36.533333333333331</v>
      </c>
      <c r="BH18" s="50">
        <f t="shared" si="20"/>
        <v>29.5</v>
      </c>
      <c r="BI18" s="50" t="e">
        <f t="shared" si="20"/>
        <v>#N/A</v>
      </c>
      <c r="BJ18" s="50" t="e">
        <f t="shared" si="20"/>
        <v>#N/A</v>
      </c>
      <c r="BK18" s="50">
        <f t="shared" si="20"/>
        <v>18</v>
      </c>
      <c r="BL18" s="50">
        <f t="shared" si="20"/>
        <v>17.516666666666666</v>
      </c>
      <c r="BM18" s="50">
        <f t="shared" si="20"/>
        <v>18.283333333333339</v>
      </c>
      <c r="BN18" s="50">
        <f t="shared" si="20"/>
        <v>92.583333333333329</v>
      </c>
      <c r="BO18" s="50">
        <f t="shared" si="20"/>
        <v>35.733333333333334</v>
      </c>
      <c r="BP18" s="50">
        <f t="shared" ref="BP18:BY18" si="21">+BP19+BP20</f>
        <v>100.41666666666669</v>
      </c>
      <c r="BQ18" s="50" t="e">
        <f t="shared" si="21"/>
        <v>#N/A</v>
      </c>
      <c r="BR18" s="50" t="e">
        <f t="shared" si="21"/>
        <v>#N/A</v>
      </c>
      <c r="BS18" s="50" t="e">
        <f t="shared" si="21"/>
        <v>#N/A</v>
      </c>
      <c r="BT18" s="50">
        <f t="shared" si="21"/>
        <v>79.3</v>
      </c>
      <c r="BU18" s="50">
        <f t="shared" si="21"/>
        <v>23.35</v>
      </c>
      <c r="BV18" s="50">
        <f t="shared" si="21"/>
        <v>15.299999999999997</v>
      </c>
      <c r="BW18" s="50">
        <f t="shared" si="21"/>
        <v>13.766666666666666</v>
      </c>
      <c r="BX18" s="50">
        <f t="shared" si="21"/>
        <v>85.833333333333343</v>
      </c>
      <c r="BY18" s="50" t="e">
        <f t="shared" si="21"/>
        <v>#N/A</v>
      </c>
      <c r="BZ18" s="50" t="e">
        <f>+BZ19+BZ20</f>
        <v>#N/A</v>
      </c>
      <c r="CA18" s="50">
        <f>+CA19+CA20</f>
        <v>27.549999999999997</v>
      </c>
      <c r="CB18" s="50">
        <f>+CB19+CB20</f>
        <v>29.183333333333334</v>
      </c>
      <c r="CC18" s="50">
        <f>+CC19+CC20</f>
        <v>61.349999999999994</v>
      </c>
    </row>
    <row r="19" spans="1:81" x14ac:dyDescent="0.25">
      <c r="A19" s="215"/>
      <c r="B19" s="51" t="s">
        <v>265</v>
      </c>
      <c r="C19" s="50" t="e">
        <f>IF(C$2="Large",C$6,NA())</f>
        <v>#N/A</v>
      </c>
      <c r="D19" s="50">
        <f t="shared" ref="D19:BO19" si="22">IF(D$2="Large",D$6,NA())</f>
        <v>23.216666666666669</v>
      </c>
      <c r="E19" s="50" t="e">
        <f t="shared" si="22"/>
        <v>#N/A</v>
      </c>
      <c r="F19" s="50" t="e">
        <f t="shared" si="22"/>
        <v>#N/A</v>
      </c>
      <c r="G19" s="50" t="e">
        <f t="shared" si="22"/>
        <v>#N/A</v>
      </c>
      <c r="H19" s="50" t="e">
        <f t="shared" si="22"/>
        <v>#N/A</v>
      </c>
      <c r="I19" s="50" t="e">
        <f t="shared" si="22"/>
        <v>#N/A</v>
      </c>
      <c r="J19" s="50" t="e">
        <f t="shared" si="22"/>
        <v>#N/A</v>
      </c>
      <c r="K19" s="50" t="e">
        <f t="shared" si="22"/>
        <v>#N/A</v>
      </c>
      <c r="L19" s="50" t="e">
        <f t="shared" si="22"/>
        <v>#N/A</v>
      </c>
      <c r="M19" s="50">
        <f t="shared" si="22"/>
        <v>23.81666666666667</v>
      </c>
      <c r="N19" s="50">
        <f t="shared" si="22"/>
        <v>33.75</v>
      </c>
      <c r="O19" s="50" t="e">
        <f t="shared" si="22"/>
        <v>#N/A</v>
      </c>
      <c r="P19" s="50" t="e">
        <f t="shared" si="22"/>
        <v>#N/A</v>
      </c>
      <c r="Q19" s="50" t="e">
        <f t="shared" si="22"/>
        <v>#N/A</v>
      </c>
      <c r="R19" s="50">
        <f t="shared" si="22"/>
        <v>24.533333333333335</v>
      </c>
      <c r="S19" s="50">
        <f t="shared" si="22"/>
        <v>11.983333333333333</v>
      </c>
      <c r="T19" s="50">
        <f t="shared" si="22"/>
        <v>11.216666666666667</v>
      </c>
      <c r="U19" s="50">
        <f t="shared" si="22"/>
        <v>14.966666666666667</v>
      </c>
      <c r="V19" s="50">
        <f t="shared" si="22"/>
        <v>10.033333333333331</v>
      </c>
      <c r="W19" s="50">
        <f t="shared" si="22"/>
        <v>23.583333333333336</v>
      </c>
      <c r="X19" s="50">
        <f t="shared" si="22"/>
        <v>46.133333333333333</v>
      </c>
      <c r="Y19" s="50" t="e">
        <f t="shared" si="22"/>
        <v>#N/A</v>
      </c>
      <c r="Z19" s="50">
        <f t="shared" si="22"/>
        <v>25.45</v>
      </c>
      <c r="AA19" s="50" t="e">
        <f t="shared" si="22"/>
        <v>#N/A</v>
      </c>
      <c r="AB19" s="50" t="e">
        <f t="shared" si="22"/>
        <v>#N/A</v>
      </c>
      <c r="AC19" s="50" t="e">
        <f t="shared" si="22"/>
        <v>#N/A</v>
      </c>
      <c r="AD19" s="50" t="e">
        <f t="shared" si="22"/>
        <v>#N/A</v>
      </c>
      <c r="AE19" s="50" t="e">
        <f t="shared" si="22"/>
        <v>#N/A</v>
      </c>
      <c r="AF19" s="50" t="e">
        <f t="shared" si="22"/>
        <v>#N/A</v>
      </c>
      <c r="AG19" s="50">
        <f t="shared" si="22"/>
        <v>20.800000000000004</v>
      </c>
      <c r="AH19" s="50">
        <f t="shared" si="22"/>
        <v>23.4</v>
      </c>
      <c r="AI19" s="50" t="e">
        <f t="shared" si="22"/>
        <v>#N/A</v>
      </c>
      <c r="AJ19" s="50" t="e">
        <f t="shared" si="22"/>
        <v>#N/A</v>
      </c>
      <c r="AK19" s="50" t="e">
        <f t="shared" si="22"/>
        <v>#N/A</v>
      </c>
      <c r="AL19" s="50" t="e">
        <f t="shared" si="22"/>
        <v>#N/A</v>
      </c>
      <c r="AM19" s="50" t="e">
        <f t="shared" si="22"/>
        <v>#N/A</v>
      </c>
      <c r="AN19" s="50" t="e">
        <f t="shared" si="22"/>
        <v>#N/A</v>
      </c>
      <c r="AO19" s="50">
        <f t="shared" si="22"/>
        <v>18.616666666666664</v>
      </c>
      <c r="AP19" s="50" t="e">
        <f t="shared" si="22"/>
        <v>#N/A</v>
      </c>
      <c r="AQ19" s="50">
        <f t="shared" si="22"/>
        <v>20.45</v>
      </c>
      <c r="AR19" s="50">
        <f t="shared" si="22"/>
        <v>18.599999999999998</v>
      </c>
      <c r="AS19" s="50">
        <f t="shared" si="22"/>
        <v>14.383333333333335</v>
      </c>
      <c r="AT19" s="50">
        <f t="shared" si="22"/>
        <v>15.016666666666667</v>
      </c>
      <c r="AU19" s="50" t="e">
        <f t="shared" si="22"/>
        <v>#N/A</v>
      </c>
      <c r="AV19" s="50">
        <f t="shared" si="22"/>
        <v>24.1</v>
      </c>
      <c r="AW19" s="50" t="e">
        <f t="shared" si="22"/>
        <v>#N/A</v>
      </c>
      <c r="AX19" s="50" t="e">
        <f t="shared" si="22"/>
        <v>#N/A</v>
      </c>
      <c r="AY19" s="50" t="e">
        <f t="shared" si="22"/>
        <v>#N/A</v>
      </c>
      <c r="AZ19" s="50" t="e">
        <f t="shared" si="22"/>
        <v>#N/A</v>
      </c>
      <c r="BA19" s="50" t="e">
        <f t="shared" si="22"/>
        <v>#N/A</v>
      </c>
      <c r="BB19" s="50">
        <f t="shared" si="22"/>
        <v>18.666666666666664</v>
      </c>
      <c r="BC19" s="50">
        <f t="shared" si="22"/>
        <v>16.166666666666668</v>
      </c>
      <c r="BD19" s="50">
        <f t="shared" si="22"/>
        <v>21.633333333333333</v>
      </c>
      <c r="BE19" s="50">
        <f t="shared" si="22"/>
        <v>20.966666666666661</v>
      </c>
      <c r="BF19" s="50">
        <f t="shared" si="22"/>
        <v>20.25</v>
      </c>
      <c r="BG19" s="50">
        <f t="shared" si="22"/>
        <v>20.033333333333331</v>
      </c>
      <c r="BH19" s="50">
        <f t="shared" si="22"/>
        <v>16.5</v>
      </c>
      <c r="BI19" s="50" t="e">
        <f t="shared" si="22"/>
        <v>#N/A</v>
      </c>
      <c r="BJ19" s="50" t="e">
        <f t="shared" si="22"/>
        <v>#N/A</v>
      </c>
      <c r="BK19" s="50">
        <f t="shared" si="22"/>
        <v>16.3</v>
      </c>
      <c r="BL19" s="50">
        <f t="shared" si="22"/>
        <v>15.5</v>
      </c>
      <c r="BM19" s="50">
        <f t="shared" si="22"/>
        <v>16.916666666666671</v>
      </c>
      <c r="BN19" s="50">
        <f t="shared" si="22"/>
        <v>72.883333333333326</v>
      </c>
      <c r="BO19" s="50">
        <f t="shared" si="22"/>
        <v>29.233333333333334</v>
      </c>
      <c r="BP19" s="50">
        <f t="shared" ref="BP19:CC19" si="23">IF(BP$2="Large",BP$6,NA())</f>
        <v>81.333333333333343</v>
      </c>
      <c r="BQ19" s="50" t="e">
        <f t="shared" si="23"/>
        <v>#N/A</v>
      </c>
      <c r="BR19" s="50" t="e">
        <f t="shared" si="23"/>
        <v>#N/A</v>
      </c>
      <c r="BS19" s="50" t="e">
        <f t="shared" si="23"/>
        <v>#N/A</v>
      </c>
      <c r="BT19" s="50">
        <f t="shared" si="23"/>
        <v>52.8</v>
      </c>
      <c r="BU19" s="50">
        <f t="shared" si="23"/>
        <v>16.283333333333335</v>
      </c>
      <c r="BV19" s="50">
        <f t="shared" si="23"/>
        <v>14.799999999999997</v>
      </c>
      <c r="BW19" s="50">
        <f t="shared" si="23"/>
        <v>12.766666666666666</v>
      </c>
      <c r="BX19" s="50">
        <f t="shared" si="23"/>
        <v>29.833333333333336</v>
      </c>
      <c r="BY19" s="50" t="e">
        <f t="shared" si="23"/>
        <v>#N/A</v>
      </c>
      <c r="BZ19" s="50" t="e">
        <f t="shared" si="23"/>
        <v>#N/A</v>
      </c>
      <c r="CA19" s="50">
        <f t="shared" si="23"/>
        <v>15.549999999999999</v>
      </c>
      <c r="CB19" s="50">
        <f t="shared" si="23"/>
        <v>14.516666666666666</v>
      </c>
      <c r="CC19" s="50">
        <f t="shared" si="23"/>
        <v>25.849999999999994</v>
      </c>
    </row>
    <row r="20" spans="1:81" x14ac:dyDescent="0.25">
      <c r="A20" s="215"/>
      <c r="B20" s="51" t="s">
        <v>266</v>
      </c>
      <c r="C20" s="50" t="e">
        <f>IF(C$2="Large",C$7,NA())</f>
        <v>#N/A</v>
      </c>
      <c r="D20" s="50">
        <f t="shared" ref="D20:BO20" si="24">IF(D$2="Large",D$7,NA())</f>
        <v>26.5</v>
      </c>
      <c r="E20" s="50" t="e">
        <f t="shared" si="24"/>
        <v>#N/A</v>
      </c>
      <c r="F20" s="50" t="e">
        <f t="shared" si="24"/>
        <v>#N/A</v>
      </c>
      <c r="G20" s="50" t="e">
        <f t="shared" si="24"/>
        <v>#N/A</v>
      </c>
      <c r="H20" s="50" t="e">
        <f t="shared" si="24"/>
        <v>#N/A</v>
      </c>
      <c r="I20" s="50" t="e">
        <f t="shared" si="24"/>
        <v>#N/A</v>
      </c>
      <c r="J20" s="50" t="e">
        <f t="shared" si="24"/>
        <v>#N/A</v>
      </c>
      <c r="K20" s="50" t="e">
        <f t="shared" si="24"/>
        <v>#N/A</v>
      </c>
      <c r="L20" s="50" t="e">
        <f t="shared" si="24"/>
        <v>#N/A</v>
      </c>
      <c r="M20" s="50">
        <f t="shared" si="24"/>
        <v>34.916666666666671</v>
      </c>
      <c r="N20" s="50">
        <f t="shared" si="24"/>
        <v>15.933333333333334</v>
      </c>
      <c r="O20" s="50" t="e">
        <f t="shared" si="24"/>
        <v>#N/A</v>
      </c>
      <c r="P20" s="50" t="e">
        <f t="shared" si="24"/>
        <v>#N/A</v>
      </c>
      <c r="Q20" s="50" t="e">
        <f t="shared" si="24"/>
        <v>#N/A</v>
      </c>
      <c r="R20" s="50">
        <f t="shared" si="24"/>
        <v>1.3833333333333333</v>
      </c>
      <c r="S20" s="50">
        <f t="shared" si="24"/>
        <v>0.6166666666666667</v>
      </c>
      <c r="T20" s="50">
        <f t="shared" si="24"/>
        <v>3.5</v>
      </c>
      <c r="U20" s="50">
        <f t="shared" si="24"/>
        <v>3.5</v>
      </c>
      <c r="V20" s="50">
        <f t="shared" si="24"/>
        <v>17.333333333333332</v>
      </c>
      <c r="W20" s="50">
        <f t="shared" si="24"/>
        <v>1.95</v>
      </c>
      <c r="X20" s="50">
        <f t="shared" si="24"/>
        <v>4.75</v>
      </c>
      <c r="Y20" s="50" t="e">
        <f t="shared" si="24"/>
        <v>#N/A</v>
      </c>
      <c r="Z20" s="50">
        <f t="shared" si="24"/>
        <v>69.583333333333343</v>
      </c>
      <c r="AA20" s="50" t="e">
        <f t="shared" si="24"/>
        <v>#N/A</v>
      </c>
      <c r="AB20" s="50" t="e">
        <f t="shared" si="24"/>
        <v>#N/A</v>
      </c>
      <c r="AC20" s="50" t="e">
        <f t="shared" si="24"/>
        <v>#N/A</v>
      </c>
      <c r="AD20" s="50" t="e">
        <f t="shared" si="24"/>
        <v>#N/A</v>
      </c>
      <c r="AE20" s="50" t="e">
        <f t="shared" si="24"/>
        <v>#N/A</v>
      </c>
      <c r="AF20" s="50" t="e">
        <f t="shared" si="24"/>
        <v>#N/A</v>
      </c>
      <c r="AG20" s="50">
        <f t="shared" si="24"/>
        <v>7.1333333333333329</v>
      </c>
      <c r="AH20" s="50">
        <f t="shared" si="24"/>
        <v>10.4</v>
      </c>
      <c r="AI20" s="50" t="e">
        <f t="shared" si="24"/>
        <v>#N/A</v>
      </c>
      <c r="AJ20" s="50" t="e">
        <f t="shared" si="24"/>
        <v>#N/A</v>
      </c>
      <c r="AK20" s="50" t="e">
        <f t="shared" si="24"/>
        <v>#N/A</v>
      </c>
      <c r="AL20" s="50" t="e">
        <f t="shared" si="24"/>
        <v>#N/A</v>
      </c>
      <c r="AM20" s="50" t="e">
        <f t="shared" si="24"/>
        <v>#N/A</v>
      </c>
      <c r="AN20" s="50" t="e">
        <f t="shared" si="24"/>
        <v>#N/A</v>
      </c>
      <c r="AO20" s="50">
        <f t="shared" si="24"/>
        <v>0</v>
      </c>
      <c r="AP20" s="50" t="e">
        <f t="shared" si="24"/>
        <v>#N/A</v>
      </c>
      <c r="AQ20" s="50">
        <f t="shared" si="24"/>
        <v>12.166666666666666</v>
      </c>
      <c r="AR20" s="50">
        <f t="shared" si="24"/>
        <v>3</v>
      </c>
      <c r="AS20" s="50">
        <f t="shared" si="24"/>
        <v>0</v>
      </c>
      <c r="AT20" s="50">
        <f t="shared" si="24"/>
        <v>6.5</v>
      </c>
      <c r="AU20" s="50" t="e">
        <f t="shared" si="24"/>
        <v>#N/A</v>
      </c>
      <c r="AV20" s="50">
        <f t="shared" si="24"/>
        <v>8.5500000000000007</v>
      </c>
      <c r="AW20" s="50" t="e">
        <f t="shared" si="24"/>
        <v>#N/A</v>
      </c>
      <c r="AX20" s="50" t="e">
        <f t="shared" si="24"/>
        <v>#N/A</v>
      </c>
      <c r="AY20" s="50" t="e">
        <f t="shared" si="24"/>
        <v>#N/A</v>
      </c>
      <c r="AZ20" s="50" t="e">
        <f t="shared" si="24"/>
        <v>#N/A</v>
      </c>
      <c r="BA20" s="50" t="e">
        <f t="shared" si="24"/>
        <v>#N/A</v>
      </c>
      <c r="BB20" s="50">
        <f t="shared" si="24"/>
        <v>18.266666666666666</v>
      </c>
      <c r="BC20" s="50">
        <f t="shared" si="24"/>
        <v>12.25</v>
      </c>
      <c r="BD20" s="50">
        <f t="shared" si="24"/>
        <v>13.5</v>
      </c>
      <c r="BE20" s="50">
        <f t="shared" si="24"/>
        <v>15.5</v>
      </c>
      <c r="BF20" s="50">
        <f t="shared" si="24"/>
        <v>15</v>
      </c>
      <c r="BG20" s="50">
        <f t="shared" si="24"/>
        <v>16.5</v>
      </c>
      <c r="BH20" s="50">
        <f t="shared" si="24"/>
        <v>13</v>
      </c>
      <c r="BI20" s="50" t="e">
        <f t="shared" si="24"/>
        <v>#N/A</v>
      </c>
      <c r="BJ20" s="50" t="e">
        <f t="shared" si="24"/>
        <v>#N/A</v>
      </c>
      <c r="BK20" s="50">
        <f t="shared" si="24"/>
        <v>1.7</v>
      </c>
      <c r="BL20" s="50">
        <f t="shared" si="24"/>
        <v>2.0166666666666666</v>
      </c>
      <c r="BM20" s="50">
        <f t="shared" si="24"/>
        <v>1.3666666666666667</v>
      </c>
      <c r="BN20" s="50">
        <f t="shared" si="24"/>
        <v>19.7</v>
      </c>
      <c r="BO20" s="50">
        <f t="shared" si="24"/>
        <v>6.5</v>
      </c>
      <c r="BP20" s="50">
        <f t="shared" ref="BP20:CC20" si="25">IF(BP$2="Large",BP$7,NA())</f>
        <v>19.083333333333336</v>
      </c>
      <c r="BQ20" s="50" t="e">
        <f t="shared" si="25"/>
        <v>#N/A</v>
      </c>
      <c r="BR20" s="50" t="e">
        <f t="shared" si="25"/>
        <v>#N/A</v>
      </c>
      <c r="BS20" s="50" t="e">
        <f t="shared" si="25"/>
        <v>#N/A</v>
      </c>
      <c r="BT20" s="50">
        <f t="shared" si="25"/>
        <v>26.5</v>
      </c>
      <c r="BU20" s="50">
        <f t="shared" si="25"/>
        <v>7.0666666666666664</v>
      </c>
      <c r="BV20" s="50">
        <f t="shared" si="25"/>
        <v>0.5</v>
      </c>
      <c r="BW20" s="50">
        <f t="shared" si="25"/>
        <v>1</v>
      </c>
      <c r="BX20" s="50">
        <f t="shared" si="25"/>
        <v>56</v>
      </c>
      <c r="BY20" s="50" t="e">
        <f t="shared" si="25"/>
        <v>#N/A</v>
      </c>
      <c r="BZ20" s="50" t="e">
        <f t="shared" si="25"/>
        <v>#N/A</v>
      </c>
      <c r="CA20" s="50">
        <f t="shared" si="25"/>
        <v>12</v>
      </c>
      <c r="CB20" s="50">
        <f t="shared" si="25"/>
        <v>14.666666666666668</v>
      </c>
      <c r="CC20" s="50">
        <f t="shared" si="25"/>
        <v>35.5</v>
      </c>
    </row>
    <row r="21" spans="1:81" x14ac:dyDescent="0.25">
      <c r="A21" s="215"/>
      <c r="B21" t="s">
        <v>371</v>
      </c>
      <c r="C21" s="50" t="e">
        <f>IF(C$2="Small",C$8,NA())</f>
        <v>#N/A</v>
      </c>
      <c r="D21" s="50" t="e">
        <f t="shared" ref="D21:BO21" si="26">IF(D$2="Small",D$8,NA())</f>
        <v>#N/A</v>
      </c>
      <c r="E21" s="50">
        <f t="shared" ca="1" si="26"/>
        <v>18.483333333333334</v>
      </c>
      <c r="F21" s="50">
        <f t="shared" ca="1" si="26"/>
        <v>20.283333333333335</v>
      </c>
      <c r="G21" s="50">
        <f t="shared" ca="1" si="26"/>
        <v>11.349999999999998</v>
      </c>
      <c r="H21" s="50">
        <f t="shared" ca="1" si="26"/>
        <v>20.466666666666669</v>
      </c>
      <c r="I21" s="50" t="e">
        <f t="shared" si="26"/>
        <v>#N/A</v>
      </c>
      <c r="J21" s="50" t="e">
        <f t="shared" si="26"/>
        <v>#N/A</v>
      </c>
      <c r="K21" s="50" t="e">
        <f t="shared" si="26"/>
        <v>#N/A</v>
      </c>
      <c r="L21" s="50" t="e">
        <f t="shared" si="26"/>
        <v>#N/A</v>
      </c>
      <c r="M21" s="50" t="e">
        <f t="shared" si="26"/>
        <v>#N/A</v>
      </c>
      <c r="N21" s="50" t="e">
        <f t="shared" si="26"/>
        <v>#N/A</v>
      </c>
      <c r="O21" s="50" t="e">
        <f t="shared" si="26"/>
        <v>#N/A</v>
      </c>
      <c r="P21" s="50" t="e">
        <f t="shared" si="26"/>
        <v>#N/A</v>
      </c>
      <c r="Q21" s="50">
        <f t="shared" ca="1" si="26"/>
        <v>24.583333333333329</v>
      </c>
      <c r="R21" s="50" t="e">
        <f t="shared" si="26"/>
        <v>#N/A</v>
      </c>
      <c r="S21" s="50" t="e">
        <f t="shared" si="26"/>
        <v>#N/A</v>
      </c>
      <c r="T21" s="50" t="e">
        <f t="shared" si="26"/>
        <v>#N/A</v>
      </c>
      <c r="U21" s="50" t="e">
        <f t="shared" si="26"/>
        <v>#N/A</v>
      </c>
      <c r="V21" s="50" t="e">
        <f t="shared" si="26"/>
        <v>#N/A</v>
      </c>
      <c r="W21" s="50" t="e">
        <f t="shared" si="26"/>
        <v>#N/A</v>
      </c>
      <c r="X21" s="50" t="e">
        <f t="shared" si="26"/>
        <v>#N/A</v>
      </c>
      <c r="Y21" s="50" t="e">
        <f t="shared" si="26"/>
        <v>#N/A</v>
      </c>
      <c r="Z21" s="50" t="e">
        <f t="shared" si="26"/>
        <v>#N/A</v>
      </c>
      <c r="AA21" s="50">
        <f t="shared" ca="1" si="26"/>
        <v>16.133333333333333</v>
      </c>
      <c r="AB21" s="50">
        <f t="shared" ca="1" si="26"/>
        <v>10.600000000000001</v>
      </c>
      <c r="AC21" s="50">
        <f t="shared" ca="1" si="26"/>
        <v>10.416666666666664</v>
      </c>
      <c r="AD21" s="50" t="e">
        <f t="shared" si="26"/>
        <v>#N/A</v>
      </c>
      <c r="AE21" s="50" t="e">
        <f t="shared" si="26"/>
        <v>#N/A</v>
      </c>
      <c r="AF21" s="50">
        <f t="shared" ca="1" si="26"/>
        <v>5.4999999999999991</v>
      </c>
      <c r="AG21" s="50" t="e">
        <f t="shared" si="26"/>
        <v>#N/A</v>
      </c>
      <c r="AH21" s="50" t="e">
        <f t="shared" si="26"/>
        <v>#N/A</v>
      </c>
      <c r="AI21" s="50">
        <f t="shared" ca="1" si="26"/>
        <v>10.75</v>
      </c>
      <c r="AJ21" s="50">
        <f t="shared" ca="1" si="26"/>
        <v>24.65</v>
      </c>
      <c r="AK21" s="50" t="e">
        <f t="shared" si="26"/>
        <v>#N/A</v>
      </c>
      <c r="AL21" s="50" t="e">
        <f t="shared" si="26"/>
        <v>#N/A</v>
      </c>
      <c r="AM21" s="50" t="e">
        <f t="shared" si="26"/>
        <v>#N/A</v>
      </c>
      <c r="AN21" s="50" t="e">
        <f t="shared" si="26"/>
        <v>#N/A</v>
      </c>
      <c r="AO21" s="50" t="e">
        <f t="shared" si="26"/>
        <v>#N/A</v>
      </c>
      <c r="AP21" s="50" t="e">
        <f t="shared" si="26"/>
        <v>#N/A</v>
      </c>
      <c r="AQ21" s="50" t="e">
        <f t="shared" si="26"/>
        <v>#N/A</v>
      </c>
      <c r="AR21" s="50" t="e">
        <f t="shared" si="26"/>
        <v>#N/A</v>
      </c>
      <c r="AS21" s="50" t="e">
        <f t="shared" si="26"/>
        <v>#N/A</v>
      </c>
      <c r="AT21" s="50" t="e">
        <f t="shared" si="26"/>
        <v>#N/A</v>
      </c>
      <c r="AU21" s="50" t="e">
        <f t="shared" si="26"/>
        <v>#N/A</v>
      </c>
      <c r="AV21" s="50" t="e">
        <f t="shared" si="26"/>
        <v>#N/A</v>
      </c>
      <c r="AW21" s="50" t="e">
        <f t="shared" si="26"/>
        <v>#N/A</v>
      </c>
      <c r="AX21" s="50" t="e">
        <f t="shared" si="26"/>
        <v>#N/A</v>
      </c>
      <c r="AY21" s="50" t="e">
        <f t="shared" si="26"/>
        <v>#N/A</v>
      </c>
      <c r="AZ21" s="50" t="e">
        <f t="shared" si="26"/>
        <v>#N/A</v>
      </c>
      <c r="BA21" s="50" t="e">
        <f t="shared" si="26"/>
        <v>#N/A</v>
      </c>
      <c r="BB21" s="50" t="e">
        <f t="shared" si="26"/>
        <v>#N/A</v>
      </c>
      <c r="BC21" s="50" t="e">
        <f t="shared" si="26"/>
        <v>#N/A</v>
      </c>
      <c r="BD21" s="50" t="e">
        <f t="shared" si="26"/>
        <v>#N/A</v>
      </c>
      <c r="BE21" s="50" t="e">
        <f t="shared" si="26"/>
        <v>#N/A</v>
      </c>
      <c r="BF21" s="50" t="e">
        <f t="shared" si="26"/>
        <v>#N/A</v>
      </c>
      <c r="BG21" s="50" t="e">
        <f t="shared" si="26"/>
        <v>#N/A</v>
      </c>
      <c r="BH21" s="50" t="e">
        <f t="shared" si="26"/>
        <v>#N/A</v>
      </c>
      <c r="BI21" s="50" t="e">
        <f t="shared" si="26"/>
        <v>#N/A</v>
      </c>
      <c r="BJ21" s="50" t="e">
        <f t="shared" si="26"/>
        <v>#N/A</v>
      </c>
      <c r="BK21" s="50" t="e">
        <f t="shared" si="26"/>
        <v>#N/A</v>
      </c>
      <c r="BL21" s="50" t="e">
        <f t="shared" si="26"/>
        <v>#N/A</v>
      </c>
      <c r="BM21" s="50" t="e">
        <f t="shared" si="26"/>
        <v>#N/A</v>
      </c>
      <c r="BN21" s="50" t="e">
        <f t="shared" si="26"/>
        <v>#N/A</v>
      </c>
      <c r="BO21" s="50" t="e">
        <f t="shared" si="26"/>
        <v>#N/A</v>
      </c>
      <c r="BP21" s="50" t="e">
        <f t="shared" ref="BP21:CC21" si="27">IF(BP$2="Small",BP$8,NA())</f>
        <v>#N/A</v>
      </c>
      <c r="BQ21" s="50">
        <f t="shared" ca="1" si="27"/>
        <v>18.233333333333331</v>
      </c>
      <c r="BR21" s="50" t="e">
        <f t="shared" si="27"/>
        <v>#N/A</v>
      </c>
      <c r="BS21" s="50" t="e">
        <f t="shared" si="27"/>
        <v>#N/A</v>
      </c>
      <c r="BT21" s="50" t="e">
        <f t="shared" si="27"/>
        <v>#N/A</v>
      </c>
      <c r="BU21" s="50" t="e">
        <f t="shared" si="27"/>
        <v>#N/A</v>
      </c>
      <c r="BV21" s="50" t="e">
        <f t="shared" si="27"/>
        <v>#N/A</v>
      </c>
      <c r="BW21" s="50" t="e">
        <f t="shared" si="27"/>
        <v>#N/A</v>
      </c>
      <c r="BX21" s="50" t="e">
        <f t="shared" si="27"/>
        <v>#N/A</v>
      </c>
      <c r="BY21" s="50" t="e">
        <f t="shared" si="27"/>
        <v>#N/A</v>
      </c>
      <c r="BZ21" s="50" t="e">
        <f t="shared" si="27"/>
        <v>#N/A</v>
      </c>
      <c r="CA21" s="50" t="e">
        <f t="shared" si="27"/>
        <v>#N/A</v>
      </c>
      <c r="CB21" s="50" t="e">
        <f t="shared" si="27"/>
        <v>#N/A</v>
      </c>
      <c r="CC21" s="50" t="e">
        <f t="shared" si="27"/>
        <v>#N/A</v>
      </c>
    </row>
    <row r="22" spans="1:81" x14ac:dyDescent="0.25">
      <c r="A22" s="215"/>
      <c r="B22" t="s">
        <v>462</v>
      </c>
      <c r="C22" s="50">
        <f ca="1">IF(C$2="Medium",C$8,NA())</f>
        <v>15.350000000000001</v>
      </c>
      <c r="D22" s="50" t="e">
        <f t="shared" ref="D22:BO22" si="28">IF(D$2="Medium",D$8,NA())</f>
        <v>#N/A</v>
      </c>
      <c r="E22" s="50" t="e">
        <f t="shared" si="28"/>
        <v>#N/A</v>
      </c>
      <c r="F22" s="50" t="e">
        <f t="shared" si="28"/>
        <v>#N/A</v>
      </c>
      <c r="G22" s="50" t="e">
        <f t="shared" si="28"/>
        <v>#N/A</v>
      </c>
      <c r="H22" s="50" t="e">
        <f t="shared" si="28"/>
        <v>#N/A</v>
      </c>
      <c r="I22" s="50">
        <f t="shared" ca="1" si="28"/>
        <v>12.7</v>
      </c>
      <c r="J22" s="50">
        <f t="shared" ca="1" si="28"/>
        <v>10.6</v>
      </c>
      <c r="K22" s="50">
        <f t="shared" ca="1" si="28"/>
        <v>12.566666666666672</v>
      </c>
      <c r="L22" s="50">
        <f t="shared" ca="1" si="28"/>
        <v>19.466666666666665</v>
      </c>
      <c r="M22" s="50" t="e">
        <f t="shared" si="28"/>
        <v>#N/A</v>
      </c>
      <c r="N22" s="50" t="e">
        <f t="shared" si="28"/>
        <v>#N/A</v>
      </c>
      <c r="O22" s="50">
        <f t="shared" ca="1" si="28"/>
        <v>18.216666666666665</v>
      </c>
      <c r="P22" s="50" t="e">
        <f t="shared" si="28"/>
        <v>#N/A</v>
      </c>
      <c r="Q22" s="50" t="e">
        <f t="shared" si="28"/>
        <v>#N/A</v>
      </c>
      <c r="R22" s="50" t="e">
        <f t="shared" si="28"/>
        <v>#N/A</v>
      </c>
      <c r="S22" s="50" t="e">
        <f t="shared" si="28"/>
        <v>#N/A</v>
      </c>
      <c r="T22" s="50" t="e">
        <f t="shared" si="28"/>
        <v>#N/A</v>
      </c>
      <c r="U22" s="50" t="e">
        <f t="shared" si="28"/>
        <v>#N/A</v>
      </c>
      <c r="V22" s="50" t="e">
        <f t="shared" si="28"/>
        <v>#N/A</v>
      </c>
      <c r="W22" s="50" t="e">
        <f t="shared" si="28"/>
        <v>#N/A</v>
      </c>
      <c r="X22" s="50" t="e">
        <f t="shared" si="28"/>
        <v>#N/A</v>
      </c>
      <c r="Y22" s="50">
        <f t="shared" ca="1" si="28"/>
        <v>12.483333333333333</v>
      </c>
      <c r="Z22" s="50" t="e">
        <f t="shared" si="28"/>
        <v>#N/A</v>
      </c>
      <c r="AA22" s="50" t="e">
        <f t="shared" si="28"/>
        <v>#N/A</v>
      </c>
      <c r="AB22" s="50" t="e">
        <f t="shared" si="28"/>
        <v>#N/A</v>
      </c>
      <c r="AC22" s="50" t="e">
        <f t="shared" si="28"/>
        <v>#N/A</v>
      </c>
      <c r="AD22" s="50" t="e">
        <f t="shared" si="28"/>
        <v>#N/A</v>
      </c>
      <c r="AE22" s="50">
        <f t="shared" ca="1" si="28"/>
        <v>0.53333333333333366</v>
      </c>
      <c r="AF22" s="50" t="e">
        <f t="shared" si="28"/>
        <v>#N/A</v>
      </c>
      <c r="AG22" s="50" t="e">
        <f t="shared" si="28"/>
        <v>#N/A</v>
      </c>
      <c r="AH22" s="50" t="e">
        <f t="shared" si="28"/>
        <v>#N/A</v>
      </c>
      <c r="AI22" s="50" t="e">
        <f t="shared" si="28"/>
        <v>#N/A</v>
      </c>
      <c r="AJ22" s="50" t="e">
        <f t="shared" si="28"/>
        <v>#N/A</v>
      </c>
      <c r="AK22" s="50">
        <f t="shared" ca="1" si="28"/>
        <v>12.666666666666668</v>
      </c>
      <c r="AL22" s="50">
        <f t="shared" ca="1" si="28"/>
        <v>23.366666666666667</v>
      </c>
      <c r="AM22" s="50" t="e">
        <f t="shared" si="28"/>
        <v>#N/A</v>
      </c>
      <c r="AN22" s="50" t="e">
        <f t="shared" si="28"/>
        <v>#N/A</v>
      </c>
      <c r="AO22" s="50" t="e">
        <f t="shared" si="28"/>
        <v>#N/A</v>
      </c>
      <c r="AP22" s="50" t="e">
        <f t="shared" si="28"/>
        <v>#N/A</v>
      </c>
      <c r="AQ22" s="50" t="e">
        <f t="shared" si="28"/>
        <v>#N/A</v>
      </c>
      <c r="AR22" s="50" t="e">
        <f t="shared" si="28"/>
        <v>#N/A</v>
      </c>
      <c r="AS22" s="50" t="e">
        <f t="shared" si="28"/>
        <v>#N/A</v>
      </c>
      <c r="AT22" s="50" t="e">
        <f t="shared" si="28"/>
        <v>#N/A</v>
      </c>
      <c r="AU22" s="50" t="e">
        <f t="shared" si="28"/>
        <v>#N/A</v>
      </c>
      <c r="AV22" s="50" t="e">
        <f t="shared" si="28"/>
        <v>#N/A</v>
      </c>
      <c r="AW22" s="50" t="e">
        <f t="shared" si="28"/>
        <v>#N/A</v>
      </c>
      <c r="AX22" s="50">
        <f t="shared" ca="1" si="28"/>
        <v>12.5</v>
      </c>
      <c r="AY22" s="50">
        <f t="shared" ca="1" si="28"/>
        <v>10.666666666666668</v>
      </c>
      <c r="AZ22" s="50" t="e">
        <f t="shared" si="28"/>
        <v>#N/A</v>
      </c>
      <c r="BA22" s="50">
        <f t="shared" ca="1" si="28"/>
        <v>15.183333333333332</v>
      </c>
      <c r="BB22" s="50" t="e">
        <f t="shared" si="28"/>
        <v>#N/A</v>
      </c>
      <c r="BC22" s="50" t="e">
        <f t="shared" si="28"/>
        <v>#N/A</v>
      </c>
      <c r="BD22" s="50" t="e">
        <f t="shared" si="28"/>
        <v>#N/A</v>
      </c>
      <c r="BE22" s="50" t="e">
        <f t="shared" si="28"/>
        <v>#N/A</v>
      </c>
      <c r="BF22" s="50" t="e">
        <f t="shared" si="28"/>
        <v>#N/A</v>
      </c>
      <c r="BG22" s="50" t="e">
        <f t="shared" si="28"/>
        <v>#N/A</v>
      </c>
      <c r="BH22" s="50" t="e">
        <f t="shared" si="28"/>
        <v>#N/A</v>
      </c>
      <c r="BI22" s="50">
        <f t="shared" ca="1" si="28"/>
        <v>8.9666666666666686</v>
      </c>
      <c r="BJ22" s="50">
        <f t="shared" ca="1" si="28"/>
        <v>14.366666666666665</v>
      </c>
      <c r="BK22" s="50" t="e">
        <f t="shared" si="28"/>
        <v>#N/A</v>
      </c>
      <c r="BL22" s="50" t="e">
        <f t="shared" si="28"/>
        <v>#N/A</v>
      </c>
      <c r="BM22" s="50" t="e">
        <f t="shared" si="28"/>
        <v>#N/A</v>
      </c>
      <c r="BN22" s="50" t="e">
        <f t="shared" si="28"/>
        <v>#N/A</v>
      </c>
      <c r="BO22" s="50" t="e">
        <f t="shared" si="28"/>
        <v>#N/A</v>
      </c>
      <c r="BP22" s="50" t="e">
        <f t="shared" ref="BP22:CC22" si="29">IF(BP$2="Medium",BP$8,NA())</f>
        <v>#N/A</v>
      </c>
      <c r="BQ22" s="50" t="e">
        <f t="shared" si="29"/>
        <v>#N/A</v>
      </c>
      <c r="BR22" s="50">
        <f t="shared" ca="1" si="29"/>
        <v>9.7333333333333343</v>
      </c>
      <c r="BS22" s="50">
        <f t="shared" ca="1" si="29"/>
        <v>16.25</v>
      </c>
      <c r="BT22" s="50" t="e">
        <f t="shared" si="29"/>
        <v>#N/A</v>
      </c>
      <c r="BU22" s="50" t="e">
        <f t="shared" si="29"/>
        <v>#N/A</v>
      </c>
      <c r="BV22" s="50" t="e">
        <f t="shared" si="29"/>
        <v>#N/A</v>
      </c>
      <c r="BW22" s="50" t="e">
        <f t="shared" si="29"/>
        <v>#N/A</v>
      </c>
      <c r="BX22" s="50" t="e">
        <f t="shared" si="29"/>
        <v>#N/A</v>
      </c>
      <c r="BY22" s="50">
        <f t="shared" ca="1" si="29"/>
        <v>13.916666666666666</v>
      </c>
      <c r="BZ22" s="50">
        <f t="shared" ca="1" si="29"/>
        <v>11.299999999999999</v>
      </c>
      <c r="CA22" s="50" t="e">
        <f t="shared" si="29"/>
        <v>#N/A</v>
      </c>
      <c r="CB22" s="50" t="e">
        <f t="shared" si="29"/>
        <v>#N/A</v>
      </c>
      <c r="CC22" s="50" t="e">
        <f t="shared" si="29"/>
        <v>#N/A</v>
      </c>
    </row>
    <row r="23" spans="1:81" x14ac:dyDescent="0.25">
      <c r="A23" s="215"/>
      <c r="B23" t="s">
        <v>372</v>
      </c>
      <c r="C23" s="50" t="e">
        <f>IF(C$2="Large",C$8,NA())</f>
        <v>#N/A</v>
      </c>
      <c r="D23" s="50">
        <f t="shared" ref="D23:BO23" ca="1" si="30">IF(D$2="Large",D$8,NA())</f>
        <v>12.533333333333335</v>
      </c>
      <c r="E23" s="50" t="e">
        <f t="shared" si="30"/>
        <v>#N/A</v>
      </c>
      <c r="F23" s="50" t="e">
        <f t="shared" si="30"/>
        <v>#N/A</v>
      </c>
      <c r="G23" s="50" t="e">
        <f t="shared" si="30"/>
        <v>#N/A</v>
      </c>
      <c r="H23" s="50" t="e">
        <f t="shared" si="30"/>
        <v>#N/A</v>
      </c>
      <c r="I23" s="50" t="e">
        <f t="shared" si="30"/>
        <v>#N/A</v>
      </c>
      <c r="J23" s="50" t="e">
        <f t="shared" si="30"/>
        <v>#N/A</v>
      </c>
      <c r="K23" s="50" t="e">
        <f t="shared" si="30"/>
        <v>#N/A</v>
      </c>
      <c r="L23" s="50" t="e">
        <f t="shared" si="30"/>
        <v>#N/A</v>
      </c>
      <c r="M23" s="50">
        <f t="shared" ca="1" si="30"/>
        <v>7.1999999999999993</v>
      </c>
      <c r="N23" s="50">
        <f t="shared" ca="1" si="30"/>
        <v>9.4666666666666686</v>
      </c>
      <c r="O23" s="50" t="e">
        <f t="shared" si="30"/>
        <v>#N/A</v>
      </c>
      <c r="P23" s="50" t="e">
        <f t="shared" si="30"/>
        <v>#N/A</v>
      </c>
      <c r="Q23" s="50" t="e">
        <f t="shared" si="30"/>
        <v>#N/A</v>
      </c>
      <c r="R23" s="50">
        <f t="shared" ca="1" si="30"/>
        <v>29.233333333333334</v>
      </c>
      <c r="S23" s="50">
        <f t="shared" ca="1" si="30"/>
        <v>10.316666666666666</v>
      </c>
      <c r="T23" s="50">
        <f t="shared" ca="1" si="30"/>
        <v>4.9833333333333334</v>
      </c>
      <c r="U23" s="50">
        <f t="shared" ca="1" si="30"/>
        <v>12.183333333333334</v>
      </c>
      <c r="V23" s="50">
        <f t="shared" ca="1" si="30"/>
        <v>17.499999999999996</v>
      </c>
      <c r="W23" s="50">
        <f t="shared" ca="1" si="30"/>
        <v>19.866666666666667</v>
      </c>
      <c r="X23" s="50">
        <f t="shared" ca="1" si="30"/>
        <v>38.366666666666667</v>
      </c>
      <c r="Y23" s="50" t="e">
        <f t="shared" si="30"/>
        <v>#N/A</v>
      </c>
      <c r="Z23" s="50">
        <f t="shared" ca="1" si="30"/>
        <v>12.15</v>
      </c>
      <c r="AA23" s="50" t="e">
        <f t="shared" si="30"/>
        <v>#N/A</v>
      </c>
      <c r="AB23" s="50" t="e">
        <f t="shared" si="30"/>
        <v>#N/A</v>
      </c>
      <c r="AC23" s="50" t="e">
        <f t="shared" si="30"/>
        <v>#N/A</v>
      </c>
      <c r="AD23" s="50" t="e">
        <f t="shared" si="30"/>
        <v>#N/A</v>
      </c>
      <c r="AE23" s="50" t="e">
        <f t="shared" si="30"/>
        <v>#N/A</v>
      </c>
      <c r="AF23" s="50" t="e">
        <f t="shared" si="30"/>
        <v>#N/A</v>
      </c>
      <c r="AG23" s="50">
        <f t="shared" ca="1" si="30"/>
        <v>16.633333333333333</v>
      </c>
      <c r="AH23" s="50">
        <f t="shared" ca="1" si="30"/>
        <v>10.466666666666665</v>
      </c>
      <c r="AI23" s="50" t="e">
        <f t="shared" si="30"/>
        <v>#N/A</v>
      </c>
      <c r="AJ23" s="50" t="e">
        <f t="shared" si="30"/>
        <v>#N/A</v>
      </c>
      <c r="AK23" s="50" t="e">
        <f t="shared" si="30"/>
        <v>#N/A</v>
      </c>
      <c r="AL23" s="50" t="e">
        <f t="shared" si="30"/>
        <v>#N/A</v>
      </c>
      <c r="AM23" s="50" t="e">
        <f t="shared" si="30"/>
        <v>#N/A</v>
      </c>
      <c r="AN23" s="50" t="e">
        <f t="shared" si="30"/>
        <v>#N/A</v>
      </c>
      <c r="AO23" s="50">
        <f t="shared" ca="1" si="30"/>
        <v>8.4499999999999993</v>
      </c>
      <c r="AP23" s="50" t="e">
        <f t="shared" si="30"/>
        <v>#N/A</v>
      </c>
      <c r="AQ23" s="50">
        <f t="shared" ca="1" si="30"/>
        <v>12.2</v>
      </c>
      <c r="AR23" s="50">
        <f t="shared" ca="1" si="30"/>
        <v>13.383333333333333</v>
      </c>
      <c r="AS23" s="50">
        <f t="shared" ca="1" si="30"/>
        <v>8.1666666666666679</v>
      </c>
      <c r="AT23" s="50">
        <f t="shared" ca="1" si="30"/>
        <v>9.6666666666666679</v>
      </c>
      <c r="AU23" s="50" t="e">
        <f t="shared" si="30"/>
        <v>#N/A</v>
      </c>
      <c r="AV23" s="50">
        <f t="shared" ca="1" si="30"/>
        <v>11.25</v>
      </c>
      <c r="AW23" s="50" t="e">
        <f t="shared" si="30"/>
        <v>#N/A</v>
      </c>
      <c r="AX23" s="50" t="e">
        <f t="shared" si="30"/>
        <v>#N/A</v>
      </c>
      <c r="AY23" s="50" t="e">
        <f t="shared" si="30"/>
        <v>#N/A</v>
      </c>
      <c r="AZ23" s="50" t="e">
        <f t="shared" si="30"/>
        <v>#N/A</v>
      </c>
      <c r="BA23" s="50" t="e">
        <f t="shared" si="30"/>
        <v>#N/A</v>
      </c>
      <c r="BB23" s="50">
        <f t="shared" ca="1" si="30"/>
        <v>12.633333333333333</v>
      </c>
      <c r="BC23" s="50">
        <f t="shared" ca="1" si="30"/>
        <v>10.433333333333334</v>
      </c>
      <c r="BD23" s="50">
        <f t="shared" ca="1" si="30"/>
        <v>12.283333333333331</v>
      </c>
      <c r="BE23" s="50">
        <f t="shared" ca="1" si="30"/>
        <v>12.116666666666667</v>
      </c>
      <c r="BF23" s="50">
        <f t="shared" ca="1" si="30"/>
        <v>14.45</v>
      </c>
      <c r="BG23" s="50">
        <f t="shared" ca="1" si="30"/>
        <v>11.7</v>
      </c>
      <c r="BH23" s="50">
        <f t="shared" ca="1" si="30"/>
        <v>9.6666666666666679</v>
      </c>
      <c r="BI23" s="50" t="e">
        <f t="shared" si="30"/>
        <v>#N/A</v>
      </c>
      <c r="BJ23" s="50" t="e">
        <f t="shared" si="30"/>
        <v>#N/A</v>
      </c>
      <c r="BK23" s="50">
        <f t="shared" ca="1" si="30"/>
        <v>13</v>
      </c>
      <c r="BL23" s="50">
        <f t="shared" ca="1" si="30"/>
        <v>12.683333333333334</v>
      </c>
      <c r="BM23" s="50">
        <f t="shared" ca="1" si="30"/>
        <v>15.05</v>
      </c>
      <c r="BN23" s="50">
        <f t="shared" ca="1" si="30"/>
        <v>23.533333333333331</v>
      </c>
      <c r="BO23" s="50">
        <f t="shared" ca="1" si="30"/>
        <v>9.5</v>
      </c>
      <c r="BP23" s="50">
        <f t="shared" ref="BP23:CC23" ca="1" si="31">IF(BP$2="Large",BP$8,NA())</f>
        <v>21.583333333333336</v>
      </c>
      <c r="BQ23" s="50" t="e">
        <f t="shared" si="31"/>
        <v>#N/A</v>
      </c>
      <c r="BR23" s="50" t="e">
        <f t="shared" si="31"/>
        <v>#N/A</v>
      </c>
      <c r="BS23" s="50" t="e">
        <f t="shared" si="31"/>
        <v>#N/A</v>
      </c>
      <c r="BT23" s="50">
        <f t="shared" ca="1" si="31"/>
        <v>34.616666666666667</v>
      </c>
      <c r="BU23" s="50">
        <f t="shared" ca="1" si="31"/>
        <v>13.566666666666666</v>
      </c>
      <c r="BV23" s="50">
        <f t="shared" ca="1" si="31"/>
        <v>6.85</v>
      </c>
      <c r="BW23" s="50">
        <f t="shared" ca="1" si="31"/>
        <v>7.5666666666666664</v>
      </c>
      <c r="BX23" s="50">
        <f t="shared" ca="1" si="31"/>
        <v>26.200000000000003</v>
      </c>
      <c r="BY23" s="50" t="e">
        <f t="shared" si="31"/>
        <v>#N/A</v>
      </c>
      <c r="BZ23" s="50" t="e">
        <f t="shared" si="31"/>
        <v>#N/A</v>
      </c>
      <c r="CA23" s="50">
        <f t="shared" ca="1" si="31"/>
        <v>8.7833333333333332</v>
      </c>
      <c r="CB23" s="50">
        <f t="shared" ca="1" si="31"/>
        <v>7.1499999999999995</v>
      </c>
      <c r="CC23" s="50">
        <f t="shared" ca="1" si="31"/>
        <v>7.7500000000000018</v>
      </c>
    </row>
    <row r="24" spans="1:81" x14ac:dyDescent="0.25">
      <c r="A24" s="215"/>
      <c r="B24" t="s">
        <v>373</v>
      </c>
    </row>
    <row r="25" spans="1:81" x14ac:dyDescent="0.25">
      <c r="A25" s="215"/>
      <c r="B25" s="51" t="s">
        <v>222</v>
      </c>
      <c r="C25" s="50" t="e">
        <f>+C21+C12+C9</f>
        <v>#N/A</v>
      </c>
      <c r="D25" s="50" t="e">
        <f t="shared" ref="D25:BO25" si="32">+D21+D12+D9</f>
        <v>#N/A</v>
      </c>
      <c r="E25" s="50">
        <f t="shared" ca="1" si="32"/>
        <v>168.71666666666667</v>
      </c>
      <c r="F25" s="50">
        <f t="shared" ca="1" si="32"/>
        <v>279.5</v>
      </c>
      <c r="G25" s="50">
        <f t="shared" ca="1" si="32"/>
        <v>46.45</v>
      </c>
      <c r="H25" s="50">
        <f t="shared" ca="1" si="32"/>
        <v>174.53333333333333</v>
      </c>
      <c r="I25" s="50" t="e">
        <f t="shared" si="32"/>
        <v>#N/A</v>
      </c>
      <c r="J25" s="50" t="e">
        <f t="shared" si="32"/>
        <v>#N/A</v>
      </c>
      <c r="K25" s="50" t="e">
        <f t="shared" si="32"/>
        <v>#N/A</v>
      </c>
      <c r="L25" s="50" t="e">
        <f t="shared" si="32"/>
        <v>#N/A</v>
      </c>
      <c r="M25" s="50" t="e">
        <f t="shared" si="32"/>
        <v>#N/A</v>
      </c>
      <c r="N25" s="50" t="e">
        <f t="shared" si="32"/>
        <v>#N/A</v>
      </c>
      <c r="O25" s="50" t="e">
        <f t="shared" si="32"/>
        <v>#N/A</v>
      </c>
      <c r="P25" s="50" t="e">
        <f t="shared" si="32"/>
        <v>#N/A</v>
      </c>
      <c r="Q25" s="50">
        <f t="shared" ca="1" si="32"/>
        <v>149.75</v>
      </c>
      <c r="R25" s="50" t="e">
        <f t="shared" si="32"/>
        <v>#N/A</v>
      </c>
      <c r="S25" s="50" t="e">
        <f t="shared" si="32"/>
        <v>#N/A</v>
      </c>
      <c r="T25" s="50" t="e">
        <f t="shared" si="32"/>
        <v>#N/A</v>
      </c>
      <c r="U25" s="50" t="e">
        <f t="shared" si="32"/>
        <v>#N/A</v>
      </c>
      <c r="V25" s="50" t="e">
        <f t="shared" si="32"/>
        <v>#N/A</v>
      </c>
      <c r="W25" s="50" t="e">
        <f t="shared" si="32"/>
        <v>#N/A</v>
      </c>
      <c r="X25" s="50" t="e">
        <f t="shared" si="32"/>
        <v>#N/A</v>
      </c>
      <c r="Y25" s="50" t="e">
        <f t="shared" si="32"/>
        <v>#N/A</v>
      </c>
      <c r="Z25" s="50" t="e">
        <f t="shared" si="32"/>
        <v>#N/A</v>
      </c>
      <c r="AA25" s="50">
        <f t="shared" ca="1" si="32"/>
        <v>96.333333333333329</v>
      </c>
      <c r="AB25" s="50">
        <f t="shared" ca="1" si="32"/>
        <v>65.466666666666669</v>
      </c>
      <c r="AC25" s="50">
        <f t="shared" ca="1" si="32"/>
        <v>108.88333333333333</v>
      </c>
      <c r="AD25" s="50" t="e">
        <f t="shared" si="32"/>
        <v>#N/A</v>
      </c>
      <c r="AE25" s="50" t="e">
        <f t="shared" si="32"/>
        <v>#N/A</v>
      </c>
      <c r="AF25" s="50">
        <f t="shared" ca="1" si="32"/>
        <v>71.733333333333334</v>
      </c>
      <c r="AG25" s="50" t="e">
        <f t="shared" si="32"/>
        <v>#N/A</v>
      </c>
      <c r="AH25" s="50" t="e">
        <f t="shared" si="32"/>
        <v>#N/A</v>
      </c>
      <c r="AI25" s="50">
        <f t="shared" ca="1" si="32"/>
        <v>107.16666666666667</v>
      </c>
      <c r="AJ25" s="50">
        <f t="shared" ca="1" si="32"/>
        <v>122.36666666666665</v>
      </c>
      <c r="AK25" s="50" t="e">
        <f t="shared" si="32"/>
        <v>#N/A</v>
      </c>
      <c r="AL25" s="50" t="e">
        <f t="shared" si="32"/>
        <v>#N/A</v>
      </c>
      <c r="AM25" s="50" t="e">
        <f t="shared" si="32"/>
        <v>#N/A</v>
      </c>
      <c r="AN25" s="50" t="e">
        <f t="shared" si="32"/>
        <v>#N/A</v>
      </c>
      <c r="AO25" s="50" t="e">
        <f t="shared" si="32"/>
        <v>#N/A</v>
      </c>
      <c r="AP25" s="50" t="e">
        <f t="shared" si="32"/>
        <v>#N/A</v>
      </c>
      <c r="AQ25" s="50" t="e">
        <f t="shared" si="32"/>
        <v>#N/A</v>
      </c>
      <c r="AR25" s="50" t="e">
        <f t="shared" si="32"/>
        <v>#N/A</v>
      </c>
      <c r="AS25" s="50" t="e">
        <f t="shared" si="32"/>
        <v>#N/A</v>
      </c>
      <c r="AT25" s="50" t="e">
        <f t="shared" si="32"/>
        <v>#N/A</v>
      </c>
      <c r="AU25" s="50" t="e">
        <f t="shared" si="32"/>
        <v>#N/A</v>
      </c>
      <c r="AV25" s="50" t="e">
        <f t="shared" si="32"/>
        <v>#N/A</v>
      </c>
      <c r="AW25" s="50" t="e">
        <f t="shared" si="32"/>
        <v>#N/A</v>
      </c>
      <c r="AX25" s="50" t="e">
        <f t="shared" si="32"/>
        <v>#N/A</v>
      </c>
      <c r="AY25" s="50" t="e">
        <f t="shared" si="32"/>
        <v>#N/A</v>
      </c>
      <c r="AZ25" s="50" t="e">
        <f t="shared" si="32"/>
        <v>#N/A</v>
      </c>
      <c r="BA25" s="50" t="e">
        <f t="shared" si="32"/>
        <v>#N/A</v>
      </c>
      <c r="BB25" s="50" t="e">
        <f t="shared" si="32"/>
        <v>#N/A</v>
      </c>
      <c r="BC25" s="50" t="e">
        <f t="shared" si="32"/>
        <v>#N/A</v>
      </c>
      <c r="BD25" s="50" t="e">
        <f t="shared" si="32"/>
        <v>#N/A</v>
      </c>
      <c r="BE25" s="50" t="e">
        <f t="shared" si="32"/>
        <v>#N/A</v>
      </c>
      <c r="BF25" s="50" t="e">
        <f t="shared" si="32"/>
        <v>#N/A</v>
      </c>
      <c r="BG25" s="50" t="e">
        <f t="shared" si="32"/>
        <v>#N/A</v>
      </c>
      <c r="BH25" s="50" t="e">
        <f t="shared" si="32"/>
        <v>#N/A</v>
      </c>
      <c r="BI25" s="50" t="e">
        <f t="shared" si="32"/>
        <v>#N/A</v>
      </c>
      <c r="BJ25" s="50" t="e">
        <f t="shared" si="32"/>
        <v>#N/A</v>
      </c>
      <c r="BK25" s="50" t="e">
        <f t="shared" si="32"/>
        <v>#N/A</v>
      </c>
      <c r="BL25" s="50" t="e">
        <f t="shared" si="32"/>
        <v>#N/A</v>
      </c>
      <c r="BM25" s="50" t="e">
        <f t="shared" si="32"/>
        <v>#N/A</v>
      </c>
      <c r="BN25" s="50" t="e">
        <f t="shared" si="32"/>
        <v>#N/A</v>
      </c>
      <c r="BO25" s="50" t="e">
        <f t="shared" si="32"/>
        <v>#N/A</v>
      </c>
      <c r="BP25" s="50" t="e">
        <f t="shared" ref="BP25:BY25" si="33">+BP21+BP12+BP9</f>
        <v>#N/A</v>
      </c>
      <c r="BQ25" s="50">
        <f t="shared" ca="1" si="33"/>
        <v>161.41666666666666</v>
      </c>
      <c r="BR25" s="50" t="e">
        <f t="shared" si="33"/>
        <v>#N/A</v>
      </c>
      <c r="BS25" s="50" t="e">
        <f t="shared" si="33"/>
        <v>#N/A</v>
      </c>
      <c r="BT25" s="50" t="e">
        <f t="shared" si="33"/>
        <v>#N/A</v>
      </c>
      <c r="BU25" s="50" t="e">
        <f t="shared" si="33"/>
        <v>#N/A</v>
      </c>
      <c r="BV25" s="50" t="e">
        <f t="shared" si="33"/>
        <v>#N/A</v>
      </c>
      <c r="BW25" s="50" t="e">
        <f t="shared" si="33"/>
        <v>#N/A</v>
      </c>
      <c r="BX25" s="50" t="e">
        <f t="shared" si="33"/>
        <v>#N/A</v>
      </c>
      <c r="BY25" s="50" t="e">
        <f t="shared" si="33"/>
        <v>#N/A</v>
      </c>
      <c r="BZ25" s="50" t="e">
        <f>+BZ21+BZ12+BZ9</f>
        <v>#N/A</v>
      </c>
      <c r="CA25" s="50" t="e">
        <f>+CA21+CA12+CA9</f>
        <v>#N/A</v>
      </c>
      <c r="CB25" s="50" t="e">
        <f>+CB21+CB12+CB9</f>
        <v>#N/A</v>
      </c>
      <c r="CC25" s="50" t="e">
        <f>+CC21+CC12+CC9</f>
        <v>#N/A</v>
      </c>
    </row>
    <row r="26" spans="1:81" x14ac:dyDescent="0.25">
      <c r="A26" s="215"/>
      <c r="B26" s="51" t="s">
        <v>369</v>
      </c>
      <c r="C26" s="50">
        <f ca="1">+C22+C15+C10</f>
        <v>90.050000000000011</v>
      </c>
      <c r="D26" s="50" t="e">
        <f t="shared" ref="D26:BO26" si="34">+D22+D15+D10</f>
        <v>#N/A</v>
      </c>
      <c r="E26" s="50" t="e">
        <f t="shared" si="34"/>
        <v>#N/A</v>
      </c>
      <c r="F26" s="50" t="e">
        <f t="shared" si="34"/>
        <v>#N/A</v>
      </c>
      <c r="G26" s="50" t="e">
        <f t="shared" si="34"/>
        <v>#N/A</v>
      </c>
      <c r="H26" s="50" t="e">
        <f t="shared" si="34"/>
        <v>#N/A</v>
      </c>
      <c r="I26" s="50">
        <f t="shared" ca="1" si="34"/>
        <v>53.86666666666666</v>
      </c>
      <c r="J26" s="50">
        <f t="shared" ca="1" si="34"/>
        <v>46.75</v>
      </c>
      <c r="K26" s="50">
        <f t="shared" ca="1" si="34"/>
        <v>99.816666666666677</v>
      </c>
      <c r="L26" s="50">
        <f t="shared" ca="1" si="34"/>
        <v>97.183333333333323</v>
      </c>
      <c r="M26" s="50" t="e">
        <f t="shared" si="34"/>
        <v>#N/A</v>
      </c>
      <c r="N26" s="50" t="e">
        <f t="shared" si="34"/>
        <v>#N/A</v>
      </c>
      <c r="O26" s="50">
        <f t="shared" ca="1" si="34"/>
        <v>161.13333333333333</v>
      </c>
      <c r="P26" s="50" t="e">
        <f t="shared" si="34"/>
        <v>#N/A</v>
      </c>
      <c r="Q26" s="50" t="e">
        <f t="shared" si="34"/>
        <v>#N/A</v>
      </c>
      <c r="R26" s="50" t="e">
        <f t="shared" si="34"/>
        <v>#N/A</v>
      </c>
      <c r="S26" s="50" t="e">
        <f t="shared" si="34"/>
        <v>#N/A</v>
      </c>
      <c r="T26" s="50" t="e">
        <f t="shared" si="34"/>
        <v>#N/A</v>
      </c>
      <c r="U26" s="50" t="e">
        <f t="shared" si="34"/>
        <v>#N/A</v>
      </c>
      <c r="V26" s="50" t="e">
        <f t="shared" si="34"/>
        <v>#N/A</v>
      </c>
      <c r="W26" s="50" t="e">
        <f t="shared" si="34"/>
        <v>#N/A</v>
      </c>
      <c r="X26" s="50" t="e">
        <f t="shared" si="34"/>
        <v>#N/A</v>
      </c>
      <c r="Y26" s="50">
        <f t="shared" ca="1" si="34"/>
        <v>102.96666666666667</v>
      </c>
      <c r="Z26" s="50" t="e">
        <f t="shared" si="34"/>
        <v>#N/A</v>
      </c>
      <c r="AA26" s="50" t="e">
        <f t="shared" si="34"/>
        <v>#N/A</v>
      </c>
      <c r="AB26" s="50" t="e">
        <f t="shared" si="34"/>
        <v>#N/A</v>
      </c>
      <c r="AC26" s="50" t="e">
        <f t="shared" si="34"/>
        <v>#N/A</v>
      </c>
      <c r="AD26" s="50" t="e">
        <f t="shared" si="34"/>
        <v>#N/A</v>
      </c>
      <c r="AE26" s="50">
        <f t="shared" ca="1" si="34"/>
        <v>34.766666666666673</v>
      </c>
      <c r="AF26" s="50" t="e">
        <f t="shared" si="34"/>
        <v>#N/A</v>
      </c>
      <c r="AG26" s="50" t="e">
        <f t="shared" si="34"/>
        <v>#N/A</v>
      </c>
      <c r="AH26" s="50" t="e">
        <f t="shared" si="34"/>
        <v>#N/A</v>
      </c>
      <c r="AI26" s="50" t="e">
        <f t="shared" si="34"/>
        <v>#N/A</v>
      </c>
      <c r="AJ26" s="50" t="e">
        <f t="shared" si="34"/>
        <v>#N/A</v>
      </c>
      <c r="AK26" s="50">
        <f t="shared" ca="1" si="34"/>
        <v>156.93333333333334</v>
      </c>
      <c r="AL26" s="50">
        <f t="shared" ca="1" si="34"/>
        <v>235.03333333333333</v>
      </c>
      <c r="AM26" s="50" t="e">
        <f t="shared" si="34"/>
        <v>#N/A</v>
      </c>
      <c r="AN26" s="50" t="e">
        <f t="shared" si="34"/>
        <v>#N/A</v>
      </c>
      <c r="AO26" s="50" t="e">
        <f t="shared" si="34"/>
        <v>#N/A</v>
      </c>
      <c r="AP26" s="50" t="e">
        <f t="shared" si="34"/>
        <v>#N/A</v>
      </c>
      <c r="AQ26" s="50" t="e">
        <f t="shared" si="34"/>
        <v>#N/A</v>
      </c>
      <c r="AR26" s="50" t="e">
        <f t="shared" si="34"/>
        <v>#N/A</v>
      </c>
      <c r="AS26" s="50" t="e">
        <f t="shared" si="34"/>
        <v>#N/A</v>
      </c>
      <c r="AT26" s="50" t="e">
        <f t="shared" si="34"/>
        <v>#N/A</v>
      </c>
      <c r="AU26" s="50" t="e">
        <f t="shared" si="34"/>
        <v>#N/A</v>
      </c>
      <c r="AV26" s="50" t="e">
        <f t="shared" si="34"/>
        <v>#N/A</v>
      </c>
      <c r="AW26" s="50" t="e">
        <f t="shared" si="34"/>
        <v>#N/A</v>
      </c>
      <c r="AX26" s="50">
        <f t="shared" ca="1" si="34"/>
        <v>124.75</v>
      </c>
      <c r="AY26" s="50">
        <f t="shared" ca="1" si="34"/>
        <v>143.41666666666669</v>
      </c>
      <c r="AZ26" s="50" t="e">
        <f t="shared" si="34"/>
        <v>#N/A</v>
      </c>
      <c r="BA26" s="50">
        <f t="shared" ca="1" si="34"/>
        <v>67.166666666666657</v>
      </c>
      <c r="BB26" s="50" t="e">
        <f t="shared" si="34"/>
        <v>#N/A</v>
      </c>
      <c r="BC26" s="50" t="e">
        <f t="shared" si="34"/>
        <v>#N/A</v>
      </c>
      <c r="BD26" s="50" t="e">
        <f t="shared" si="34"/>
        <v>#N/A</v>
      </c>
      <c r="BE26" s="50" t="e">
        <f t="shared" si="34"/>
        <v>#N/A</v>
      </c>
      <c r="BF26" s="50" t="e">
        <f t="shared" si="34"/>
        <v>#N/A</v>
      </c>
      <c r="BG26" s="50" t="e">
        <f t="shared" si="34"/>
        <v>#N/A</v>
      </c>
      <c r="BH26" s="50" t="e">
        <f t="shared" si="34"/>
        <v>#N/A</v>
      </c>
      <c r="BI26" s="50">
        <f t="shared" ca="1" si="34"/>
        <v>88.75</v>
      </c>
      <c r="BJ26" s="50">
        <f t="shared" ca="1" si="34"/>
        <v>116.26666666666665</v>
      </c>
      <c r="BK26" s="50" t="e">
        <f t="shared" si="34"/>
        <v>#N/A</v>
      </c>
      <c r="BL26" s="50" t="e">
        <f t="shared" si="34"/>
        <v>#N/A</v>
      </c>
      <c r="BM26" s="50" t="e">
        <f t="shared" si="34"/>
        <v>#N/A</v>
      </c>
      <c r="BN26" s="50" t="e">
        <f t="shared" si="34"/>
        <v>#N/A</v>
      </c>
      <c r="BO26" s="50" t="e">
        <f t="shared" si="34"/>
        <v>#N/A</v>
      </c>
      <c r="BP26" s="50" t="e">
        <f t="shared" ref="BP26:BY26" si="35">+BP22+BP15+BP10</f>
        <v>#N/A</v>
      </c>
      <c r="BQ26" s="50" t="e">
        <f t="shared" si="35"/>
        <v>#N/A</v>
      </c>
      <c r="BR26" s="50">
        <f t="shared" ca="1" si="35"/>
        <v>84.45</v>
      </c>
      <c r="BS26" s="50">
        <f t="shared" ca="1" si="35"/>
        <v>101.16666666666666</v>
      </c>
      <c r="BT26" s="50" t="e">
        <f t="shared" si="35"/>
        <v>#N/A</v>
      </c>
      <c r="BU26" s="50" t="e">
        <f t="shared" si="35"/>
        <v>#N/A</v>
      </c>
      <c r="BV26" s="50" t="e">
        <f t="shared" si="35"/>
        <v>#N/A</v>
      </c>
      <c r="BW26" s="50" t="e">
        <f t="shared" si="35"/>
        <v>#N/A</v>
      </c>
      <c r="BX26" s="50" t="e">
        <f t="shared" si="35"/>
        <v>#N/A</v>
      </c>
      <c r="BY26" s="50">
        <f t="shared" ca="1" si="35"/>
        <v>53.983333333333334</v>
      </c>
      <c r="BZ26" s="50">
        <f ca="1">+BZ22+BZ15+BZ10</f>
        <v>75.199999999999989</v>
      </c>
      <c r="CA26" s="50" t="e">
        <f>+CA22+CA15+CA10</f>
        <v>#N/A</v>
      </c>
      <c r="CB26" s="50" t="e">
        <f>+CB22+CB15+CB10</f>
        <v>#N/A</v>
      </c>
      <c r="CC26" s="50" t="e">
        <f>+CC22+CC15+CC10</f>
        <v>#N/A</v>
      </c>
    </row>
    <row r="27" spans="1:81" x14ac:dyDescent="0.25">
      <c r="A27" s="215"/>
      <c r="B27" s="51" t="s">
        <v>221</v>
      </c>
      <c r="C27" s="50" t="e">
        <f>+C23+C18+C11</f>
        <v>#N/A</v>
      </c>
      <c r="D27" s="50">
        <f t="shared" ref="D27:BO27" ca="1" si="36">+D23+D18+D11</f>
        <v>92.6</v>
      </c>
      <c r="E27" s="50" t="e">
        <f t="shared" si="36"/>
        <v>#N/A</v>
      </c>
      <c r="F27" s="50" t="e">
        <f t="shared" si="36"/>
        <v>#N/A</v>
      </c>
      <c r="G27" s="50" t="e">
        <f t="shared" si="36"/>
        <v>#N/A</v>
      </c>
      <c r="H27" s="50" t="e">
        <f t="shared" si="36"/>
        <v>#N/A</v>
      </c>
      <c r="I27" s="50" t="e">
        <f t="shared" si="36"/>
        <v>#N/A</v>
      </c>
      <c r="J27" s="50" t="e">
        <f t="shared" si="36"/>
        <v>#N/A</v>
      </c>
      <c r="K27" s="50" t="e">
        <f t="shared" si="36"/>
        <v>#N/A</v>
      </c>
      <c r="L27" s="50" t="e">
        <f t="shared" si="36"/>
        <v>#N/A</v>
      </c>
      <c r="M27" s="50">
        <f t="shared" ca="1" si="36"/>
        <v>119.45000000000002</v>
      </c>
      <c r="N27" s="50">
        <f t="shared" ca="1" si="36"/>
        <v>80.966666666666669</v>
      </c>
      <c r="O27" s="50" t="e">
        <f t="shared" si="36"/>
        <v>#N/A</v>
      </c>
      <c r="P27" s="50" t="e">
        <f t="shared" si="36"/>
        <v>#N/A</v>
      </c>
      <c r="Q27" s="50" t="e">
        <f t="shared" si="36"/>
        <v>#N/A</v>
      </c>
      <c r="R27" s="50">
        <f t="shared" ca="1" si="36"/>
        <v>92.450000000000017</v>
      </c>
      <c r="S27" s="50">
        <f t="shared" ca="1" si="36"/>
        <v>62.716666666666661</v>
      </c>
      <c r="T27" s="50">
        <f t="shared" ca="1" si="36"/>
        <v>48.816666666666663</v>
      </c>
      <c r="U27" s="50">
        <f t="shared" ca="1" si="36"/>
        <v>62.900000000000006</v>
      </c>
      <c r="V27" s="50">
        <f t="shared" ca="1" si="36"/>
        <v>87.8</v>
      </c>
      <c r="W27" s="50">
        <f t="shared" ca="1" si="36"/>
        <v>67.466666666666669</v>
      </c>
      <c r="X27" s="50">
        <f t="shared" ca="1" si="36"/>
        <v>126.43333333333334</v>
      </c>
      <c r="Y27" s="50" t="e">
        <f t="shared" si="36"/>
        <v>#N/A</v>
      </c>
      <c r="Z27" s="50">
        <f t="shared" ca="1" si="36"/>
        <v>153.85000000000002</v>
      </c>
      <c r="AA27" s="50" t="e">
        <f t="shared" si="36"/>
        <v>#N/A</v>
      </c>
      <c r="AB27" s="50" t="e">
        <f t="shared" si="36"/>
        <v>#N/A</v>
      </c>
      <c r="AC27" s="50" t="e">
        <f t="shared" si="36"/>
        <v>#N/A</v>
      </c>
      <c r="AD27" s="50" t="e">
        <f t="shared" si="36"/>
        <v>#N/A</v>
      </c>
      <c r="AE27" s="50" t="e">
        <f t="shared" si="36"/>
        <v>#N/A</v>
      </c>
      <c r="AF27" s="50" t="e">
        <f t="shared" si="36"/>
        <v>#N/A</v>
      </c>
      <c r="AG27" s="50">
        <f t="shared" ca="1" si="36"/>
        <v>98.966666666666669</v>
      </c>
      <c r="AH27" s="50">
        <f t="shared" ca="1" si="36"/>
        <v>80.98333333333332</v>
      </c>
      <c r="AI27" s="50" t="e">
        <f t="shared" si="36"/>
        <v>#N/A</v>
      </c>
      <c r="AJ27" s="50" t="e">
        <f t="shared" si="36"/>
        <v>#N/A</v>
      </c>
      <c r="AK27" s="50" t="e">
        <f t="shared" si="36"/>
        <v>#N/A</v>
      </c>
      <c r="AL27" s="50" t="e">
        <f t="shared" si="36"/>
        <v>#N/A</v>
      </c>
      <c r="AM27" s="50" t="e">
        <f t="shared" si="36"/>
        <v>#N/A</v>
      </c>
      <c r="AN27" s="50" t="e">
        <f t="shared" si="36"/>
        <v>#N/A</v>
      </c>
      <c r="AO27" s="50">
        <f t="shared" ca="1" si="36"/>
        <v>55.1</v>
      </c>
      <c r="AP27" s="50" t="e">
        <f t="shared" si="36"/>
        <v>#N/A</v>
      </c>
      <c r="AQ27" s="50">
        <f t="shared" ca="1" si="36"/>
        <v>93.716666666666669</v>
      </c>
      <c r="AR27" s="50">
        <f t="shared" ca="1" si="36"/>
        <v>69.833333333333329</v>
      </c>
      <c r="AS27" s="50">
        <f t="shared" ca="1" si="36"/>
        <v>51.683333333333337</v>
      </c>
      <c r="AT27" s="50">
        <f t="shared" ca="1" si="36"/>
        <v>55.06666666666667</v>
      </c>
      <c r="AU27" s="50" t="e">
        <f t="shared" si="36"/>
        <v>#N/A</v>
      </c>
      <c r="AV27" s="50">
        <f t="shared" ca="1" si="36"/>
        <v>75.433333333333337</v>
      </c>
      <c r="AW27" s="50" t="e">
        <f t="shared" si="36"/>
        <v>#N/A</v>
      </c>
      <c r="AX27" s="50" t="e">
        <f t="shared" si="36"/>
        <v>#N/A</v>
      </c>
      <c r="AY27" s="50" t="e">
        <f t="shared" si="36"/>
        <v>#N/A</v>
      </c>
      <c r="AZ27" s="50" t="e">
        <f t="shared" si="36"/>
        <v>#N/A</v>
      </c>
      <c r="BA27" s="50" t="e">
        <f t="shared" si="36"/>
        <v>#N/A</v>
      </c>
      <c r="BB27" s="50">
        <f t="shared" ca="1" si="36"/>
        <v>94.183333333333337</v>
      </c>
      <c r="BC27" s="50">
        <f t="shared" ca="1" si="36"/>
        <v>75.900000000000006</v>
      </c>
      <c r="BD27" s="50">
        <f t="shared" ca="1" si="36"/>
        <v>61.083333333333329</v>
      </c>
      <c r="BE27" s="50">
        <f t="shared" ca="1" si="36"/>
        <v>63.083333333333329</v>
      </c>
      <c r="BF27" s="50">
        <f t="shared" ca="1" si="36"/>
        <v>74.216666666666669</v>
      </c>
      <c r="BG27" s="50">
        <f t="shared" ca="1" si="36"/>
        <v>62.650000000000006</v>
      </c>
      <c r="BH27" s="50">
        <f t="shared" ca="1" si="36"/>
        <v>81.466666666666669</v>
      </c>
      <c r="BI27" s="50" t="e">
        <f t="shared" si="36"/>
        <v>#N/A</v>
      </c>
      <c r="BJ27" s="50" t="e">
        <f t="shared" si="36"/>
        <v>#N/A</v>
      </c>
      <c r="BK27" s="50">
        <f t="shared" ca="1" si="36"/>
        <v>72.383333333333326</v>
      </c>
      <c r="BL27" s="50">
        <f t="shared" ca="1" si="36"/>
        <v>73.86666666666666</v>
      </c>
      <c r="BM27" s="50">
        <f t="shared" ca="1" si="36"/>
        <v>79.650000000000006</v>
      </c>
      <c r="BN27" s="50">
        <f t="shared" ca="1" si="36"/>
        <v>166.6</v>
      </c>
      <c r="BO27" s="50">
        <f t="shared" ca="1" si="36"/>
        <v>96.01666666666668</v>
      </c>
      <c r="BP27" s="50">
        <f t="shared" ref="BP27:BY27" ca="1" si="37">+BP23+BP18+BP11</f>
        <v>179.56666666666669</v>
      </c>
      <c r="BQ27" s="50" t="e">
        <f t="shared" si="37"/>
        <v>#N/A</v>
      </c>
      <c r="BR27" s="50" t="e">
        <f t="shared" si="37"/>
        <v>#N/A</v>
      </c>
      <c r="BS27" s="50" t="e">
        <f t="shared" si="37"/>
        <v>#N/A</v>
      </c>
      <c r="BT27" s="50">
        <f t="shared" ca="1" si="37"/>
        <v>191.13333333333333</v>
      </c>
      <c r="BU27" s="50">
        <f t="shared" ca="1" si="37"/>
        <v>71.216666666666669</v>
      </c>
      <c r="BV27" s="50">
        <f t="shared" ca="1" si="37"/>
        <v>46.36666666666666</v>
      </c>
      <c r="BW27" s="50">
        <f t="shared" ca="1" si="37"/>
        <v>38.233333333333334</v>
      </c>
      <c r="BX27" s="50">
        <f t="shared" ca="1" si="37"/>
        <v>177.7</v>
      </c>
      <c r="BY27" s="50" t="e">
        <f t="shared" si="37"/>
        <v>#N/A</v>
      </c>
      <c r="BZ27" s="50" t="e">
        <f>+BZ23+BZ18+BZ11</f>
        <v>#N/A</v>
      </c>
      <c r="CA27" s="50">
        <f ca="1">+CA23+CA18+CA11</f>
        <v>63.05</v>
      </c>
      <c r="CB27" s="50">
        <f ca="1">+CB23+CB18+CB11</f>
        <v>67.816666666666663</v>
      </c>
      <c r="CC27" s="50">
        <f ca="1">+CC23+CC18+CC11</f>
        <v>93.433333333333323</v>
      </c>
    </row>
    <row r="28" spans="1:81" x14ac:dyDescent="0.25">
      <c r="A28" s="215"/>
      <c r="B28" t="s">
        <v>238</v>
      </c>
    </row>
    <row r="29" spans="1:81" x14ac:dyDescent="0.25">
      <c r="A29" s="215"/>
      <c r="B29" s="51" t="s">
        <v>222</v>
      </c>
      <c r="C29" t="e">
        <f>+(C9+C12)/C9</f>
        <v>#N/A</v>
      </c>
      <c r="D29" t="e">
        <f t="shared" ref="D29:BO29" si="38">+(D9+D12)/D9</f>
        <v>#N/A</v>
      </c>
      <c r="E29">
        <f t="shared" si="38"/>
        <v>3.1539538138558441</v>
      </c>
      <c r="F29">
        <f t="shared" si="38"/>
        <v>1.4813791789694257</v>
      </c>
      <c r="G29">
        <f t="shared" si="38"/>
        <v>6.0171428571428569</v>
      </c>
      <c r="H29">
        <f t="shared" si="38"/>
        <v>4.7674058793192371</v>
      </c>
      <c r="I29" t="e">
        <f t="shared" si="38"/>
        <v>#N/A</v>
      </c>
      <c r="J29" t="e">
        <f t="shared" si="38"/>
        <v>#N/A</v>
      </c>
      <c r="K29" t="e">
        <f t="shared" si="38"/>
        <v>#N/A</v>
      </c>
      <c r="L29" t="e">
        <f t="shared" si="38"/>
        <v>#N/A</v>
      </c>
      <c r="M29" t="e">
        <f t="shared" si="38"/>
        <v>#N/A</v>
      </c>
      <c r="N29" t="e">
        <f t="shared" si="38"/>
        <v>#N/A</v>
      </c>
      <c r="O29" t="e">
        <f t="shared" si="38"/>
        <v>#N/A</v>
      </c>
      <c r="P29" t="e">
        <f t="shared" si="38"/>
        <v>#N/A</v>
      </c>
      <c r="Q29">
        <f t="shared" si="38"/>
        <v>2.2903324184202498</v>
      </c>
      <c r="R29" t="e">
        <f t="shared" si="38"/>
        <v>#N/A</v>
      </c>
      <c r="S29" t="e">
        <f t="shared" si="38"/>
        <v>#N/A</v>
      </c>
      <c r="T29" t="e">
        <f t="shared" si="38"/>
        <v>#N/A</v>
      </c>
      <c r="U29" t="e">
        <f t="shared" si="38"/>
        <v>#N/A</v>
      </c>
      <c r="V29" t="e">
        <f t="shared" si="38"/>
        <v>#N/A</v>
      </c>
      <c r="W29" t="e">
        <f t="shared" si="38"/>
        <v>#N/A</v>
      </c>
      <c r="X29" t="e">
        <f t="shared" si="38"/>
        <v>#N/A</v>
      </c>
      <c r="Y29" t="e">
        <f t="shared" si="38"/>
        <v>#N/A</v>
      </c>
      <c r="Z29" t="e">
        <f t="shared" si="38"/>
        <v>#N/A</v>
      </c>
      <c r="AA29">
        <f t="shared" si="38"/>
        <v>3.7770800627943486</v>
      </c>
      <c r="AB29">
        <f t="shared" si="38"/>
        <v>6.3186180422264879</v>
      </c>
      <c r="AC29">
        <f t="shared" si="38"/>
        <v>9.6378466557911917</v>
      </c>
      <c r="AD29" t="e">
        <f t="shared" si="38"/>
        <v>#N/A</v>
      </c>
      <c r="AE29" t="e">
        <f t="shared" si="38"/>
        <v>#N/A</v>
      </c>
      <c r="AF29">
        <f t="shared" si="38"/>
        <v>4.2142099681866387</v>
      </c>
      <c r="AG29" t="e">
        <f t="shared" si="38"/>
        <v>#N/A</v>
      </c>
      <c r="AH29" t="e">
        <f t="shared" si="38"/>
        <v>#N/A</v>
      </c>
      <c r="AI29">
        <f t="shared" si="38"/>
        <v>7.7133333333333329</v>
      </c>
      <c r="AJ29">
        <f t="shared" si="38"/>
        <v>2.7616580310880829</v>
      </c>
      <c r="AK29" t="e">
        <f t="shared" si="38"/>
        <v>#N/A</v>
      </c>
      <c r="AL29" t="e">
        <f t="shared" si="38"/>
        <v>#N/A</v>
      </c>
      <c r="AM29" t="e">
        <f t="shared" si="38"/>
        <v>#N/A</v>
      </c>
      <c r="AN29" t="e">
        <f t="shared" si="38"/>
        <v>#N/A</v>
      </c>
      <c r="AO29" t="e">
        <f t="shared" si="38"/>
        <v>#N/A</v>
      </c>
      <c r="AP29" t="e">
        <f t="shared" si="38"/>
        <v>#N/A</v>
      </c>
      <c r="AQ29" t="e">
        <f t="shared" si="38"/>
        <v>#N/A</v>
      </c>
      <c r="AR29" t="e">
        <f t="shared" si="38"/>
        <v>#N/A</v>
      </c>
      <c r="AS29" t="e">
        <f t="shared" si="38"/>
        <v>#N/A</v>
      </c>
      <c r="AT29" t="e">
        <f t="shared" si="38"/>
        <v>#N/A</v>
      </c>
      <c r="AU29" t="e">
        <f t="shared" si="38"/>
        <v>#N/A</v>
      </c>
      <c r="AV29" t="e">
        <f t="shared" si="38"/>
        <v>#N/A</v>
      </c>
      <c r="AW29" t="e">
        <f t="shared" si="38"/>
        <v>#N/A</v>
      </c>
      <c r="AX29" t="e">
        <f t="shared" si="38"/>
        <v>#N/A</v>
      </c>
      <c r="AY29" t="e">
        <f t="shared" si="38"/>
        <v>#N/A</v>
      </c>
      <c r="AZ29" t="e">
        <f t="shared" si="38"/>
        <v>#N/A</v>
      </c>
      <c r="BA29" t="e">
        <f t="shared" si="38"/>
        <v>#N/A</v>
      </c>
      <c r="BB29" t="e">
        <f t="shared" si="38"/>
        <v>#N/A</v>
      </c>
      <c r="BC29" t="e">
        <f t="shared" si="38"/>
        <v>#N/A</v>
      </c>
      <c r="BD29" t="e">
        <f t="shared" si="38"/>
        <v>#N/A</v>
      </c>
      <c r="BE29" t="e">
        <f t="shared" si="38"/>
        <v>#N/A</v>
      </c>
      <c r="BF29" t="e">
        <f t="shared" si="38"/>
        <v>#N/A</v>
      </c>
      <c r="BG29" t="e">
        <f t="shared" si="38"/>
        <v>#N/A</v>
      </c>
      <c r="BH29" t="e">
        <f t="shared" si="38"/>
        <v>#N/A</v>
      </c>
      <c r="BI29" t="e">
        <f t="shared" si="38"/>
        <v>#N/A</v>
      </c>
      <c r="BJ29" t="e">
        <f t="shared" si="38"/>
        <v>#N/A</v>
      </c>
      <c r="BK29" t="e">
        <f t="shared" si="38"/>
        <v>#N/A</v>
      </c>
      <c r="BL29" t="e">
        <f t="shared" si="38"/>
        <v>#N/A</v>
      </c>
      <c r="BM29" t="e">
        <f t="shared" si="38"/>
        <v>#N/A</v>
      </c>
      <c r="BN29" t="e">
        <f t="shared" si="38"/>
        <v>#N/A</v>
      </c>
      <c r="BO29" t="e">
        <f t="shared" si="38"/>
        <v>#N/A</v>
      </c>
      <c r="BP29" t="e">
        <f t="shared" ref="BP29:BY29" si="39">+(BP9+BP12)/BP9</f>
        <v>#N/A</v>
      </c>
      <c r="BQ29">
        <f t="shared" si="39"/>
        <v>2.2454260324098274</v>
      </c>
      <c r="BR29" t="e">
        <f t="shared" si="39"/>
        <v>#N/A</v>
      </c>
      <c r="BS29" t="e">
        <f t="shared" si="39"/>
        <v>#N/A</v>
      </c>
      <c r="BT29" t="e">
        <f t="shared" si="39"/>
        <v>#N/A</v>
      </c>
      <c r="BU29" t="e">
        <f t="shared" si="39"/>
        <v>#N/A</v>
      </c>
      <c r="BV29" t="e">
        <f t="shared" si="39"/>
        <v>#N/A</v>
      </c>
      <c r="BW29" t="e">
        <f t="shared" si="39"/>
        <v>#N/A</v>
      </c>
      <c r="BX29" t="e">
        <f t="shared" si="39"/>
        <v>#N/A</v>
      </c>
      <c r="BY29" t="e">
        <f t="shared" si="39"/>
        <v>#N/A</v>
      </c>
      <c r="BZ29" t="e">
        <f>+(BZ9+BZ12)/BZ9</f>
        <v>#N/A</v>
      </c>
      <c r="CA29" t="e">
        <f>+(CA9+CA12)/CA9</f>
        <v>#N/A</v>
      </c>
      <c r="CB29" t="e">
        <f>+(CB9+CB12)/CB9</f>
        <v>#N/A</v>
      </c>
      <c r="CC29" t="e">
        <f>+(CC9+CC12)/CC9</f>
        <v>#N/A</v>
      </c>
    </row>
    <row r="30" spans="1:81" x14ac:dyDescent="0.25">
      <c r="A30" s="215"/>
      <c r="B30" s="51" t="s">
        <v>369</v>
      </c>
      <c r="C30">
        <f>+(C10+C15)/C10</f>
        <v>3.3200000000000003</v>
      </c>
      <c r="D30" t="e">
        <f t="shared" ref="D30:BO30" si="40">+(D10+D15)/D10</f>
        <v>#N/A</v>
      </c>
      <c r="E30" t="e">
        <f t="shared" si="40"/>
        <v>#N/A</v>
      </c>
      <c r="F30" t="e">
        <f t="shared" si="40"/>
        <v>#N/A</v>
      </c>
      <c r="G30" t="e">
        <f t="shared" si="40"/>
        <v>#N/A</v>
      </c>
      <c r="H30" t="e">
        <f t="shared" si="40"/>
        <v>#N/A</v>
      </c>
      <c r="I30">
        <f t="shared" si="40"/>
        <v>2.487411883182276</v>
      </c>
      <c r="J30">
        <f t="shared" si="40"/>
        <v>2.4180602006688967</v>
      </c>
      <c r="K30">
        <f t="shared" si="40"/>
        <v>3.779783393501805</v>
      </c>
      <c r="L30">
        <f t="shared" si="40"/>
        <v>2.4619852164730731</v>
      </c>
      <c r="M30" t="e">
        <f t="shared" si="40"/>
        <v>#N/A</v>
      </c>
      <c r="N30" t="e">
        <f t="shared" si="40"/>
        <v>#N/A</v>
      </c>
      <c r="O30">
        <f t="shared" si="40"/>
        <v>1.5636396790663749</v>
      </c>
      <c r="P30" t="e">
        <f t="shared" si="40"/>
        <v>#N/A</v>
      </c>
      <c r="Q30" t="e">
        <f t="shared" si="40"/>
        <v>#N/A</v>
      </c>
      <c r="R30" t="e">
        <f t="shared" si="40"/>
        <v>#N/A</v>
      </c>
      <c r="S30" t="e">
        <f t="shared" si="40"/>
        <v>#N/A</v>
      </c>
      <c r="T30" t="e">
        <f t="shared" si="40"/>
        <v>#N/A</v>
      </c>
      <c r="U30" t="e">
        <f t="shared" si="40"/>
        <v>#N/A</v>
      </c>
      <c r="V30" t="e">
        <f t="shared" si="40"/>
        <v>#N/A</v>
      </c>
      <c r="W30" t="e">
        <f t="shared" si="40"/>
        <v>#N/A</v>
      </c>
      <c r="X30" t="e">
        <f t="shared" si="40"/>
        <v>#N/A</v>
      </c>
      <c r="Y30">
        <f t="shared" si="40"/>
        <v>2.2461729416632186</v>
      </c>
      <c r="Z30" t="e">
        <f t="shared" si="40"/>
        <v>#N/A</v>
      </c>
      <c r="AA30" t="e">
        <f t="shared" si="40"/>
        <v>#N/A</v>
      </c>
      <c r="AB30" t="e">
        <f t="shared" si="40"/>
        <v>#N/A</v>
      </c>
      <c r="AC30" t="e">
        <f t="shared" si="40"/>
        <v>#N/A</v>
      </c>
      <c r="AD30" t="e">
        <f t="shared" si="40"/>
        <v>#N/A</v>
      </c>
      <c r="AE30">
        <f t="shared" si="40"/>
        <v>1.6173228346456689</v>
      </c>
      <c r="AF30" t="e">
        <f t="shared" si="40"/>
        <v>#N/A</v>
      </c>
      <c r="AG30" t="e">
        <f t="shared" si="40"/>
        <v>#N/A</v>
      </c>
      <c r="AH30" t="e">
        <f t="shared" si="40"/>
        <v>#N/A</v>
      </c>
      <c r="AI30" t="e">
        <f t="shared" si="40"/>
        <v>#N/A</v>
      </c>
      <c r="AJ30" t="e">
        <f t="shared" si="40"/>
        <v>#N/A</v>
      </c>
      <c r="AK30">
        <f t="shared" si="40"/>
        <v>2.8426929392446629</v>
      </c>
      <c r="AL30">
        <f t="shared" si="40"/>
        <v>3.4661572052401746</v>
      </c>
      <c r="AM30" t="e">
        <f t="shared" si="40"/>
        <v>#N/A</v>
      </c>
      <c r="AN30" t="e">
        <f t="shared" si="40"/>
        <v>#N/A</v>
      </c>
      <c r="AO30" t="e">
        <f t="shared" si="40"/>
        <v>#N/A</v>
      </c>
      <c r="AP30" t="e">
        <f t="shared" si="40"/>
        <v>#N/A</v>
      </c>
      <c r="AQ30" t="e">
        <f t="shared" si="40"/>
        <v>#N/A</v>
      </c>
      <c r="AR30" t="e">
        <f t="shared" si="40"/>
        <v>#N/A</v>
      </c>
      <c r="AS30" t="e">
        <f t="shared" si="40"/>
        <v>#N/A</v>
      </c>
      <c r="AT30" t="e">
        <f t="shared" si="40"/>
        <v>#N/A</v>
      </c>
      <c r="AU30" t="e">
        <f t="shared" si="40"/>
        <v>#N/A</v>
      </c>
      <c r="AV30" t="e">
        <f t="shared" si="40"/>
        <v>#N/A</v>
      </c>
      <c r="AW30" t="e">
        <f t="shared" si="40"/>
        <v>#N/A</v>
      </c>
      <c r="AX30">
        <f t="shared" si="40"/>
        <v>2.4944444444444445</v>
      </c>
      <c r="AY30">
        <f t="shared" si="40"/>
        <v>1.7858744394618833</v>
      </c>
      <c r="AZ30" t="e">
        <f t="shared" si="40"/>
        <v>#N/A</v>
      </c>
      <c r="BA30">
        <f t="shared" si="40"/>
        <v>4.0089974293059134</v>
      </c>
      <c r="BB30" t="e">
        <f t="shared" si="40"/>
        <v>#N/A</v>
      </c>
      <c r="BC30" t="e">
        <f t="shared" si="40"/>
        <v>#N/A</v>
      </c>
      <c r="BD30" t="e">
        <f t="shared" si="40"/>
        <v>#N/A</v>
      </c>
      <c r="BE30" t="e">
        <f t="shared" si="40"/>
        <v>#N/A</v>
      </c>
      <c r="BF30" t="e">
        <f t="shared" si="40"/>
        <v>#N/A</v>
      </c>
      <c r="BG30" t="e">
        <f t="shared" si="40"/>
        <v>#N/A</v>
      </c>
      <c r="BH30" t="e">
        <f t="shared" si="40"/>
        <v>#N/A</v>
      </c>
      <c r="BI30">
        <f t="shared" si="40"/>
        <v>3.1185667752442994</v>
      </c>
      <c r="BJ30">
        <f t="shared" si="40"/>
        <v>3.0723618090452267</v>
      </c>
      <c r="BK30" t="e">
        <f t="shared" si="40"/>
        <v>#N/A</v>
      </c>
      <c r="BL30" t="e">
        <f t="shared" si="40"/>
        <v>#N/A</v>
      </c>
      <c r="BM30" t="e">
        <f t="shared" si="40"/>
        <v>#N/A</v>
      </c>
      <c r="BN30" t="e">
        <f t="shared" si="40"/>
        <v>#N/A</v>
      </c>
      <c r="BO30" t="e">
        <f t="shared" si="40"/>
        <v>#N/A</v>
      </c>
      <c r="BP30" t="e">
        <f t="shared" ref="BP30:BY30" si="41">+(BP10+BP15)/BP10</f>
        <v>#N/A</v>
      </c>
      <c r="BQ30" t="e">
        <f t="shared" si="41"/>
        <v>#N/A</v>
      </c>
      <c r="BR30">
        <f t="shared" si="41"/>
        <v>5.8909329829172146</v>
      </c>
      <c r="BS30">
        <f t="shared" si="41"/>
        <v>2.3064735174287008</v>
      </c>
      <c r="BT30" t="e">
        <f t="shared" si="41"/>
        <v>#N/A</v>
      </c>
      <c r="BU30" t="e">
        <f t="shared" si="41"/>
        <v>#N/A</v>
      </c>
      <c r="BV30" t="e">
        <f t="shared" si="41"/>
        <v>#N/A</v>
      </c>
      <c r="BW30" t="e">
        <f t="shared" si="41"/>
        <v>#N/A</v>
      </c>
      <c r="BX30" t="e">
        <f t="shared" si="41"/>
        <v>#N/A</v>
      </c>
      <c r="BY30">
        <f t="shared" si="41"/>
        <v>2.5520169851380041</v>
      </c>
      <c r="BZ30">
        <f>+(BZ10+BZ15)/BZ10</f>
        <v>2.5026109660574409</v>
      </c>
      <c r="CA30" t="e">
        <f>+(CA10+CA15)/CA10</f>
        <v>#N/A</v>
      </c>
      <c r="CB30" t="e">
        <f>+(CB10+CB15)/CB10</f>
        <v>#N/A</v>
      </c>
      <c r="CC30" t="e">
        <f>+(CC10+CC15)/CC10</f>
        <v>#N/A</v>
      </c>
    </row>
    <row r="31" spans="1:81" x14ac:dyDescent="0.25">
      <c r="A31" s="215"/>
      <c r="B31" s="51" t="s">
        <v>221</v>
      </c>
      <c r="C31" t="e">
        <f>+(C11+C18)/C11</f>
        <v>#N/A</v>
      </c>
      <c r="D31">
        <f t="shared" ref="D31:BO31" si="42">+(D11+D18)/D11</f>
        <v>2.6381109280615043</v>
      </c>
      <c r="E31" t="e">
        <f t="shared" si="42"/>
        <v>#N/A</v>
      </c>
      <c r="F31" t="e">
        <f t="shared" si="42"/>
        <v>#N/A</v>
      </c>
      <c r="G31" t="e">
        <f t="shared" si="42"/>
        <v>#N/A</v>
      </c>
      <c r="H31" t="e">
        <f t="shared" si="42"/>
        <v>#N/A</v>
      </c>
      <c r="I31" t="e">
        <f t="shared" si="42"/>
        <v>#N/A</v>
      </c>
      <c r="J31" t="e">
        <f t="shared" si="42"/>
        <v>#N/A</v>
      </c>
      <c r="K31" t="e">
        <f t="shared" si="42"/>
        <v>#N/A</v>
      </c>
      <c r="L31" t="e">
        <f t="shared" si="42"/>
        <v>#N/A</v>
      </c>
      <c r="M31">
        <f t="shared" si="42"/>
        <v>2.097477421364061</v>
      </c>
      <c r="N31">
        <f t="shared" si="42"/>
        <v>3.2773109243697478</v>
      </c>
      <c r="O31" t="e">
        <f t="shared" si="42"/>
        <v>#N/A</v>
      </c>
      <c r="P31" t="e">
        <f t="shared" si="42"/>
        <v>#N/A</v>
      </c>
      <c r="Q31" t="e">
        <f t="shared" si="42"/>
        <v>#N/A</v>
      </c>
      <c r="R31">
        <f t="shared" si="42"/>
        <v>1.6948168007149238</v>
      </c>
      <c r="S31">
        <f t="shared" si="42"/>
        <v>1.3165829145728645</v>
      </c>
      <c r="T31">
        <f t="shared" si="42"/>
        <v>1.5054378935317687</v>
      </c>
      <c r="U31">
        <f t="shared" si="42"/>
        <v>1.572609819121447</v>
      </c>
      <c r="V31">
        <f t="shared" si="42"/>
        <v>1.637422360248447</v>
      </c>
      <c r="W31">
        <f t="shared" si="42"/>
        <v>2.1570996978851964</v>
      </c>
      <c r="X31">
        <f t="shared" si="42"/>
        <v>2.3684446436575524</v>
      </c>
      <c r="Y31" t="e">
        <f t="shared" si="42"/>
        <v>#N/A</v>
      </c>
      <c r="Z31">
        <f t="shared" si="42"/>
        <v>3.0364285714285719</v>
      </c>
      <c r="AA31" t="e">
        <f t="shared" si="42"/>
        <v>#N/A</v>
      </c>
      <c r="AB31" t="e">
        <f t="shared" si="42"/>
        <v>#N/A</v>
      </c>
      <c r="AC31" t="e">
        <f t="shared" si="42"/>
        <v>#N/A</v>
      </c>
      <c r="AD31" t="e">
        <f t="shared" si="42"/>
        <v>#N/A</v>
      </c>
      <c r="AE31" t="e">
        <f t="shared" si="42"/>
        <v>#N/A</v>
      </c>
      <c r="AF31" t="e">
        <f t="shared" si="42"/>
        <v>#N/A</v>
      </c>
      <c r="AG31">
        <f t="shared" si="42"/>
        <v>1.5134803921568629</v>
      </c>
      <c r="AH31">
        <f t="shared" si="42"/>
        <v>1.9205628688152518</v>
      </c>
      <c r="AI31" t="e">
        <f t="shared" si="42"/>
        <v>#N/A</v>
      </c>
      <c r="AJ31" t="e">
        <f t="shared" si="42"/>
        <v>#N/A</v>
      </c>
      <c r="AK31" t="e">
        <f t="shared" si="42"/>
        <v>#N/A</v>
      </c>
      <c r="AL31" t="e">
        <f t="shared" si="42"/>
        <v>#N/A</v>
      </c>
      <c r="AM31" t="e">
        <f t="shared" si="42"/>
        <v>#N/A</v>
      </c>
      <c r="AN31" t="e">
        <f t="shared" si="42"/>
        <v>#N/A</v>
      </c>
      <c r="AO31">
        <f t="shared" si="42"/>
        <v>1.6640903686087989</v>
      </c>
      <c r="AP31" t="e">
        <f t="shared" si="42"/>
        <v>#N/A</v>
      </c>
      <c r="AQ31">
        <f t="shared" si="42"/>
        <v>1.6670074982958418</v>
      </c>
      <c r="AR31">
        <f t="shared" si="42"/>
        <v>1.6197991391678621</v>
      </c>
      <c r="AS31">
        <f t="shared" si="42"/>
        <v>1.4937070938215102</v>
      </c>
      <c r="AT31">
        <f t="shared" si="42"/>
        <v>1.9009071877180739</v>
      </c>
      <c r="AU31" t="e">
        <f t="shared" si="42"/>
        <v>#N/A</v>
      </c>
      <c r="AV31">
        <f t="shared" si="42"/>
        <v>2.0354122621564485</v>
      </c>
      <c r="AW31" t="e">
        <f t="shared" si="42"/>
        <v>#N/A</v>
      </c>
      <c r="AX31" t="e">
        <f t="shared" si="42"/>
        <v>#N/A</v>
      </c>
      <c r="AY31" t="e">
        <f t="shared" si="42"/>
        <v>#N/A</v>
      </c>
      <c r="AZ31" t="e">
        <f t="shared" si="42"/>
        <v>#N/A</v>
      </c>
      <c r="BA31" t="e">
        <f t="shared" si="42"/>
        <v>#N/A</v>
      </c>
      <c r="BB31">
        <f t="shared" si="42"/>
        <v>1.8277923048188269</v>
      </c>
      <c r="BC31">
        <f t="shared" si="42"/>
        <v>1.7669815564552409</v>
      </c>
      <c r="BD31">
        <f t="shared" si="42"/>
        <v>3.5707317073170728</v>
      </c>
      <c r="BE31">
        <f t="shared" si="42"/>
        <v>3.5149425287356317</v>
      </c>
      <c r="BF31">
        <f t="shared" si="42"/>
        <v>2.437797416723317</v>
      </c>
      <c r="BG31">
        <f t="shared" si="42"/>
        <v>3.5341040462427746</v>
      </c>
      <c r="BH31">
        <f t="shared" si="42"/>
        <v>1.6973995271867612</v>
      </c>
      <c r="BI31" t="e">
        <f t="shared" si="42"/>
        <v>#N/A</v>
      </c>
      <c r="BJ31" t="e">
        <f t="shared" si="42"/>
        <v>#N/A</v>
      </c>
      <c r="BK31">
        <f t="shared" si="42"/>
        <v>1.4349577124446233</v>
      </c>
      <c r="BL31">
        <f t="shared" si="42"/>
        <v>1.4011450381679389</v>
      </c>
      <c r="BM31">
        <f t="shared" si="42"/>
        <v>1.394746311622886</v>
      </c>
      <c r="BN31">
        <f t="shared" si="42"/>
        <v>2.8339385935952457</v>
      </c>
      <c r="BO31">
        <f t="shared" si="42"/>
        <v>1.7036429274696423</v>
      </c>
      <c r="BP31">
        <f t="shared" ref="BP31:BY31" si="43">+(BP11+BP18)/BP11</f>
        <v>2.7443543717429075</v>
      </c>
      <c r="BQ31" t="e">
        <f t="shared" si="43"/>
        <v>#N/A</v>
      </c>
      <c r="BR31" t="e">
        <f t="shared" si="43"/>
        <v>#N/A</v>
      </c>
      <c r="BS31" t="e">
        <f t="shared" si="43"/>
        <v>#N/A</v>
      </c>
      <c r="BT31">
        <f t="shared" si="43"/>
        <v>2.0269803582991579</v>
      </c>
      <c r="BU31">
        <f t="shared" si="43"/>
        <v>1.6807580174927115</v>
      </c>
      <c r="BV31">
        <f t="shared" si="43"/>
        <v>1.6317962835512734</v>
      </c>
      <c r="BW31">
        <f t="shared" si="43"/>
        <v>1.8145956607495068</v>
      </c>
      <c r="BX31">
        <f t="shared" si="43"/>
        <v>2.3071065989847721</v>
      </c>
      <c r="BY31" t="e">
        <f t="shared" si="43"/>
        <v>#N/A</v>
      </c>
      <c r="BZ31" t="e">
        <f>+(BZ11+BZ18)/BZ11</f>
        <v>#N/A</v>
      </c>
      <c r="CA31">
        <f>+(CA11+CA18)/CA11</f>
        <v>2.0311915159076728</v>
      </c>
      <c r="CB31">
        <f>+(CB11+CB18)/CB11</f>
        <v>1.9269454737956591</v>
      </c>
      <c r="CC31">
        <f>+(CC11+CC18)/CC11</f>
        <v>3.5212328767123284</v>
      </c>
    </row>
    <row r="32" spans="1:81" x14ac:dyDescent="0.25">
      <c r="A32" s="215"/>
      <c r="B32" t="s">
        <v>420</v>
      </c>
    </row>
    <row r="33" spans="1:81" x14ac:dyDescent="0.25">
      <c r="A33" s="215"/>
      <c r="B33" s="51" t="s">
        <v>222</v>
      </c>
      <c r="C33" t="e">
        <f>+(60+C12)/60</f>
        <v>#N/A</v>
      </c>
      <c r="D33" t="e">
        <f t="shared" ref="D33:BO33" si="44">+(60+D12)/60</f>
        <v>#N/A</v>
      </c>
      <c r="E33">
        <f t="shared" si="44"/>
        <v>2.7100000000000004</v>
      </c>
      <c r="F33">
        <f t="shared" si="44"/>
        <v>2.403888888888889</v>
      </c>
      <c r="G33">
        <f t="shared" si="44"/>
        <v>1.4877777777777779</v>
      </c>
      <c r="H33">
        <f t="shared" si="44"/>
        <v>3.0291666666666668</v>
      </c>
      <c r="I33" t="e">
        <f t="shared" si="44"/>
        <v>#N/A</v>
      </c>
      <c r="J33" t="e">
        <f t="shared" si="44"/>
        <v>#N/A</v>
      </c>
      <c r="K33" t="e">
        <f t="shared" si="44"/>
        <v>#N/A</v>
      </c>
      <c r="L33" t="e">
        <f t="shared" si="44"/>
        <v>#N/A</v>
      </c>
      <c r="M33" t="e">
        <f t="shared" si="44"/>
        <v>#N/A</v>
      </c>
      <c r="N33" t="e">
        <f t="shared" si="44"/>
        <v>#N/A</v>
      </c>
      <c r="O33" t="e">
        <f t="shared" si="44"/>
        <v>#N/A</v>
      </c>
      <c r="P33" t="e">
        <f t="shared" si="44"/>
        <v>#N/A</v>
      </c>
      <c r="Q33">
        <f t="shared" si="44"/>
        <v>2.1752777777777776</v>
      </c>
      <c r="R33" t="e">
        <f t="shared" si="44"/>
        <v>#N/A</v>
      </c>
      <c r="S33" t="e">
        <f t="shared" si="44"/>
        <v>#N/A</v>
      </c>
      <c r="T33" t="e">
        <f t="shared" si="44"/>
        <v>#N/A</v>
      </c>
      <c r="U33" t="e">
        <f t="shared" si="44"/>
        <v>#N/A</v>
      </c>
      <c r="V33" t="e">
        <f t="shared" si="44"/>
        <v>#N/A</v>
      </c>
      <c r="W33" t="e">
        <f t="shared" si="44"/>
        <v>#N/A</v>
      </c>
      <c r="X33" t="e">
        <f t="shared" si="44"/>
        <v>#N/A</v>
      </c>
      <c r="Y33" t="e">
        <f t="shared" si="44"/>
        <v>#N/A</v>
      </c>
      <c r="Z33" t="e">
        <f t="shared" si="44"/>
        <v>#N/A</v>
      </c>
      <c r="AA33">
        <f t="shared" si="44"/>
        <v>1.9827777777777778</v>
      </c>
      <c r="AB33">
        <f t="shared" si="44"/>
        <v>1.7697222222222222</v>
      </c>
      <c r="AC33">
        <f t="shared" si="44"/>
        <v>2.4708333333333332</v>
      </c>
      <c r="AD33" t="e">
        <f t="shared" si="44"/>
        <v>#N/A</v>
      </c>
      <c r="AE33" t="e">
        <f t="shared" si="44"/>
        <v>#N/A</v>
      </c>
      <c r="AF33">
        <f t="shared" si="44"/>
        <v>1.8419444444444444</v>
      </c>
      <c r="AG33" t="e">
        <f t="shared" si="44"/>
        <v>#N/A</v>
      </c>
      <c r="AH33" t="e">
        <f t="shared" si="44"/>
        <v>#N/A</v>
      </c>
      <c r="AI33">
        <f t="shared" si="44"/>
        <v>2.3986111111111112</v>
      </c>
      <c r="AJ33">
        <f t="shared" si="44"/>
        <v>2.0388888888888888</v>
      </c>
      <c r="AK33" t="e">
        <f t="shared" si="44"/>
        <v>#N/A</v>
      </c>
      <c r="AL33" t="e">
        <f t="shared" si="44"/>
        <v>#N/A</v>
      </c>
      <c r="AM33" t="e">
        <f t="shared" si="44"/>
        <v>#N/A</v>
      </c>
      <c r="AN33" t="e">
        <f t="shared" si="44"/>
        <v>#N/A</v>
      </c>
      <c r="AO33" t="e">
        <f t="shared" si="44"/>
        <v>#N/A</v>
      </c>
      <c r="AP33" t="e">
        <f t="shared" si="44"/>
        <v>#N/A</v>
      </c>
      <c r="AQ33" t="e">
        <f t="shared" si="44"/>
        <v>#N/A</v>
      </c>
      <c r="AR33" t="e">
        <f t="shared" si="44"/>
        <v>#N/A</v>
      </c>
      <c r="AS33" t="e">
        <f t="shared" si="44"/>
        <v>#N/A</v>
      </c>
      <c r="AT33" t="e">
        <f t="shared" si="44"/>
        <v>#N/A</v>
      </c>
      <c r="AU33" t="e">
        <f t="shared" si="44"/>
        <v>#N/A</v>
      </c>
      <c r="AV33" t="e">
        <f t="shared" si="44"/>
        <v>#N/A</v>
      </c>
      <c r="AW33" t="e">
        <f t="shared" si="44"/>
        <v>#N/A</v>
      </c>
      <c r="AX33" t="e">
        <f t="shared" si="44"/>
        <v>#N/A</v>
      </c>
      <c r="AY33" t="e">
        <f t="shared" si="44"/>
        <v>#N/A</v>
      </c>
      <c r="AZ33" t="e">
        <f t="shared" si="44"/>
        <v>#N/A</v>
      </c>
      <c r="BA33" t="e">
        <f t="shared" si="44"/>
        <v>#N/A</v>
      </c>
      <c r="BB33" t="e">
        <f t="shared" si="44"/>
        <v>#N/A</v>
      </c>
      <c r="BC33" t="e">
        <f t="shared" si="44"/>
        <v>#N/A</v>
      </c>
      <c r="BD33" t="e">
        <f t="shared" si="44"/>
        <v>#N/A</v>
      </c>
      <c r="BE33" t="e">
        <f t="shared" si="44"/>
        <v>#N/A</v>
      </c>
      <c r="BF33" t="e">
        <f t="shared" si="44"/>
        <v>#N/A</v>
      </c>
      <c r="BG33" t="e">
        <f t="shared" si="44"/>
        <v>#N/A</v>
      </c>
      <c r="BH33" t="e">
        <f t="shared" si="44"/>
        <v>#N/A</v>
      </c>
      <c r="BI33" t="e">
        <f t="shared" si="44"/>
        <v>#N/A</v>
      </c>
      <c r="BJ33" t="e">
        <f t="shared" si="44"/>
        <v>#N/A</v>
      </c>
      <c r="BK33" t="e">
        <f t="shared" si="44"/>
        <v>#N/A</v>
      </c>
      <c r="BL33" t="e">
        <f t="shared" si="44"/>
        <v>#N/A</v>
      </c>
      <c r="BM33" t="e">
        <f t="shared" si="44"/>
        <v>#N/A</v>
      </c>
      <c r="BN33" t="e">
        <f t="shared" si="44"/>
        <v>#N/A</v>
      </c>
      <c r="BO33" t="e">
        <f t="shared" si="44"/>
        <v>#N/A</v>
      </c>
      <c r="BP33" t="e">
        <f t="shared" ref="BP33:CC33" si="45">+(60+BP12)/60</f>
        <v>#N/A</v>
      </c>
      <c r="BQ33">
        <f t="shared" si="45"/>
        <v>2.3236111111111111</v>
      </c>
      <c r="BR33" t="e">
        <f t="shared" si="45"/>
        <v>#N/A</v>
      </c>
      <c r="BS33" t="e">
        <f t="shared" si="45"/>
        <v>#N/A</v>
      </c>
      <c r="BT33" t="e">
        <f t="shared" si="45"/>
        <v>#N/A</v>
      </c>
      <c r="BU33" t="e">
        <f t="shared" si="45"/>
        <v>#N/A</v>
      </c>
      <c r="BV33" t="e">
        <f t="shared" si="45"/>
        <v>#N/A</v>
      </c>
      <c r="BW33" t="e">
        <f t="shared" si="45"/>
        <v>#N/A</v>
      </c>
      <c r="BX33" t="e">
        <f t="shared" si="45"/>
        <v>#N/A</v>
      </c>
      <c r="BY33" t="e">
        <f t="shared" si="45"/>
        <v>#N/A</v>
      </c>
      <c r="BZ33" t="e">
        <f t="shared" si="45"/>
        <v>#N/A</v>
      </c>
      <c r="CA33" t="e">
        <f t="shared" si="45"/>
        <v>#N/A</v>
      </c>
      <c r="CB33" t="e">
        <f t="shared" si="45"/>
        <v>#N/A</v>
      </c>
      <c r="CC33" t="e">
        <f t="shared" si="45"/>
        <v>#N/A</v>
      </c>
    </row>
    <row r="34" spans="1:81" x14ac:dyDescent="0.25">
      <c r="A34" s="215"/>
      <c r="B34" s="51" t="s">
        <v>369</v>
      </c>
      <c r="C34">
        <f>+(60+C15)/60</f>
        <v>1.87</v>
      </c>
      <c r="D34" t="e">
        <f t="shared" ref="D34:BO34" si="46">+(60+D15)/60</f>
        <v>#N/A</v>
      </c>
      <c r="E34" t="e">
        <f t="shared" si="46"/>
        <v>#N/A</v>
      </c>
      <c r="F34" t="e">
        <f t="shared" si="46"/>
        <v>#N/A</v>
      </c>
      <c r="G34" t="e">
        <f t="shared" si="46"/>
        <v>#N/A</v>
      </c>
      <c r="H34" t="e">
        <f t="shared" si="46"/>
        <v>#N/A</v>
      </c>
      <c r="I34">
        <f t="shared" si="46"/>
        <v>1.410277777777778</v>
      </c>
      <c r="J34">
        <f t="shared" si="46"/>
        <v>1.3533333333333333</v>
      </c>
      <c r="K34">
        <f t="shared" si="46"/>
        <v>2.0694444444444446</v>
      </c>
      <c r="L34">
        <f t="shared" si="46"/>
        <v>1.7691666666666668</v>
      </c>
      <c r="M34" t="e">
        <f t="shared" si="46"/>
        <v>#N/A</v>
      </c>
      <c r="N34" t="e">
        <f t="shared" si="46"/>
        <v>#N/A</v>
      </c>
      <c r="O34">
        <f t="shared" si="46"/>
        <v>1.858611111111111</v>
      </c>
      <c r="P34" t="e">
        <f t="shared" si="46"/>
        <v>#N/A</v>
      </c>
      <c r="Q34" t="e">
        <f t="shared" si="46"/>
        <v>#N/A</v>
      </c>
      <c r="R34" t="e">
        <f t="shared" si="46"/>
        <v>#N/A</v>
      </c>
      <c r="S34" t="e">
        <f t="shared" si="46"/>
        <v>#N/A</v>
      </c>
      <c r="T34" t="e">
        <f t="shared" si="46"/>
        <v>#N/A</v>
      </c>
      <c r="U34" t="e">
        <f t="shared" si="46"/>
        <v>#N/A</v>
      </c>
      <c r="V34" t="e">
        <f t="shared" si="46"/>
        <v>#N/A</v>
      </c>
      <c r="W34" t="e">
        <f t="shared" si="46"/>
        <v>#N/A</v>
      </c>
      <c r="X34" t="e">
        <f t="shared" si="46"/>
        <v>#N/A</v>
      </c>
      <c r="Y34">
        <f t="shared" si="46"/>
        <v>1.8366666666666664</v>
      </c>
      <c r="Z34" t="e">
        <f t="shared" si="46"/>
        <v>#N/A</v>
      </c>
      <c r="AA34" t="e">
        <f t="shared" si="46"/>
        <v>#N/A</v>
      </c>
      <c r="AB34" t="e">
        <f t="shared" si="46"/>
        <v>#N/A</v>
      </c>
      <c r="AC34" t="e">
        <f t="shared" si="46"/>
        <v>#N/A</v>
      </c>
      <c r="AD34" t="e">
        <f t="shared" si="46"/>
        <v>#N/A</v>
      </c>
      <c r="AE34">
        <f t="shared" si="46"/>
        <v>1.2177777777777776</v>
      </c>
      <c r="AF34" t="e">
        <f t="shared" si="46"/>
        <v>#N/A</v>
      </c>
      <c r="AG34" t="e">
        <f t="shared" si="46"/>
        <v>#N/A</v>
      </c>
      <c r="AH34" t="e">
        <f t="shared" si="46"/>
        <v>#N/A</v>
      </c>
      <c r="AI34" t="e">
        <f t="shared" si="46"/>
        <v>#N/A</v>
      </c>
      <c r="AJ34" t="e">
        <f t="shared" si="46"/>
        <v>#N/A</v>
      </c>
      <c r="AK34">
        <f t="shared" si="46"/>
        <v>2.5586111111111109</v>
      </c>
      <c r="AL34">
        <f t="shared" si="46"/>
        <v>3.51</v>
      </c>
      <c r="AM34" t="e">
        <f t="shared" si="46"/>
        <v>#N/A</v>
      </c>
      <c r="AN34" t="e">
        <f t="shared" si="46"/>
        <v>#N/A</v>
      </c>
      <c r="AO34" t="e">
        <f t="shared" si="46"/>
        <v>#N/A</v>
      </c>
      <c r="AP34" t="e">
        <f t="shared" si="46"/>
        <v>#N/A</v>
      </c>
      <c r="AQ34" t="e">
        <f t="shared" si="46"/>
        <v>#N/A</v>
      </c>
      <c r="AR34" t="e">
        <f t="shared" si="46"/>
        <v>#N/A</v>
      </c>
      <c r="AS34" t="e">
        <f t="shared" si="46"/>
        <v>#N/A</v>
      </c>
      <c r="AT34" t="e">
        <f t="shared" si="46"/>
        <v>#N/A</v>
      </c>
      <c r="AU34" t="e">
        <f t="shared" si="46"/>
        <v>#N/A</v>
      </c>
      <c r="AV34" t="e">
        <f t="shared" si="46"/>
        <v>#N/A</v>
      </c>
      <c r="AW34" t="e">
        <f t="shared" si="46"/>
        <v>#N/A</v>
      </c>
      <c r="AX34">
        <f t="shared" si="46"/>
        <v>2.1208333333333331</v>
      </c>
      <c r="AY34">
        <f t="shared" si="46"/>
        <v>1.973611111111111</v>
      </c>
      <c r="AZ34" t="e">
        <f t="shared" si="46"/>
        <v>#N/A</v>
      </c>
      <c r="BA34">
        <f t="shared" si="46"/>
        <v>1.6502777777777777</v>
      </c>
      <c r="BB34" t="e">
        <f t="shared" si="46"/>
        <v>#N/A</v>
      </c>
      <c r="BC34" t="e">
        <f t="shared" si="46"/>
        <v>#N/A</v>
      </c>
      <c r="BD34" t="e">
        <f t="shared" si="46"/>
        <v>#N/A</v>
      </c>
      <c r="BE34" t="e">
        <f t="shared" si="46"/>
        <v>#N/A</v>
      </c>
      <c r="BF34" t="e">
        <f t="shared" si="46"/>
        <v>#N/A</v>
      </c>
      <c r="BG34" t="e">
        <f t="shared" si="46"/>
        <v>#N/A</v>
      </c>
      <c r="BH34" t="e">
        <f t="shared" si="46"/>
        <v>#N/A</v>
      </c>
      <c r="BI34">
        <f t="shared" si="46"/>
        <v>1.9033333333333333</v>
      </c>
      <c r="BJ34">
        <f t="shared" si="46"/>
        <v>2.1455555555555557</v>
      </c>
      <c r="BK34" t="e">
        <f t="shared" si="46"/>
        <v>#N/A</v>
      </c>
      <c r="BL34" t="e">
        <f t="shared" si="46"/>
        <v>#N/A</v>
      </c>
      <c r="BM34" t="e">
        <f t="shared" si="46"/>
        <v>#N/A</v>
      </c>
      <c r="BN34" t="e">
        <f t="shared" si="46"/>
        <v>#N/A</v>
      </c>
      <c r="BO34" t="e">
        <f t="shared" si="46"/>
        <v>#N/A</v>
      </c>
      <c r="BP34" t="e">
        <f t="shared" ref="BP34:CC34" si="47">+(60+BP15)/60</f>
        <v>#N/A</v>
      </c>
      <c r="BQ34" t="e">
        <f t="shared" si="47"/>
        <v>#N/A</v>
      </c>
      <c r="BR34">
        <f t="shared" si="47"/>
        <v>2.0338888888888889</v>
      </c>
      <c r="BS34">
        <f t="shared" si="47"/>
        <v>1.8016666666666665</v>
      </c>
      <c r="BT34" t="e">
        <f t="shared" si="47"/>
        <v>#N/A</v>
      </c>
      <c r="BU34" t="e">
        <f t="shared" si="47"/>
        <v>#N/A</v>
      </c>
      <c r="BV34" t="e">
        <f t="shared" si="47"/>
        <v>#N/A</v>
      </c>
      <c r="BW34" t="e">
        <f t="shared" si="47"/>
        <v>#N/A</v>
      </c>
      <c r="BX34" t="e">
        <f t="shared" si="47"/>
        <v>#N/A</v>
      </c>
      <c r="BY34">
        <f t="shared" si="47"/>
        <v>1.4061111111111113</v>
      </c>
      <c r="BZ34">
        <f t="shared" si="47"/>
        <v>1.6394444444444443</v>
      </c>
      <c r="CA34" t="e">
        <f t="shared" si="47"/>
        <v>#N/A</v>
      </c>
      <c r="CB34" t="e">
        <f t="shared" si="47"/>
        <v>#N/A</v>
      </c>
      <c r="CC34" t="e">
        <f t="shared" si="47"/>
        <v>#N/A</v>
      </c>
    </row>
    <row r="35" spans="1:81" x14ac:dyDescent="0.25">
      <c r="A35" s="215"/>
      <c r="B35" s="51" t="s">
        <v>221</v>
      </c>
      <c r="C35" t="e">
        <f>+(60+C18)/60</f>
        <v>#N/A</v>
      </c>
      <c r="D35">
        <f t="shared" ref="D35:BO35" si="48">+(60+D18)/60</f>
        <v>1.8286111111111112</v>
      </c>
      <c r="E35" t="e">
        <f t="shared" si="48"/>
        <v>#N/A</v>
      </c>
      <c r="F35" t="e">
        <f t="shared" si="48"/>
        <v>#N/A</v>
      </c>
      <c r="G35" t="e">
        <f t="shared" si="48"/>
        <v>#N/A</v>
      </c>
      <c r="H35" t="e">
        <f t="shared" si="48"/>
        <v>#N/A</v>
      </c>
      <c r="I35" t="e">
        <f t="shared" si="48"/>
        <v>#N/A</v>
      </c>
      <c r="J35" t="e">
        <f t="shared" si="48"/>
        <v>#N/A</v>
      </c>
      <c r="K35" t="e">
        <f t="shared" si="48"/>
        <v>#N/A</v>
      </c>
      <c r="L35" t="e">
        <f t="shared" si="48"/>
        <v>#N/A</v>
      </c>
      <c r="M35">
        <f t="shared" si="48"/>
        <v>1.9788888888888891</v>
      </c>
      <c r="N35">
        <f t="shared" si="48"/>
        <v>1.8280555555555555</v>
      </c>
      <c r="O35" t="e">
        <f t="shared" si="48"/>
        <v>#N/A</v>
      </c>
      <c r="P35" t="e">
        <f t="shared" si="48"/>
        <v>#N/A</v>
      </c>
      <c r="Q35" t="e">
        <f t="shared" si="48"/>
        <v>#N/A</v>
      </c>
      <c r="R35">
        <f t="shared" si="48"/>
        <v>1.4319444444444445</v>
      </c>
      <c r="S35">
        <f t="shared" si="48"/>
        <v>1.21</v>
      </c>
      <c r="T35">
        <f t="shared" si="48"/>
        <v>1.2452777777777777</v>
      </c>
      <c r="U35">
        <f t="shared" si="48"/>
        <v>1.3077777777777777</v>
      </c>
      <c r="V35">
        <f t="shared" si="48"/>
        <v>1.4561111111111109</v>
      </c>
      <c r="W35">
        <f t="shared" si="48"/>
        <v>1.4255555555555555</v>
      </c>
      <c r="X35">
        <f t="shared" si="48"/>
        <v>1.8480555555555553</v>
      </c>
      <c r="Y35" t="e">
        <f t="shared" si="48"/>
        <v>#N/A</v>
      </c>
      <c r="Z35">
        <f t="shared" si="48"/>
        <v>2.5838888888888891</v>
      </c>
      <c r="AA35" t="e">
        <f t="shared" si="48"/>
        <v>#N/A</v>
      </c>
      <c r="AB35" t="e">
        <f t="shared" si="48"/>
        <v>#N/A</v>
      </c>
      <c r="AC35" t="e">
        <f t="shared" si="48"/>
        <v>#N/A</v>
      </c>
      <c r="AD35" t="e">
        <f t="shared" si="48"/>
        <v>#N/A</v>
      </c>
      <c r="AE35" t="e">
        <f t="shared" si="48"/>
        <v>#N/A</v>
      </c>
      <c r="AF35" t="e">
        <f t="shared" si="48"/>
        <v>#N/A</v>
      </c>
      <c r="AG35">
        <f t="shared" si="48"/>
        <v>1.4655555555555557</v>
      </c>
      <c r="AH35">
        <f t="shared" si="48"/>
        <v>1.5633333333333332</v>
      </c>
      <c r="AI35" t="e">
        <f t="shared" si="48"/>
        <v>#N/A</v>
      </c>
      <c r="AJ35" t="e">
        <f t="shared" si="48"/>
        <v>#N/A</v>
      </c>
      <c r="AK35" t="e">
        <f t="shared" si="48"/>
        <v>#N/A</v>
      </c>
      <c r="AL35" t="e">
        <f t="shared" si="48"/>
        <v>#N/A</v>
      </c>
      <c r="AM35" t="e">
        <f t="shared" si="48"/>
        <v>#N/A</v>
      </c>
      <c r="AN35" t="e">
        <f t="shared" si="48"/>
        <v>#N/A</v>
      </c>
      <c r="AO35">
        <f t="shared" si="48"/>
        <v>1.3102777777777777</v>
      </c>
      <c r="AP35" t="e">
        <f t="shared" si="48"/>
        <v>#N/A</v>
      </c>
      <c r="AQ35">
        <f t="shared" si="48"/>
        <v>1.5436111111111113</v>
      </c>
      <c r="AR35">
        <f t="shared" si="48"/>
        <v>1.3599999999999999</v>
      </c>
      <c r="AS35">
        <f t="shared" si="48"/>
        <v>1.2397222222222224</v>
      </c>
      <c r="AT35">
        <f t="shared" si="48"/>
        <v>1.358611111111111</v>
      </c>
      <c r="AU35" t="e">
        <f t="shared" si="48"/>
        <v>#N/A</v>
      </c>
      <c r="AV35">
        <f t="shared" si="48"/>
        <v>1.5441666666666667</v>
      </c>
      <c r="AW35" t="e">
        <f t="shared" si="48"/>
        <v>#N/A</v>
      </c>
      <c r="AX35" t="e">
        <f t="shared" si="48"/>
        <v>#N/A</v>
      </c>
      <c r="AY35" t="e">
        <f t="shared" si="48"/>
        <v>#N/A</v>
      </c>
      <c r="AZ35" t="e">
        <f t="shared" si="48"/>
        <v>#N/A</v>
      </c>
      <c r="BA35" t="e">
        <f t="shared" si="48"/>
        <v>#N/A</v>
      </c>
      <c r="BB35">
        <f t="shared" si="48"/>
        <v>1.6155555555555556</v>
      </c>
      <c r="BC35">
        <f t="shared" si="48"/>
        <v>1.4736111111111112</v>
      </c>
      <c r="BD35">
        <f t="shared" si="48"/>
        <v>1.5855555555555554</v>
      </c>
      <c r="BE35">
        <f t="shared" si="48"/>
        <v>1.6077777777777778</v>
      </c>
      <c r="BF35">
        <f t="shared" si="48"/>
        <v>1.5874999999999999</v>
      </c>
      <c r="BG35">
        <f t="shared" si="48"/>
        <v>1.6088888888888888</v>
      </c>
      <c r="BH35">
        <f t="shared" si="48"/>
        <v>1.4916666666666667</v>
      </c>
      <c r="BI35" t="e">
        <f t="shared" si="48"/>
        <v>#N/A</v>
      </c>
      <c r="BJ35" t="e">
        <f t="shared" si="48"/>
        <v>#N/A</v>
      </c>
      <c r="BK35">
        <f t="shared" si="48"/>
        <v>1.3</v>
      </c>
      <c r="BL35">
        <f t="shared" si="48"/>
        <v>1.2919444444444443</v>
      </c>
      <c r="BM35">
        <f t="shared" si="48"/>
        <v>1.3047222222222221</v>
      </c>
      <c r="BN35">
        <f t="shared" si="48"/>
        <v>2.5430555555555552</v>
      </c>
      <c r="BO35">
        <f t="shared" si="48"/>
        <v>1.5955555555555556</v>
      </c>
      <c r="BP35">
        <f t="shared" ref="BP35:CC35" si="49">+(60+BP18)/60</f>
        <v>2.6736111111111116</v>
      </c>
      <c r="BQ35" t="e">
        <f t="shared" si="49"/>
        <v>#N/A</v>
      </c>
      <c r="BR35" t="e">
        <f t="shared" si="49"/>
        <v>#N/A</v>
      </c>
      <c r="BS35" t="e">
        <f t="shared" si="49"/>
        <v>#N/A</v>
      </c>
      <c r="BT35">
        <f t="shared" si="49"/>
        <v>2.3216666666666668</v>
      </c>
      <c r="BU35">
        <f t="shared" si="49"/>
        <v>1.3891666666666667</v>
      </c>
      <c r="BV35">
        <f t="shared" si="49"/>
        <v>1.2549999999999999</v>
      </c>
      <c r="BW35">
        <f t="shared" si="49"/>
        <v>1.2294444444444443</v>
      </c>
      <c r="BX35">
        <f t="shared" si="49"/>
        <v>2.4305555555555558</v>
      </c>
      <c r="BY35" t="e">
        <f t="shared" si="49"/>
        <v>#N/A</v>
      </c>
      <c r="BZ35" t="e">
        <f t="shared" si="49"/>
        <v>#N/A</v>
      </c>
      <c r="CA35">
        <f t="shared" si="49"/>
        <v>1.4591666666666667</v>
      </c>
      <c r="CB35">
        <f t="shared" si="49"/>
        <v>1.486388888888889</v>
      </c>
      <c r="CC35">
        <f t="shared" si="49"/>
        <v>2.0225</v>
      </c>
    </row>
    <row r="36" spans="1:81" x14ac:dyDescent="0.25">
      <c r="A36" s="215"/>
    </row>
    <row r="37" spans="1:81" x14ac:dyDescent="0.25">
      <c r="A37" s="215"/>
    </row>
    <row r="38" spans="1:81" x14ac:dyDescent="0.25">
      <c r="A38" s="215"/>
    </row>
    <row r="39" spans="1:81" x14ac:dyDescent="0.25">
      <c r="A39" s="215"/>
      <c r="B39" t="s">
        <v>79</v>
      </c>
      <c r="C39">
        <v>5</v>
      </c>
      <c r="D39">
        <f>+C39+5</f>
        <v>10</v>
      </c>
      <c r="E39">
        <f t="shared" ref="E39:AH39" si="50">+D39+5</f>
        <v>15</v>
      </c>
      <c r="F39">
        <f t="shared" si="50"/>
        <v>20</v>
      </c>
      <c r="G39">
        <f t="shared" si="50"/>
        <v>25</v>
      </c>
      <c r="H39">
        <f t="shared" si="50"/>
        <v>30</v>
      </c>
      <c r="I39">
        <f t="shared" si="50"/>
        <v>35</v>
      </c>
      <c r="J39">
        <f t="shared" si="50"/>
        <v>40</v>
      </c>
      <c r="K39">
        <f t="shared" si="50"/>
        <v>45</v>
      </c>
      <c r="L39">
        <f t="shared" si="50"/>
        <v>50</v>
      </c>
      <c r="M39">
        <f t="shared" si="50"/>
        <v>55</v>
      </c>
      <c r="N39">
        <f t="shared" si="50"/>
        <v>60</v>
      </c>
      <c r="O39">
        <f t="shared" si="50"/>
        <v>65</v>
      </c>
      <c r="P39">
        <f t="shared" si="50"/>
        <v>70</v>
      </c>
      <c r="Q39">
        <f t="shared" si="50"/>
        <v>75</v>
      </c>
      <c r="R39">
        <f t="shared" si="50"/>
        <v>80</v>
      </c>
      <c r="S39">
        <f t="shared" si="50"/>
        <v>85</v>
      </c>
      <c r="T39">
        <f t="shared" si="50"/>
        <v>90</v>
      </c>
      <c r="U39">
        <f t="shared" si="50"/>
        <v>95</v>
      </c>
      <c r="V39">
        <f t="shared" si="50"/>
        <v>100</v>
      </c>
      <c r="W39">
        <f t="shared" si="50"/>
        <v>105</v>
      </c>
      <c r="X39">
        <f t="shared" si="50"/>
        <v>110</v>
      </c>
      <c r="Y39">
        <f t="shared" si="50"/>
        <v>115</v>
      </c>
      <c r="Z39">
        <f t="shared" si="50"/>
        <v>120</v>
      </c>
      <c r="AA39">
        <f t="shared" si="50"/>
        <v>125</v>
      </c>
      <c r="AB39">
        <f t="shared" si="50"/>
        <v>130</v>
      </c>
      <c r="AC39">
        <f t="shared" si="50"/>
        <v>135</v>
      </c>
      <c r="AD39">
        <f t="shared" si="50"/>
        <v>140</v>
      </c>
      <c r="AE39">
        <f t="shared" si="50"/>
        <v>145</v>
      </c>
      <c r="AF39">
        <f t="shared" si="50"/>
        <v>150</v>
      </c>
      <c r="AG39">
        <f t="shared" si="50"/>
        <v>155</v>
      </c>
      <c r="AH39">
        <f t="shared" si="50"/>
        <v>160</v>
      </c>
      <c r="AI39">
        <f>+AH39+5</f>
        <v>165</v>
      </c>
      <c r="AJ39">
        <f>+AI39+5</f>
        <v>170</v>
      </c>
      <c r="AK39">
        <f>+AJ39+5</f>
        <v>175</v>
      </c>
      <c r="AL39">
        <f>+AK39+5</f>
        <v>180</v>
      </c>
    </row>
    <row r="40" spans="1:81" x14ac:dyDescent="0.25">
      <c r="A40" s="215"/>
      <c r="B40" t="s">
        <v>456</v>
      </c>
      <c r="C40">
        <f>+C39*0.8</f>
        <v>4</v>
      </c>
      <c r="D40">
        <f t="shared" ref="D40:AH40" si="51">+D39*0.8</f>
        <v>8</v>
      </c>
      <c r="E40">
        <f t="shared" si="51"/>
        <v>12</v>
      </c>
      <c r="F40">
        <f t="shared" si="51"/>
        <v>16</v>
      </c>
      <c r="G40">
        <f t="shared" si="51"/>
        <v>20</v>
      </c>
      <c r="H40">
        <f t="shared" si="51"/>
        <v>24</v>
      </c>
      <c r="I40">
        <f t="shared" si="51"/>
        <v>28</v>
      </c>
      <c r="J40">
        <f t="shared" si="51"/>
        <v>32</v>
      </c>
      <c r="K40">
        <f t="shared" si="51"/>
        <v>36</v>
      </c>
      <c r="L40">
        <f t="shared" si="51"/>
        <v>40</v>
      </c>
      <c r="M40">
        <f t="shared" si="51"/>
        <v>44</v>
      </c>
      <c r="N40">
        <f t="shared" si="51"/>
        <v>48</v>
      </c>
      <c r="O40">
        <f t="shared" si="51"/>
        <v>52</v>
      </c>
      <c r="P40">
        <f t="shared" si="51"/>
        <v>56</v>
      </c>
      <c r="Q40">
        <f t="shared" si="51"/>
        <v>60</v>
      </c>
      <c r="R40">
        <f t="shared" si="51"/>
        <v>64</v>
      </c>
      <c r="S40">
        <f t="shared" si="51"/>
        <v>68</v>
      </c>
      <c r="T40">
        <f t="shared" si="51"/>
        <v>72</v>
      </c>
      <c r="U40">
        <f t="shared" si="51"/>
        <v>76</v>
      </c>
      <c r="V40">
        <f t="shared" si="51"/>
        <v>80</v>
      </c>
      <c r="W40">
        <f t="shared" si="51"/>
        <v>84</v>
      </c>
      <c r="X40">
        <f t="shared" si="51"/>
        <v>88</v>
      </c>
      <c r="Y40">
        <f t="shared" si="51"/>
        <v>92</v>
      </c>
      <c r="Z40">
        <f t="shared" si="51"/>
        <v>96</v>
      </c>
      <c r="AA40">
        <f t="shared" si="51"/>
        <v>100</v>
      </c>
      <c r="AB40">
        <f t="shared" si="51"/>
        <v>104</v>
      </c>
      <c r="AC40">
        <f t="shared" si="51"/>
        <v>108</v>
      </c>
      <c r="AD40">
        <f t="shared" si="51"/>
        <v>112</v>
      </c>
      <c r="AE40">
        <f t="shared" si="51"/>
        <v>116</v>
      </c>
      <c r="AF40">
        <f t="shared" si="51"/>
        <v>120</v>
      </c>
      <c r="AG40">
        <f t="shared" si="51"/>
        <v>124</v>
      </c>
      <c r="AH40">
        <f t="shared" si="51"/>
        <v>128</v>
      </c>
      <c r="AI40">
        <f>+AI39*0.8</f>
        <v>132</v>
      </c>
      <c r="AJ40">
        <f>+AJ39*0.8</f>
        <v>136</v>
      </c>
      <c r="AK40">
        <f>+AK39*0.8</f>
        <v>140</v>
      </c>
      <c r="AL40">
        <f>+AL39*0.8</f>
        <v>144</v>
      </c>
    </row>
    <row r="41" spans="1:81" x14ac:dyDescent="0.25">
      <c r="A41" s="215"/>
    </row>
    <row r="42" spans="1:81" x14ac:dyDescent="0.25">
      <c r="A42" s="215"/>
      <c r="D42" s="145" t="s">
        <v>674</v>
      </c>
      <c r="E42" s="145"/>
      <c r="F42" s="145"/>
      <c r="G42" s="145"/>
    </row>
    <row r="43" spans="1:81" ht="15.75" thickBot="1" x14ac:dyDescent="0.3">
      <c r="A43" s="215"/>
      <c r="D43" s="128" t="s">
        <v>236</v>
      </c>
      <c r="E43" s="157" t="s">
        <v>675</v>
      </c>
      <c r="F43" s="158">
        <f>AJ55</f>
        <v>0.81382748693462315</v>
      </c>
      <c r="G43" s="122"/>
      <c r="H43" s="124"/>
    </row>
    <row r="44" spans="1:81" ht="15.75" thickBot="1" x14ac:dyDescent="0.3">
      <c r="A44" s="215"/>
      <c r="D44" s="131" t="s">
        <v>424</v>
      </c>
      <c r="E44" s="132" t="s">
        <v>240</v>
      </c>
      <c r="F44" s="132" t="s">
        <v>374</v>
      </c>
      <c r="G44" s="132" t="s">
        <v>425</v>
      </c>
      <c r="H44" s="133" t="s">
        <v>573</v>
      </c>
      <c r="O44" s="97" t="s">
        <v>571</v>
      </c>
      <c r="P44" s="98"/>
      <c r="Q44" s="99"/>
      <c r="AA44" s="97" t="s">
        <v>572</v>
      </c>
      <c r="AB44" s="98"/>
      <c r="AC44" s="99"/>
      <c r="AE44" t="s">
        <v>422</v>
      </c>
    </row>
    <row r="45" spans="1:81" ht="15.75" thickTop="1" x14ac:dyDescent="0.25">
      <c r="A45" s="215"/>
      <c r="D45" s="129" t="s">
        <v>220</v>
      </c>
      <c r="E45" s="120">
        <f>AF48</f>
        <v>12</v>
      </c>
      <c r="F45" s="121">
        <f t="shared" ref="F45:G47" si="52">AG48</f>
        <v>482.91666666666657</v>
      </c>
      <c r="G45" s="121">
        <f t="shared" si="52"/>
        <v>40.24305555555555</v>
      </c>
      <c r="H45" s="146">
        <f>SQRT(AI48)</f>
        <v>46.584374118764735</v>
      </c>
      <c r="O45" s="42" t="s">
        <v>254</v>
      </c>
      <c r="P45" s="100" t="s">
        <v>459</v>
      </c>
      <c r="Q45" s="96" t="s">
        <v>255</v>
      </c>
      <c r="S45" t="s">
        <v>422</v>
      </c>
      <c r="AA45" s="42" t="s">
        <v>252</v>
      </c>
      <c r="AB45" s="100" t="s">
        <v>458</v>
      </c>
      <c r="AC45" s="96" t="s">
        <v>253</v>
      </c>
    </row>
    <row r="46" spans="1:81" ht="15.75" thickBot="1" x14ac:dyDescent="0.3">
      <c r="A46" s="215"/>
      <c r="D46" s="129" t="s">
        <v>222</v>
      </c>
      <c r="E46" s="120">
        <f t="shared" ref="E46:E47" si="53">AF49</f>
        <v>19</v>
      </c>
      <c r="F46" s="121">
        <f t="shared" si="52"/>
        <v>655.09999999999991</v>
      </c>
      <c r="G46" s="121">
        <f t="shared" si="52"/>
        <v>34.478947368421046</v>
      </c>
      <c r="H46" s="146">
        <f t="shared" ref="H46:H47" si="54">SQRT(AI49)</f>
        <v>21.811203686129225</v>
      </c>
      <c r="O46" s="42"/>
      <c r="P46" s="100">
        <v>52.2</v>
      </c>
      <c r="Q46" s="96"/>
      <c r="AA46" s="42"/>
      <c r="AB46" s="100">
        <v>22.5</v>
      </c>
      <c r="AC46" s="96"/>
      <c r="AE46" t="s">
        <v>423</v>
      </c>
    </row>
    <row r="47" spans="1:81" ht="15.75" thickBot="1" x14ac:dyDescent="0.3">
      <c r="A47" s="215"/>
      <c r="D47" s="130" t="s">
        <v>221</v>
      </c>
      <c r="E47" s="126">
        <f t="shared" si="53"/>
        <v>40</v>
      </c>
      <c r="F47" s="127">
        <f t="shared" si="52"/>
        <v>1462.5499999999997</v>
      </c>
      <c r="G47" s="127">
        <f t="shared" si="52"/>
        <v>36.563749999999992</v>
      </c>
      <c r="H47" s="147">
        <f t="shared" si="54"/>
        <v>14.174665357551687</v>
      </c>
      <c r="O47" s="42"/>
      <c r="P47" s="100"/>
      <c r="Q47" s="96">
        <v>49.716666666666669</v>
      </c>
      <c r="S47" t="s">
        <v>423</v>
      </c>
      <c r="AA47" s="42"/>
      <c r="AB47" s="100"/>
      <c r="AC47" s="96">
        <v>30.35</v>
      </c>
      <c r="AE47" s="79" t="s">
        <v>424</v>
      </c>
      <c r="AF47" s="79" t="s">
        <v>240</v>
      </c>
      <c r="AG47" s="79" t="s">
        <v>374</v>
      </c>
      <c r="AH47" s="79" t="s">
        <v>425</v>
      </c>
      <c r="AI47" s="79" t="s">
        <v>426</v>
      </c>
    </row>
    <row r="48" spans="1:81" ht="15.75" thickBot="1" x14ac:dyDescent="0.3">
      <c r="A48" s="215"/>
      <c r="O48" s="42">
        <v>102.60000000000001</v>
      </c>
      <c r="P48" s="100"/>
      <c r="Q48" s="96"/>
      <c r="S48" s="79" t="s">
        <v>424</v>
      </c>
      <c r="T48" s="79" t="s">
        <v>240</v>
      </c>
      <c r="U48" s="79" t="s">
        <v>374</v>
      </c>
      <c r="V48" s="79" t="s">
        <v>425</v>
      </c>
      <c r="W48" s="79" t="s">
        <v>426</v>
      </c>
      <c r="AA48" s="42">
        <v>47.633333333333326</v>
      </c>
      <c r="AB48" s="100"/>
      <c r="AC48" s="96"/>
      <c r="AE48" s="77" t="s">
        <v>252</v>
      </c>
      <c r="AF48" s="77">
        <v>12</v>
      </c>
      <c r="AG48" s="77">
        <v>482.91666666666657</v>
      </c>
      <c r="AH48" s="77">
        <v>40.24305555555555</v>
      </c>
      <c r="AI48" s="77">
        <v>2170.1039120370374</v>
      </c>
    </row>
    <row r="49" spans="1:37" x14ac:dyDescent="0.25">
      <c r="A49" s="215"/>
      <c r="D49" s="134" t="s">
        <v>569</v>
      </c>
      <c r="E49" s="98" t="s">
        <v>635</v>
      </c>
      <c r="F49" s="148">
        <f>X56</f>
        <v>2.1002509192777143E-4</v>
      </c>
      <c r="G49" s="98"/>
      <c r="H49" s="99"/>
      <c r="O49" s="42">
        <v>84.233333333333334</v>
      </c>
      <c r="P49" s="100"/>
      <c r="Q49" s="96"/>
      <c r="S49" s="77" t="s">
        <v>254</v>
      </c>
      <c r="T49" s="77">
        <v>12</v>
      </c>
      <c r="U49" s="77">
        <v>877.94999999999993</v>
      </c>
      <c r="V49" s="77">
        <v>73.162499999999994</v>
      </c>
      <c r="W49" s="77">
        <v>656.87460227272754</v>
      </c>
      <c r="AA49" s="42">
        <v>174.98333333333332</v>
      </c>
      <c r="AB49" s="100"/>
      <c r="AC49" s="96"/>
      <c r="AE49" s="77" t="s">
        <v>458</v>
      </c>
      <c r="AF49" s="77">
        <v>19</v>
      </c>
      <c r="AG49" s="77">
        <v>655.09999999999991</v>
      </c>
      <c r="AH49" s="77">
        <v>34.478947368421046</v>
      </c>
      <c r="AI49" s="77">
        <v>475.72860623781708</v>
      </c>
    </row>
    <row r="50" spans="1:37" ht="15.75" thickBot="1" x14ac:dyDescent="0.3">
      <c r="A50" s="215"/>
      <c r="D50" s="149" t="s">
        <v>424</v>
      </c>
      <c r="E50" s="132" t="s">
        <v>240</v>
      </c>
      <c r="F50" s="132" t="s">
        <v>374</v>
      </c>
      <c r="G50" s="132" t="s">
        <v>425</v>
      </c>
      <c r="H50" s="150" t="s">
        <v>573</v>
      </c>
      <c r="O50" s="42">
        <v>29.266666666666669</v>
      </c>
      <c r="P50" s="100"/>
      <c r="Q50" s="96"/>
      <c r="S50" s="77" t="s">
        <v>459</v>
      </c>
      <c r="T50" s="77">
        <v>19</v>
      </c>
      <c r="U50" s="77">
        <v>1027.7166666666667</v>
      </c>
      <c r="V50" s="77">
        <v>54.090350877192982</v>
      </c>
      <c r="W50" s="77">
        <v>919.72896036387181</v>
      </c>
      <c r="AA50" s="42">
        <v>5.8333333333333339</v>
      </c>
      <c r="AB50" s="100"/>
      <c r="AC50" s="96"/>
      <c r="AE50" s="78" t="s">
        <v>253</v>
      </c>
      <c r="AF50" s="78">
        <v>40</v>
      </c>
      <c r="AG50" s="78">
        <v>1462.5499999999997</v>
      </c>
      <c r="AH50" s="78">
        <v>36.563749999999992</v>
      </c>
      <c r="AI50" s="78">
        <v>200.92113799857589</v>
      </c>
    </row>
    <row r="51" spans="1:37" ht="16.5" thickTop="1" thickBot="1" x14ac:dyDescent="0.3">
      <c r="A51" s="215"/>
      <c r="D51" s="151" t="s">
        <v>220</v>
      </c>
      <c r="E51" s="120">
        <f>T49</f>
        <v>12</v>
      </c>
      <c r="F51" s="121">
        <f t="shared" ref="F51:G53" si="55">U49</f>
        <v>877.94999999999993</v>
      </c>
      <c r="G51" s="121">
        <f t="shared" si="55"/>
        <v>73.162499999999994</v>
      </c>
      <c r="H51" s="152">
        <f>SQRT(W49)</f>
        <v>25.629565003579899</v>
      </c>
      <c r="O51" s="42">
        <v>121.75</v>
      </c>
      <c r="P51" s="100"/>
      <c r="Q51" s="96"/>
      <c r="S51" s="78" t="s">
        <v>255</v>
      </c>
      <c r="T51" s="78">
        <v>40</v>
      </c>
      <c r="U51" s="78">
        <v>1488.1666666666663</v>
      </c>
      <c r="V51" s="78">
        <v>37.204166666666659</v>
      </c>
      <c r="W51" s="78">
        <v>565.34112179487272</v>
      </c>
      <c r="AA51" s="42">
        <v>32.316666666666663</v>
      </c>
      <c r="AB51" s="100"/>
      <c r="AC51" s="96"/>
    </row>
    <row r="52" spans="1:37" x14ac:dyDescent="0.25">
      <c r="A52" s="215"/>
      <c r="D52" s="151" t="s">
        <v>222</v>
      </c>
      <c r="E52" s="120">
        <f t="shared" ref="E52:E53" si="56">T50</f>
        <v>19</v>
      </c>
      <c r="F52" s="121">
        <f t="shared" si="55"/>
        <v>1027.7166666666667</v>
      </c>
      <c r="G52" s="121">
        <f t="shared" si="55"/>
        <v>54.090350877192982</v>
      </c>
      <c r="H52" s="152">
        <f t="shared" ref="H52:H53" si="57">SQRT(W50)</f>
        <v>30.327033490994001</v>
      </c>
      <c r="O52" s="42"/>
      <c r="P52" s="100">
        <v>24.616666666666667</v>
      </c>
      <c r="Q52" s="96"/>
      <c r="AA52" s="42"/>
      <c r="AB52" s="100">
        <v>16.549999999999997</v>
      </c>
      <c r="AC52" s="96"/>
    </row>
    <row r="53" spans="1:37" ht="15.75" thickBot="1" x14ac:dyDescent="0.3">
      <c r="A53" s="215"/>
      <c r="D53" s="153" t="s">
        <v>221</v>
      </c>
      <c r="E53" s="154">
        <f t="shared" si="56"/>
        <v>40</v>
      </c>
      <c r="F53" s="155">
        <f t="shared" si="55"/>
        <v>1488.1666666666663</v>
      </c>
      <c r="G53" s="155">
        <f t="shared" si="55"/>
        <v>37.204166666666659</v>
      </c>
      <c r="H53" s="156">
        <f t="shared" si="57"/>
        <v>23.776903116151875</v>
      </c>
      <c r="O53" s="42"/>
      <c r="P53" s="100">
        <v>21.200000000000003</v>
      </c>
      <c r="Q53" s="96"/>
      <c r="AA53" s="42"/>
      <c r="AB53" s="100">
        <v>14.95</v>
      </c>
      <c r="AC53" s="96"/>
      <c r="AE53" t="s">
        <v>427</v>
      </c>
    </row>
    <row r="54" spans="1:37" ht="15.75" thickBot="1" x14ac:dyDescent="0.3">
      <c r="A54" s="215"/>
      <c r="O54" s="42"/>
      <c r="P54" s="100">
        <v>64.166666666666671</v>
      </c>
      <c r="Q54" s="96"/>
      <c r="S54" t="s">
        <v>427</v>
      </c>
      <c r="AA54" s="42"/>
      <c r="AB54" s="100">
        <v>23.083333333333332</v>
      </c>
      <c r="AC54" s="96"/>
      <c r="AE54" s="79" t="s">
        <v>428</v>
      </c>
      <c r="AF54" s="79" t="s">
        <v>429</v>
      </c>
      <c r="AG54" s="79" t="s">
        <v>430</v>
      </c>
      <c r="AH54" s="79" t="s">
        <v>431</v>
      </c>
      <c r="AI54" s="79" t="s">
        <v>432</v>
      </c>
      <c r="AJ54" s="79" t="s">
        <v>433</v>
      </c>
      <c r="AK54" s="79" t="s">
        <v>434</v>
      </c>
    </row>
    <row r="55" spans="1:37" x14ac:dyDescent="0.25">
      <c r="A55" s="215"/>
      <c r="O55" s="42"/>
      <c r="P55" s="100">
        <v>46.15</v>
      </c>
      <c r="Q55" s="96"/>
      <c r="S55" s="79" t="s">
        <v>428</v>
      </c>
      <c r="T55" s="79" t="s">
        <v>429</v>
      </c>
      <c r="U55" s="79" t="s">
        <v>430</v>
      </c>
      <c r="V55" s="79" t="s">
        <v>431</v>
      </c>
      <c r="W55" s="79" t="s">
        <v>432</v>
      </c>
      <c r="X55" s="79" t="s">
        <v>433</v>
      </c>
      <c r="Y55" s="79" t="s">
        <v>434</v>
      </c>
      <c r="AA55" s="42"/>
      <c r="AB55" s="100">
        <v>31.566666666666666</v>
      </c>
      <c r="AC55" s="96"/>
      <c r="AE55" s="77" t="s">
        <v>435</v>
      </c>
      <c r="AF55" s="77">
        <v>244.73875317963393</v>
      </c>
      <c r="AG55" s="77">
        <v>2</v>
      </c>
      <c r="AH55" s="77">
        <v>122.36937658981697</v>
      </c>
      <c r="AI55" s="77">
        <v>0.20663223078094703</v>
      </c>
      <c r="AJ55" s="77">
        <v>0.81382748693462315</v>
      </c>
      <c r="AK55" s="77">
        <v>3.1316719710508414</v>
      </c>
    </row>
    <row r="56" spans="1:37" x14ac:dyDescent="0.25">
      <c r="A56" s="215"/>
      <c r="O56" s="42"/>
      <c r="P56" s="100"/>
      <c r="Q56" s="96">
        <v>58.733333333333341</v>
      </c>
      <c r="S56" s="77" t="s">
        <v>435</v>
      </c>
      <c r="T56" s="77">
        <v>12961.745989467498</v>
      </c>
      <c r="U56" s="77">
        <v>2</v>
      </c>
      <c r="V56" s="77">
        <v>6480.8729947337488</v>
      </c>
      <c r="W56" s="77">
        <v>9.6161584270483509</v>
      </c>
      <c r="X56" s="77">
        <v>2.1002509192777143E-4</v>
      </c>
      <c r="Y56" s="77">
        <v>3.1316719710508414</v>
      </c>
      <c r="AA56" s="42"/>
      <c r="AB56" s="100"/>
      <c r="AC56" s="96">
        <v>53.516666666666673</v>
      </c>
      <c r="AE56" s="77" t="s">
        <v>436</v>
      </c>
      <c r="AF56" s="77">
        <v>40270.182326632559</v>
      </c>
      <c r="AG56" s="77">
        <v>68</v>
      </c>
      <c r="AH56" s="77">
        <v>592.2085636269494</v>
      </c>
      <c r="AI56" s="77"/>
      <c r="AJ56" s="77"/>
      <c r="AK56" s="77"/>
    </row>
    <row r="57" spans="1:37" x14ac:dyDescent="0.25">
      <c r="A57" s="215"/>
      <c r="O57" s="42"/>
      <c r="P57" s="100"/>
      <c r="Q57" s="96">
        <v>49.683333333333337</v>
      </c>
      <c r="S57" s="77" t="s">
        <v>436</v>
      </c>
      <c r="T57" s="77">
        <v>45829.04566154971</v>
      </c>
      <c r="U57" s="77">
        <v>68</v>
      </c>
      <c r="V57" s="77">
        <v>673.95655384631925</v>
      </c>
      <c r="W57" s="77"/>
      <c r="X57" s="77"/>
      <c r="Y57" s="77"/>
      <c r="AA57" s="42"/>
      <c r="AB57" s="100"/>
      <c r="AC57" s="96">
        <v>21.816666666666666</v>
      </c>
      <c r="AE57" s="77"/>
      <c r="AF57" s="77"/>
      <c r="AG57" s="77"/>
      <c r="AH57" s="77"/>
      <c r="AI57" s="77"/>
      <c r="AJ57" s="77"/>
      <c r="AK57" s="77"/>
    </row>
    <row r="58" spans="1:37" ht="15.75" thickBot="1" x14ac:dyDescent="0.3">
      <c r="A58" s="216"/>
      <c r="O58" s="42"/>
      <c r="P58" s="100">
        <v>51.516666666666666</v>
      </c>
      <c r="Q58" s="96"/>
      <c r="S58" s="77"/>
      <c r="T58" s="77"/>
      <c r="U58" s="77"/>
      <c r="V58" s="77"/>
      <c r="W58" s="77"/>
      <c r="X58" s="77"/>
      <c r="Y58" s="77"/>
      <c r="AA58" s="42"/>
      <c r="AB58" s="100">
        <v>91.4</v>
      </c>
      <c r="AC58" s="96"/>
      <c r="AE58" s="78" t="s">
        <v>437</v>
      </c>
      <c r="AF58" s="78">
        <v>40514.921079812193</v>
      </c>
      <c r="AG58" s="78">
        <v>70</v>
      </c>
      <c r="AH58" s="78"/>
      <c r="AI58" s="78"/>
      <c r="AJ58" s="78"/>
      <c r="AK58" s="78"/>
    </row>
    <row r="59" spans="1:37" ht="15.75" thickBot="1" x14ac:dyDescent="0.3">
      <c r="O59" s="42"/>
      <c r="P59" s="100"/>
      <c r="Q59" s="96"/>
      <c r="S59" s="78" t="s">
        <v>437</v>
      </c>
      <c r="T59" s="78">
        <v>58790.791651017207</v>
      </c>
      <c r="U59" s="78">
        <v>70</v>
      </c>
      <c r="V59" s="78"/>
      <c r="W59" s="78"/>
      <c r="X59" s="78"/>
      <c r="Y59" s="78"/>
      <c r="AA59" s="42"/>
      <c r="AB59" s="100"/>
      <c r="AC59" s="96"/>
      <c r="AE59" s="78"/>
      <c r="AF59" s="78"/>
      <c r="AG59" s="78"/>
      <c r="AH59" s="78"/>
      <c r="AI59" s="78"/>
      <c r="AJ59" s="78"/>
      <c r="AK59" s="78"/>
    </row>
    <row r="60" spans="1:37" x14ac:dyDescent="0.25">
      <c r="O60" s="42">
        <v>70.516666666666666</v>
      </c>
      <c r="P60" s="100"/>
      <c r="Q60" s="96"/>
      <c r="AA60" s="42">
        <v>54.65</v>
      </c>
      <c r="AB60" s="100"/>
      <c r="AC60" s="96"/>
    </row>
    <row r="61" spans="1:37" ht="15.75" thickBot="1" x14ac:dyDescent="0.3">
      <c r="O61" s="42"/>
      <c r="P61" s="100"/>
      <c r="Q61" s="96">
        <v>25.916666666666668</v>
      </c>
      <c r="AA61" s="42"/>
      <c r="AB61" s="100"/>
      <c r="AC61" s="96">
        <v>37.300000000000004</v>
      </c>
    </row>
    <row r="62" spans="1:37" x14ac:dyDescent="0.25">
      <c r="O62" s="42"/>
      <c r="P62" s="100"/>
      <c r="Q62" s="96">
        <v>12.6</v>
      </c>
      <c r="S62" s="97"/>
      <c r="T62" s="98"/>
      <c r="U62" s="98"/>
      <c r="V62" s="98"/>
      <c r="W62" s="98"/>
      <c r="X62" s="98"/>
      <c r="Y62" s="99"/>
      <c r="AA62" s="42"/>
      <c r="AB62" s="100"/>
      <c r="AC62" s="96">
        <v>39.799999999999997</v>
      </c>
    </row>
    <row r="63" spans="1:37" x14ac:dyDescent="0.25">
      <c r="O63" s="42"/>
      <c r="P63" s="100"/>
      <c r="Q63" s="96">
        <v>14.716666666666667</v>
      </c>
      <c r="S63" s="42"/>
      <c r="T63" s="100"/>
      <c r="U63" s="100"/>
      <c r="V63" s="100"/>
      <c r="W63" s="100"/>
      <c r="X63" s="100"/>
      <c r="Y63" s="96"/>
      <c r="AA63" s="42"/>
      <c r="AB63" s="100"/>
      <c r="AC63" s="96">
        <v>29.116666666666667</v>
      </c>
    </row>
    <row r="64" spans="1:37" ht="15.75" thickBot="1" x14ac:dyDescent="0.3">
      <c r="O64" s="42"/>
      <c r="P64" s="100"/>
      <c r="Q64" s="96">
        <v>18.466666666666669</v>
      </c>
      <c r="S64" s="42"/>
      <c r="T64" s="100"/>
      <c r="U64" s="100"/>
      <c r="V64" s="100"/>
      <c r="W64" s="100"/>
      <c r="X64" s="100"/>
      <c r="Y64" s="96"/>
      <c r="AA64" s="42"/>
      <c r="AB64" s="100"/>
      <c r="AC64" s="96">
        <v>32.25</v>
      </c>
    </row>
    <row r="65" spans="15:29" x14ac:dyDescent="0.25">
      <c r="O65" s="42"/>
      <c r="P65" s="100"/>
      <c r="Q65" s="96">
        <v>27.366666666666664</v>
      </c>
      <c r="S65" s="104"/>
      <c r="T65" s="79"/>
      <c r="U65" s="79"/>
      <c r="V65" s="79"/>
      <c r="W65" s="79"/>
      <c r="X65" s="100"/>
      <c r="Y65" s="96"/>
      <c r="AA65" s="42"/>
      <c r="AB65" s="100"/>
      <c r="AC65" s="96">
        <v>42.933333333333337</v>
      </c>
    </row>
    <row r="66" spans="15:29" x14ac:dyDescent="0.25">
      <c r="O66" s="42"/>
      <c r="P66" s="100"/>
      <c r="Q66" s="96">
        <v>25.533333333333335</v>
      </c>
      <c r="S66" s="105"/>
      <c r="T66" s="77"/>
      <c r="U66" s="77"/>
      <c r="V66" s="77"/>
      <c r="W66" s="77"/>
      <c r="X66" s="100"/>
      <c r="Y66" s="96"/>
      <c r="AA66" s="42"/>
      <c r="AB66" s="100"/>
      <c r="AC66" s="96">
        <v>22.066666666666666</v>
      </c>
    </row>
    <row r="67" spans="15:29" ht="15.75" thickBot="1" x14ac:dyDescent="0.3">
      <c r="O67" s="42"/>
      <c r="P67" s="100"/>
      <c r="Q67" s="96">
        <v>50.883333333333333</v>
      </c>
      <c r="S67" s="106"/>
      <c r="T67" s="78"/>
      <c r="U67" s="78"/>
      <c r="V67" s="78"/>
      <c r="W67" s="78"/>
      <c r="X67" s="100"/>
      <c r="Y67" s="96"/>
      <c r="AA67" s="42"/>
      <c r="AB67" s="100"/>
      <c r="AC67" s="96">
        <v>37.183333333333337</v>
      </c>
    </row>
    <row r="68" spans="15:29" x14ac:dyDescent="0.25">
      <c r="O68" s="42"/>
      <c r="P68" s="100">
        <v>50.199999999999996</v>
      </c>
      <c r="Q68" s="96"/>
      <c r="S68" s="42"/>
      <c r="T68" s="100"/>
      <c r="U68" s="100"/>
      <c r="V68" s="100"/>
      <c r="W68" s="100"/>
      <c r="X68" s="100"/>
      <c r="Y68" s="96"/>
      <c r="AA68" s="42"/>
      <c r="AB68" s="100">
        <v>40.283333333333331</v>
      </c>
      <c r="AC68" s="96"/>
    </row>
    <row r="69" spans="15:29" x14ac:dyDescent="0.25">
      <c r="O69" s="42"/>
      <c r="P69" s="100"/>
      <c r="Q69" s="96">
        <v>95.033333333333346</v>
      </c>
      <c r="S69" s="42"/>
      <c r="T69" s="100"/>
      <c r="U69" s="100"/>
      <c r="V69" s="100"/>
      <c r="W69" s="100"/>
      <c r="X69" s="100"/>
      <c r="Y69" s="96"/>
      <c r="AA69" s="42"/>
      <c r="AB69" s="100"/>
      <c r="AC69" s="96">
        <v>46.666666666666664</v>
      </c>
    </row>
    <row r="70" spans="15:29" ht="15.75" thickBot="1" x14ac:dyDescent="0.3">
      <c r="O70" s="42">
        <v>58.966666666666669</v>
      </c>
      <c r="P70" s="100"/>
      <c r="Q70" s="96"/>
      <c r="S70" s="42"/>
      <c r="T70" s="100"/>
      <c r="U70" s="100"/>
      <c r="V70" s="100"/>
      <c r="W70" s="100"/>
      <c r="X70" s="100"/>
      <c r="Y70" s="96"/>
      <c r="AA70" s="42">
        <v>21.233333333333334</v>
      </c>
      <c r="AB70" s="100"/>
      <c r="AC70" s="96"/>
    </row>
    <row r="71" spans="15:29" x14ac:dyDescent="0.25">
      <c r="O71" s="42">
        <v>46.183333333333337</v>
      </c>
      <c r="P71" s="100"/>
      <c r="Q71" s="96"/>
      <c r="S71" s="104"/>
      <c r="T71" s="79"/>
      <c r="U71" s="79"/>
      <c r="V71" s="79"/>
      <c r="W71" s="79"/>
      <c r="X71" s="79"/>
      <c r="Y71" s="107"/>
      <c r="AA71" s="42">
        <v>8.6833333333333336</v>
      </c>
      <c r="AB71" s="100"/>
      <c r="AC71" s="96"/>
    </row>
    <row r="72" spans="15:29" x14ac:dyDescent="0.25">
      <c r="O72" s="42">
        <v>88.25</v>
      </c>
      <c r="P72" s="100"/>
      <c r="Q72" s="96"/>
      <c r="S72" s="105"/>
      <c r="T72" s="77"/>
      <c r="U72" s="77"/>
      <c r="V72" s="77"/>
      <c r="W72" s="77"/>
      <c r="X72" s="77"/>
      <c r="Y72" s="108"/>
      <c r="AA72" s="42">
        <v>10.216666666666667</v>
      </c>
      <c r="AB72" s="100"/>
      <c r="AC72" s="96"/>
    </row>
    <row r="73" spans="15:29" x14ac:dyDescent="0.25">
      <c r="O73" s="42"/>
      <c r="P73" s="100"/>
      <c r="Q73" s="96"/>
      <c r="S73" s="105"/>
      <c r="T73" s="77"/>
      <c r="U73" s="77"/>
      <c r="V73" s="77"/>
      <c r="W73" s="77"/>
      <c r="X73" s="77"/>
      <c r="Y73" s="108"/>
      <c r="AA73" s="42"/>
      <c r="AB73" s="100"/>
      <c r="AC73" s="96"/>
    </row>
    <row r="74" spans="15:29" x14ac:dyDescent="0.25">
      <c r="O74" s="42"/>
      <c r="P74" s="100">
        <v>13.066666666666666</v>
      </c>
      <c r="Q74" s="96"/>
      <c r="S74" s="105"/>
      <c r="T74" s="77"/>
      <c r="U74" s="77"/>
      <c r="V74" s="77"/>
      <c r="W74" s="77"/>
      <c r="X74" s="77"/>
      <c r="Y74" s="108"/>
      <c r="AA74" s="42"/>
      <c r="AB74" s="100">
        <v>21.166666666666671</v>
      </c>
      <c r="AC74" s="96"/>
    </row>
    <row r="75" spans="15:29" ht="15.75" thickBot="1" x14ac:dyDescent="0.3">
      <c r="O75" s="42">
        <v>50.516666666666666</v>
      </c>
      <c r="P75" s="100"/>
      <c r="Q75" s="96"/>
      <c r="S75" s="106"/>
      <c r="T75" s="78"/>
      <c r="U75" s="78"/>
      <c r="V75" s="78"/>
      <c r="W75" s="78"/>
      <c r="X75" s="78"/>
      <c r="Y75" s="109"/>
      <c r="AA75" s="42">
        <v>15.716666666666665</v>
      </c>
      <c r="AB75" s="100"/>
      <c r="AC75" s="96"/>
    </row>
    <row r="76" spans="15:29" x14ac:dyDescent="0.25">
      <c r="O76" s="42"/>
      <c r="P76" s="100"/>
      <c r="Q76" s="96">
        <v>27.933333333333337</v>
      </c>
      <c r="AA76" s="42"/>
      <c r="AB76" s="100"/>
      <c r="AC76" s="96">
        <v>54.4</v>
      </c>
    </row>
    <row r="77" spans="15:29" x14ac:dyDescent="0.25">
      <c r="O77" s="42"/>
      <c r="P77" s="100"/>
      <c r="Q77" s="96">
        <v>33.799999999999997</v>
      </c>
      <c r="AA77" s="42"/>
      <c r="AB77" s="100"/>
      <c r="AC77" s="96">
        <v>36.716666666666661</v>
      </c>
    </row>
    <row r="78" spans="15:29" x14ac:dyDescent="0.25">
      <c r="O78" s="42">
        <v>83.916666666666671</v>
      </c>
      <c r="P78" s="100"/>
      <c r="Q78" s="96"/>
      <c r="AA78" s="42">
        <v>12.500000000000002</v>
      </c>
      <c r="AB78" s="100"/>
      <c r="AC78" s="96"/>
    </row>
    <row r="79" spans="15:29" x14ac:dyDescent="0.25">
      <c r="O79" s="42">
        <v>62.333333333333329</v>
      </c>
      <c r="P79" s="100"/>
      <c r="Q79" s="96"/>
      <c r="AA79" s="42">
        <v>35.383333333333333</v>
      </c>
      <c r="AB79" s="100"/>
      <c r="AC79" s="96"/>
    </row>
    <row r="80" spans="15:29" x14ac:dyDescent="0.25">
      <c r="O80" s="42"/>
      <c r="P80" s="100">
        <v>93.516666666666666</v>
      </c>
      <c r="Q80" s="96"/>
      <c r="AA80" s="42"/>
      <c r="AB80" s="100">
        <v>50.75</v>
      </c>
      <c r="AC80" s="96"/>
    </row>
    <row r="81" spans="15:29" x14ac:dyDescent="0.25">
      <c r="O81" s="42"/>
      <c r="P81" s="100">
        <v>150.6</v>
      </c>
      <c r="Q81" s="96"/>
      <c r="AA81" s="42"/>
      <c r="AB81" s="100">
        <v>61.066666666666663</v>
      </c>
      <c r="AC81" s="96"/>
    </row>
    <row r="82" spans="15:29" x14ac:dyDescent="0.25">
      <c r="O82" s="42"/>
      <c r="P82" s="100"/>
      <c r="Q82" s="96"/>
      <c r="AA82" s="42"/>
      <c r="AB82" s="100"/>
      <c r="AC82" s="96"/>
    </row>
    <row r="83" spans="15:29" x14ac:dyDescent="0.25">
      <c r="O83" s="42"/>
      <c r="P83" s="100"/>
      <c r="Q83" s="96"/>
      <c r="AA83" s="42"/>
      <c r="AB83" s="100"/>
      <c r="AC83" s="96"/>
    </row>
    <row r="84" spans="15:29" x14ac:dyDescent="0.25">
      <c r="O84" s="42"/>
      <c r="P84" s="100"/>
      <c r="Q84" s="96">
        <v>18.616666666666664</v>
      </c>
      <c r="AA84" s="42"/>
      <c r="AB84" s="100"/>
      <c r="AC84" s="96">
        <v>28.033333333333339</v>
      </c>
    </row>
    <row r="85" spans="15:29" x14ac:dyDescent="0.25">
      <c r="O85" s="42"/>
      <c r="P85" s="100"/>
      <c r="Q85" s="96"/>
      <c r="AA85" s="42"/>
      <c r="AB85" s="100"/>
      <c r="AC85" s="96"/>
    </row>
    <row r="86" spans="15:29" x14ac:dyDescent="0.25">
      <c r="O86" s="42"/>
      <c r="P86" s="100"/>
      <c r="Q86" s="96">
        <v>32.616666666666667</v>
      </c>
      <c r="AA86" s="42"/>
      <c r="AB86" s="100"/>
      <c r="AC86" s="96">
        <v>48.900000000000006</v>
      </c>
    </row>
    <row r="87" spans="15:29" x14ac:dyDescent="0.25">
      <c r="O87" s="42"/>
      <c r="P87" s="100"/>
      <c r="Q87" s="96">
        <v>21.599999999999998</v>
      </c>
      <c r="AA87" s="42"/>
      <c r="AB87" s="100"/>
      <c r="AC87" s="96">
        <v>34.849999999999994</v>
      </c>
    </row>
    <row r="88" spans="15:29" x14ac:dyDescent="0.25">
      <c r="O88" s="42"/>
      <c r="P88" s="100"/>
      <c r="Q88" s="96">
        <v>14.383333333333335</v>
      </c>
      <c r="AA88" s="42"/>
      <c r="AB88" s="100"/>
      <c r="AC88" s="96">
        <v>29.133333333333333</v>
      </c>
    </row>
    <row r="89" spans="15:29" x14ac:dyDescent="0.25">
      <c r="O89" s="42"/>
      <c r="P89" s="100"/>
      <c r="Q89" s="96">
        <v>21.516666666666666</v>
      </c>
      <c r="AA89" s="42"/>
      <c r="AB89" s="100"/>
      <c r="AC89" s="96">
        <v>23.883333333333336</v>
      </c>
    </row>
    <row r="90" spans="15:29" x14ac:dyDescent="0.25">
      <c r="O90" s="42"/>
      <c r="P90" s="100"/>
      <c r="Q90" s="96"/>
      <c r="AA90" s="42"/>
      <c r="AB90" s="100"/>
      <c r="AC90" s="96"/>
    </row>
    <row r="91" spans="15:29" x14ac:dyDescent="0.25">
      <c r="O91" s="42"/>
      <c r="P91" s="100"/>
      <c r="Q91" s="96">
        <v>32.650000000000006</v>
      </c>
      <c r="AA91" s="42"/>
      <c r="AB91" s="100"/>
      <c r="AC91" s="96">
        <v>31.533333333333331</v>
      </c>
    </row>
    <row r="92" spans="15:29" x14ac:dyDescent="0.25">
      <c r="O92" s="42"/>
      <c r="P92" s="100"/>
      <c r="Q92" s="96"/>
      <c r="AA92" s="42"/>
      <c r="AB92" s="100"/>
      <c r="AC92" s="96"/>
    </row>
    <row r="93" spans="15:29" x14ac:dyDescent="0.25">
      <c r="O93" s="42"/>
      <c r="P93" s="100">
        <v>67.25</v>
      </c>
      <c r="Q93" s="96"/>
      <c r="AA93" s="42"/>
      <c r="AB93" s="100">
        <v>45</v>
      </c>
      <c r="AC93" s="96"/>
    </row>
    <row r="94" spans="15:29" x14ac:dyDescent="0.25">
      <c r="O94" s="42"/>
      <c r="P94" s="100">
        <v>58.416666666666664</v>
      </c>
      <c r="Q94" s="96"/>
      <c r="AA94" s="42"/>
      <c r="AB94" s="100">
        <v>74.333333333333343</v>
      </c>
      <c r="AC94" s="96"/>
    </row>
    <row r="95" spans="15:29" x14ac:dyDescent="0.25">
      <c r="O95" s="42"/>
      <c r="P95" s="100"/>
      <c r="Q95" s="96"/>
      <c r="AA95" s="42"/>
      <c r="AB95" s="100"/>
      <c r="AC95" s="96"/>
    </row>
    <row r="96" spans="15:29" x14ac:dyDescent="0.25">
      <c r="O96" s="42"/>
      <c r="P96" s="100">
        <v>39.016666666666666</v>
      </c>
      <c r="Q96" s="96"/>
      <c r="AA96" s="42"/>
      <c r="AB96" s="100">
        <v>12.966666666666665</v>
      </c>
      <c r="AC96" s="96"/>
    </row>
    <row r="97" spans="15:29" x14ac:dyDescent="0.25">
      <c r="O97" s="42"/>
      <c r="P97" s="100"/>
      <c r="Q97" s="96">
        <v>36.93333333333333</v>
      </c>
      <c r="AA97" s="42"/>
      <c r="AB97" s="100"/>
      <c r="AC97" s="96">
        <v>44.616666666666667</v>
      </c>
    </row>
    <row r="98" spans="15:29" x14ac:dyDescent="0.25">
      <c r="O98" s="42"/>
      <c r="P98" s="100"/>
      <c r="Q98" s="96">
        <v>28.416666666666668</v>
      </c>
      <c r="AA98" s="42"/>
      <c r="AB98" s="100"/>
      <c r="AC98" s="96">
        <v>37.049999999999997</v>
      </c>
    </row>
    <row r="99" spans="15:29" x14ac:dyDescent="0.25">
      <c r="O99" s="42"/>
      <c r="P99" s="100"/>
      <c r="Q99" s="96">
        <v>35.133333333333333</v>
      </c>
      <c r="AA99" s="42"/>
      <c r="AB99" s="100"/>
      <c r="AC99" s="96">
        <v>13.666666666666668</v>
      </c>
    </row>
    <row r="100" spans="15:29" x14ac:dyDescent="0.25">
      <c r="O100" s="42"/>
      <c r="P100" s="100"/>
      <c r="Q100" s="96">
        <v>36.466666666666661</v>
      </c>
      <c r="AA100" s="42"/>
      <c r="AB100" s="100"/>
      <c r="AC100" s="96">
        <v>14.5</v>
      </c>
    </row>
    <row r="101" spans="15:29" x14ac:dyDescent="0.25">
      <c r="O101" s="42"/>
      <c r="P101" s="100"/>
      <c r="Q101" s="96">
        <v>35.25</v>
      </c>
      <c r="AA101" s="42"/>
      <c r="AB101" s="100"/>
      <c r="AC101" s="96">
        <v>24.516666666666669</v>
      </c>
    </row>
    <row r="102" spans="15:29" x14ac:dyDescent="0.25">
      <c r="O102" s="42"/>
      <c r="P102" s="100"/>
      <c r="Q102" s="96">
        <v>36.533333333333331</v>
      </c>
      <c r="AA102" s="42"/>
      <c r="AB102" s="100"/>
      <c r="AC102" s="96">
        <v>14.416666666666668</v>
      </c>
    </row>
    <row r="103" spans="15:29" x14ac:dyDescent="0.25">
      <c r="O103" s="42"/>
      <c r="P103" s="100"/>
      <c r="Q103" s="96">
        <v>29.5</v>
      </c>
      <c r="AA103" s="42"/>
      <c r="AB103" s="100"/>
      <c r="AC103" s="96">
        <v>42.3</v>
      </c>
    </row>
    <row r="104" spans="15:29" x14ac:dyDescent="0.25">
      <c r="O104" s="42"/>
      <c r="P104" s="100">
        <v>54.2</v>
      </c>
      <c r="Q104" s="96"/>
      <c r="AA104" s="42"/>
      <c r="AB104" s="100">
        <v>25.583333333333336</v>
      </c>
      <c r="AC104" s="96"/>
    </row>
    <row r="105" spans="15:29" x14ac:dyDescent="0.25">
      <c r="O105" s="42"/>
      <c r="P105" s="100">
        <v>68.733333333333334</v>
      </c>
      <c r="Q105" s="96"/>
      <c r="AA105" s="42"/>
      <c r="AB105" s="100">
        <v>33.166666666666664</v>
      </c>
      <c r="AC105" s="96"/>
    </row>
    <row r="106" spans="15:29" x14ac:dyDescent="0.25">
      <c r="O106" s="42"/>
      <c r="P106" s="100"/>
      <c r="Q106" s="96">
        <v>18</v>
      </c>
      <c r="AA106" s="42"/>
      <c r="AB106" s="100"/>
      <c r="AC106" s="96">
        <v>41.383333333333333</v>
      </c>
    </row>
    <row r="107" spans="15:29" x14ac:dyDescent="0.25">
      <c r="O107" s="42"/>
      <c r="P107" s="100"/>
      <c r="Q107" s="96">
        <v>17.516666666666666</v>
      </c>
      <c r="AA107" s="42"/>
      <c r="AB107" s="100"/>
      <c r="AC107" s="96">
        <v>43.666666666666664</v>
      </c>
    </row>
    <row r="108" spans="15:29" x14ac:dyDescent="0.25">
      <c r="O108" s="42"/>
      <c r="P108" s="100"/>
      <c r="Q108" s="96">
        <v>18.283333333333339</v>
      </c>
      <c r="AA108" s="42"/>
      <c r="AB108" s="100"/>
      <c r="AC108" s="96">
        <v>46.31666666666667</v>
      </c>
    </row>
    <row r="109" spans="15:29" x14ac:dyDescent="0.25">
      <c r="O109" s="42"/>
      <c r="P109" s="100"/>
      <c r="Q109" s="96">
        <v>92.583333333333329</v>
      </c>
      <c r="AA109" s="42"/>
      <c r="AB109" s="100"/>
      <c r="AC109" s="96">
        <v>50.483333333333334</v>
      </c>
    </row>
    <row r="110" spans="15:29" x14ac:dyDescent="0.25">
      <c r="O110" s="42"/>
      <c r="P110" s="100"/>
      <c r="Q110" s="96">
        <v>35.733333333333334</v>
      </c>
      <c r="AA110" s="42"/>
      <c r="AB110" s="100"/>
      <c r="AC110" s="96">
        <v>50.783333333333339</v>
      </c>
    </row>
    <row r="111" spans="15:29" x14ac:dyDescent="0.25">
      <c r="O111" s="42"/>
      <c r="P111" s="100"/>
      <c r="Q111" s="96">
        <v>100.41666666666669</v>
      </c>
      <c r="AA111" s="42"/>
      <c r="AB111" s="100"/>
      <c r="AC111" s="96">
        <v>57.566666666666656</v>
      </c>
    </row>
    <row r="112" spans="15:29" x14ac:dyDescent="0.25">
      <c r="O112" s="42">
        <v>79.416666666666657</v>
      </c>
      <c r="P112" s="100"/>
      <c r="Q112" s="96"/>
      <c r="AA112" s="42">
        <v>63.766666666666666</v>
      </c>
      <c r="AB112" s="100"/>
      <c r="AC112" s="96"/>
    </row>
    <row r="113" spans="15:29" x14ac:dyDescent="0.25">
      <c r="O113" s="42"/>
      <c r="P113" s="100">
        <v>62.033333333333331</v>
      </c>
      <c r="Q113" s="96"/>
      <c r="AA113" s="42"/>
      <c r="AB113" s="100">
        <v>12.683333333333334</v>
      </c>
      <c r="AC113" s="96"/>
    </row>
    <row r="114" spans="15:29" x14ac:dyDescent="0.25">
      <c r="O114" s="42"/>
      <c r="P114" s="100">
        <v>48.1</v>
      </c>
      <c r="Q114" s="96"/>
      <c r="AA114" s="42"/>
      <c r="AB114" s="100">
        <v>36.81666666666667</v>
      </c>
      <c r="AC114" s="96"/>
    </row>
    <row r="115" spans="15:29" x14ac:dyDescent="0.25">
      <c r="O115" s="42"/>
      <c r="P115" s="100"/>
      <c r="Q115" s="96">
        <v>79.3</v>
      </c>
      <c r="AA115" s="42"/>
      <c r="AB115" s="100"/>
      <c r="AC115" s="96">
        <v>77.216666666666669</v>
      </c>
    </row>
    <row r="116" spans="15:29" x14ac:dyDescent="0.25">
      <c r="O116" s="42"/>
      <c r="P116" s="100"/>
      <c r="Q116" s="96">
        <v>23.35</v>
      </c>
      <c r="AA116" s="42"/>
      <c r="AB116" s="100"/>
      <c r="AC116" s="96">
        <v>34.299999999999997</v>
      </c>
    </row>
    <row r="117" spans="15:29" x14ac:dyDescent="0.25">
      <c r="O117" s="42"/>
      <c r="P117" s="100"/>
      <c r="Q117" s="96">
        <v>15.299999999999997</v>
      </c>
      <c r="AA117" s="42"/>
      <c r="AB117" s="100"/>
      <c r="AC117" s="96">
        <v>24.216666666666665</v>
      </c>
    </row>
    <row r="118" spans="15:29" x14ac:dyDescent="0.25">
      <c r="O118" s="42"/>
      <c r="P118" s="100"/>
      <c r="Q118" s="96">
        <v>13.766666666666666</v>
      </c>
      <c r="AA118" s="42"/>
      <c r="AB118" s="100"/>
      <c r="AC118" s="96">
        <v>16.899999999999999</v>
      </c>
    </row>
    <row r="119" spans="15:29" x14ac:dyDescent="0.25">
      <c r="O119" s="42"/>
      <c r="P119" s="100"/>
      <c r="Q119" s="96">
        <v>85.833333333333343</v>
      </c>
      <c r="AA119" s="42"/>
      <c r="AB119" s="100"/>
      <c r="AC119" s="96">
        <v>65.666666666666657</v>
      </c>
    </row>
    <row r="120" spans="15:29" x14ac:dyDescent="0.25">
      <c r="O120" s="42"/>
      <c r="P120" s="100">
        <v>24.366666666666667</v>
      </c>
      <c r="Q120" s="96"/>
      <c r="AA120" s="42"/>
      <c r="AB120" s="100">
        <v>15.700000000000001</v>
      </c>
      <c r="AC120" s="96"/>
    </row>
    <row r="121" spans="15:29" x14ac:dyDescent="0.25">
      <c r="O121" s="42"/>
      <c r="P121" s="100">
        <v>38.36666666666666</v>
      </c>
      <c r="Q121" s="96"/>
      <c r="AA121" s="42"/>
      <c r="AB121" s="100">
        <v>25.533333333333335</v>
      </c>
      <c r="AC121" s="96"/>
    </row>
    <row r="122" spans="15:29" x14ac:dyDescent="0.25">
      <c r="O122" s="42"/>
      <c r="P122" s="100"/>
      <c r="Q122" s="96">
        <v>27.549999999999997</v>
      </c>
      <c r="AA122" s="42"/>
      <c r="AB122" s="100"/>
      <c r="AC122" s="96">
        <v>26.716666666666669</v>
      </c>
    </row>
    <row r="123" spans="15:29" x14ac:dyDescent="0.25">
      <c r="O123" s="42"/>
      <c r="P123" s="100"/>
      <c r="Q123" s="96">
        <v>29.183333333333334</v>
      </c>
      <c r="AA123" s="42"/>
      <c r="AB123" s="100"/>
      <c r="AC123" s="96">
        <v>31.483333333333327</v>
      </c>
    </row>
    <row r="124" spans="15:29" ht="15.75" thickBot="1" x14ac:dyDescent="0.3">
      <c r="O124" s="101"/>
      <c r="P124" s="102"/>
      <c r="Q124" s="103">
        <v>61.349999999999994</v>
      </c>
      <c r="AA124" s="101"/>
      <c r="AB124" s="102"/>
      <c r="AC124" s="103">
        <v>24.333333333333332</v>
      </c>
    </row>
  </sheetData>
  <mergeCells count="1">
    <mergeCell ref="A2:A58"/>
  </mergeCells>
  <pageMargins left="0.7" right="0.7" top="0.75" bottom="0.75" header="0.3" footer="0.3"/>
  <pageSetup orientation="portrait" horizontalDpi="4294967293"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27"/>
  <sheetViews>
    <sheetView zoomScale="85" zoomScaleNormal="85" workbookViewId="0">
      <pane xSplit="2" ySplit="2" topLeftCell="C3" activePane="bottomRight" state="frozen"/>
      <selection pane="topRight" activeCell="C1" sqref="C1"/>
      <selection pane="bottomLeft" activeCell="A3" sqref="A3"/>
      <selection pane="bottomRight" activeCell="A2" sqref="A2:A64"/>
    </sheetView>
  </sheetViews>
  <sheetFormatPr defaultRowHeight="15" x14ac:dyDescent="0.25"/>
  <cols>
    <col min="1" max="1" width="24.7109375" customWidth="1"/>
    <col min="2" max="2" width="29.5703125" bestFit="1" customWidth="1"/>
    <col min="3" max="11" width="14.85546875" customWidth="1"/>
    <col min="12" max="12" width="23.28515625" customWidth="1"/>
    <col min="13" max="13" width="22.7109375" customWidth="1"/>
    <col min="14" max="14" width="20.7109375" customWidth="1"/>
    <col min="15" max="15" width="21" customWidth="1"/>
    <col min="16" max="24" width="14.85546875" customWidth="1"/>
    <col min="25" max="25" width="25" customWidth="1"/>
    <col min="26" max="26" width="24.28515625" customWidth="1"/>
    <col min="27" max="27" width="22.42578125" customWidth="1"/>
    <col min="28" max="28" width="22.28515625" customWidth="1"/>
    <col min="29" max="81" width="14.85546875" customWidth="1"/>
  </cols>
  <sheetData>
    <row r="1" spans="1:81" x14ac:dyDescent="0.25">
      <c r="B1" t="s">
        <v>83</v>
      </c>
      <c r="C1" s="23" t="str">
        <f>+'Descriptive statistics'!C1</f>
        <v>001 - 14</v>
      </c>
      <c r="D1" s="23" t="str">
        <f>+'Descriptive statistics'!D1</f>
        <v>002 - 14</v>
      </c>
      <c r="E1" s="23" t="str">
        <f>+'Descriptive statistics'!E1</f>
        <v>003 - 14</v>
      </c>
      <c r="F1" s="23" t="str">
        <f>+'Descriptive statistics'!F1</f>
        <v>004 - 14</v>
      </c>
      <c r="G1" s="23" t="str">
        <f>+'Descriptive statistics'!G1</f>
        <v>005 - 14</v>
      </c>
      <c r="H1" s="23" t="str">
        <f>+'Descriptive statistics'!H1</f>
        <v>006 - 14</v>
      </c>
      <c r="I1" s="23" t="str">
        <f>+'Descriptive statistics'!I1</f>
        <v>007 - 14</v>
      </c>
      <c r="J1" s="23" t="str">
        <f>+'Descriptive statistics'!J1</f>
        <v>008 - 14</v>
      </c>
      <c r="K1" s="23" t="str">
        <f>+'Descriptive statistics'!K1</f>
        <v>0010 - 14</v>
      </c>
      <c r="L1" s="23" t="str">
        <f>+'Descriptive statistics'!L1</f>
        <v>0011 - 14</v>
      </c>
      <c r="M1" s="23" t="str">
        <f>+'Descriptive statistics'!M1</f>
        <v>0012 - 14</v>
      </c>
      <c r="N1" s="23" t="str">
        <f>+'Descriptive statistics'!N1</f>
        <v>0013 - 14</v>
      </c>
      <c r="O1" s="23" t="str">
        <f>+'Descriptive statistics'!O1</f>
        <v>0014 - 14</v>
      </c>
      <c r="P1" s="23" t="str">
        <f>+'Descriptive statistics'!P1</f>
        <v>0015 - 14</v>
      </c>
      <c r="Q1" s="23" t="str">
        <f>+'Descriptive statistics'!Q1</f>
        <v>0016 - 14</v>
      </c>
      <c r="R1" s="23" t="str">
        <f>+'Descriptive statistics'!R1</f>
        <v>0017 - 14</v>
      </c>
      <c r="S1" s="23" t="str">
        <f>+'Descriptive statistics'!S1</f>
        <v>0018 - 14</v>
      </c>
      <c r="T1" s="23" t="str">
        <f>+'Descriptive statistics'!T1</f>
        <v>0019 - 14</v>
      </c>
      <c r="U1" s="23" t="str">
        <f>+'Descriptive statistics'!U1</f>
        <v>0020 - 14</v>
      </c>
      <c r="V1" s="23" t="str">
        <f>+'Descriptive statistics'!V1</f>
        <v>0021 - 14</v>
      </c>
      <c r="W1" s="23" t="str">
        <f>+'Descriptive statistics'!W1</f>
        <v>0022 - 14</v>
      </c>
      <c r="X1" s="23" t="str">
        <f>+'Descriptive statistics'!X1</f>
        <v>0023 - 14</v>
      </c>
      <c r="Y1" s="23" t="str">
        <f>+'Descriptive statistics'!Y1</f>
        <v>0024 - 14</v>
      </c>
      <c r="Z1" s="23" t="str">
        <f>+'Descriptive statistics'!Z1</f>
        <v>0025 - 14</v>
      </c>
      <c r="AA1" s="23" t="str">
        <f>+'Descriptive statistics'!AA1</f>
        <v>0026 - 14</v>
      </c>
      <c r="AB1" s="23" t="str">
        <f>+'Descriptive statistics'!AB1</f>
        <v>0028 - 14</v>
      </c>
      <c r="AC1" s="23" t="str">
        <f>+'Descriptive statistics'!AC1</f>
        <v>0029 - 14</v>
      </c>
      <c r="AD1" s="23" t="str">
        <f>+'Descriptive statistics'!AD1</f>
        <v>0030 - 14</v>
      </c>
      <c r="AE1" s="23" t="str">
        <f>+'Descriptive statistics'!AE1</f>
        <v>0031 - 14</v>
      </c>
      <c r="AF1" s="23" t="str">
        <f>+'Descriptive statistics'!AF1</f>
        <v>0032 - 14</v>
      </c>
      <c r="AG1" s="23" t="str">
        <f>+'Descriptive statistics'!AG1</f>
        <v>0034 - 14</v>
      </c>
      <c r="AH1" s="23" t="str">
        <f>+'Descriptive statistics'!AH1</f>
        <v>035 - 14</v>
      </c>
      <c r="AI1" s="23" t="str">
        <f>+'Descriptive statistics'!AI1</f>
        <v>036 - 14</v>
      </c>
      <c r="AJ1" s="23" t="str">
        <f>+'Descriptive statistics'!AJ1</f>
        <v>037 - 14</v>
      </c>
      <c r="AK1" s="23" t="str">
        <f>+'Descriptive statistics'!AK1</f>
        <v>038 - 14</v>
      </c>
      <c r="AL1" s="23" t="str">
        <f>+'Descriptive statistics'!AL1</f>
        <v>039 - 14</v>
      </c>
      <c r="AM1" s="23" t="str">
        <f>+'Descriptive statistics'!AM1</f>
        <v>040 - 14</v>
      </c>
      <c r="AN1" s="23" t="str">
        <f>+'Descriptive statistics'!AN1</f>
        <v>041 - 14</v>
      </c>
      <c r="AO1" s="23" t="str">
        <f>+'Descriptive statistics'!AO1</f>
        <v>042 - 14</v>
      </c>
      <c r="AP1" s="23" t="str">
        <f>+'Descriptive statistics'!AP1</f>
        <v>043 - 14</v>
      </c>
      <c r="AQ1" s="23" t="str">
        <f>+'Descriptive statistics'!AQ1</f>
        <v>045 - 14</v>
      </c>
      <c r="AR1" s="23" t="str">
        <f>+'Descriptive statistics'!AR1</f>
        <v>047 - 14</v>
      </c>
      <c r="AS1" s="23" t="str">
        <f>+'Descriptive statistics'!AS1</f>
        <v>048 - 14</v>
      </c>
      <c r="AT1" s="23" t="str">
        <f>+'Descriptive statistics'!AT1</f>
        <v>049 - 14</v>
      </c>
      <c r="AU1" s="23" t="str">
        <f>+'Descriptive statistics'!AU1</f>
        <v>050 - 14</v>
      </c>
      <c r="AV1" s="23" t="str">
        <f>+'Descriptive statistics'!AV1</f>
        <v>051 - 14</v>
      </c>
      <c r="AW1" s="23" t="str">
        <f>+'Descriptive statistics'!AW1</f>
        <v>052 - 14</v>
      </c>
      <c r="AX1" s="23" t="str">
        <f>+'Descriptive statistics'!AX1</f>
        <v>053 - 14</v>
      </c>
      <c r="AY1" s="23" t="str">
        <f>+'Descriptive statistics'!AY1</f>
        <v>054 - 14</v>
      </c>
      <c r="AZ1" s="23" t="str">
        <f>+'Descriptive statistics'!AZ1</f>
        <v>055 - 14</v>
      </c>
      <c r="BA1" s="23" t="str">
        <f>+'Descriptive statistics'!BA1</f>
        <v>056 - 14</v>
      </c>
      <c r="BB1" s="23" t="str">
        <f>+'Descriptive statistics'!BB1</f>
        <v>057 - 14</v>
      </c>
      <c r="BC1" s="23" t="str">
        <f>+'Descriptive statistics'!BC1</f>
        <v>058 - 14</v>
      </c>
      <c r="BD1" s="23" t="str">
        <f>+'Descriptive statistics'!BD1</f>
        <v>059 - 14</v>
      </c>
      <c r="BE1" s="23" t="str">
        <f>+'Descriptive statistics'!BE1</f>
        <v>060 - 14</v>
      </c>
      <c r="BF1" s="23" t="str">
        <f>+'Descriptive statistics'!BF1</f>
        <v>061 - 14</v>
      </c>
      <c r="BG1" s="23" t="str">
        <f>+'Descriptive statistics'!BG1</f>
        <v>062 - 14</v>
      </c>
      <c r="BH1" s="23" t="str">
        <f>+'Descriptive statistics'!BH1</f>
        <v>063 - 14</v>
      </c>
      <c r="BI1" s="23" t="str">
        <f>+'Descriptive statistics'!BI1</f>
        <v>064 - 14</v>
      </c>
      <c r="BJ1" s="23" t="str">
        <f>+'Descriptive statistics'!BJ1</f>
        <v>065 - 14</v>
      </c>
      <c r="BK1" s="23" t="str">
        <f>+'Descriptive statistics'!BK1</f>
        <v>066 - 14</v>
      </c>
      <c r="BL1" s="23" t="str">
        <f>+'Descriptive statistics'!BL1</f>
        <v>067 - 14</v>
      </c>
      <c r="BM1" s="23" t="str">
        <f>+'Descriptive statistics'!BM1</f>
        <v>068 - 14</v>
      </c>
      <c r="BN1" s="23" t="str">
        <f>+'Descriptive statistics'!BN1</f>
        <v>069 - 14</v>
      </c>
      <c r="BO1" s="23" t="str">
        <f>+'Descriptive statistics'!BO1</f>
        <v>070 - 14</v>
      </c>
      <c r="BP1" s="23" t="str">
        <f>+'Descriptive statistics'!BP1</f>
        <v>071 - 14</v>
      </c>
      <c r="BQ1" s="23" t="str">
        <f>+'Descriptive statistics'!BQ1</f>
        <v>072 - 14</v>
      </c>
      <c r="BR1" s="23" t="str">
        <f>+'Descriptive statistics'!BR1</f>
        <v>073 - 14</v>
      </c>
      <c r="BS1" s="23" t="str">
        <f>+'Descriptive statistics'!BS1</f>
        <v>074 - 14</v>
      </c>
      <c r="BT1" s="23" t="str">
        <f>+'Descriptive statistics'!BT1</f>
        <v>075 - 14</v>
      </c>
      <c r="BU1" s="23" t="str">
        <f>+'Descriptive statistics'!BU1</f>
        <v>076 - 14</v>
      </c>
      <c r="BV1" s="23" t="str">
        <f>+'Descriptive statistics'!BV1</f>
        <v>077 - 14</v>
      </c>
      <c r="BW1" s="23" t="str">
        <f>+'Descriptive statistics'!BW1</f>
        <v>078 - 14</v>
      </c>
      <c r="BX1" s="23" t="str">
        <f>+'Descriptive statistics'!BX1</f>
        <v>079 - 14</v>
      </c>
      <c r="BY1" s="23" t="str">
        <f>+'Descriptive statistics'!BY1</f>
        <v>080 - 14</v>
      </c>
      <c r="BZ1" s="23" t="str">
        <f>+'Descriptive statistics'!BZ1</f>
        <v>081 - 14</v>
      </c>
      <c r="CA1" s="23" t="str">
        <f>+'Descriptive statistics'!CA1</f>
        <v>082 - 14</v>
      </c>
      <c r="CB1" s="23" t="str">
        <f>+'Descriptive statistics'!CB1</f>
        <v>083 - 14</v>
      </c>
      <c r="CC1" s="23" t="str">
        <f>+'Descriptive statistics'!CC1</f>
        <v>084 - 14</v>
      </c>
    </row>
    <row r="2" spans="1:81" x14ac:dyDescent="0.25">
      <c r="A2" s="214" t="s">
        <v>725</v>
      </c>
      <c r="B2" t="s">
        <v>378</v>
      </c>
      <c r="C2" s="2" t="s">
        <v>50</v>
      </c>
      <c r="D2" s="2" t="s">
        <v>57</v>
      </c>
      <c r="E2" s="2" t="s">
        <v>321</v>
      </c>
      <c r="F2" s="2" t="s">
        <v>50</v>
      </c>
      <c r="G2" s="2" t="s">
        <v>57</v>
      </c>
      <c r="H2" s="2" t="s">
        <v>50</v>
      </c>
      <c r="I2" s="2" t="s">
        <v>57</v>
      </c>
      <c r="J2" s="2" t="s">
        <v>57</v>
      </c>
      <c r="K2" s="2" t="s">
        <v>50</v>
      </c>
      <c r="L2" s="2" t="s">
        <v>58</v>
      </c>
      <c r="M2" s="2" t="s">
        <v>57</v>
      </c>
      <c r="N2" s="2" t="s">
        <v>50</v>
      </c>
      <c r="O2" s="2" t="s">
        <v>58</v>
      </c>
      <c r="P2" s="2" t="s">
        <v>57</v>
      </c>
      <c r="Q2" s="2" t="s">
        <v>50</v>
      </c>
      <c r="R2" s="2" t="s">
        <v>57</v>
      </c>
      <c r="S2" s="2" t="s">
        <v>57</v>
      </c>
      <c r="T2" s="2" t="s">
        <v>57</v>
      </c>
      <c r="U2" s="2" t="s">
        <v>57</v>
      </c>
      <c r="V2" s="2" t="s">
        <v>57</v>
      </c>
      <c r="W2" s="2" t="s">
        <v>57</v>
      </c>
      <c r="X2" s="2" t="s">
        <v>57</v>
      </c>
      <c r="Y2" s="2" t="s">
        <v>321</v>
      </c>
      <c r="Z2" s="2" t="s">
        <v>50</v>
      </c>
      <c r="AA2" s="2" t="s">
        <v>50</v>
      </c>
      <c r="AB2" s="2" t="s">
        <v>50</v>
      </c>
      <c r="AC2" s="2" t="s">
        <v>321</v>
      </c>
      <c r="AD2" s="2" t="s">
        <v>321</v>
      </c>
      <c r="AE2" s="2" t="s">
        <v>57</v>
      </c>
      <c r="AF2" s="2" t="s">
        <v>321</v>
      </c>
      <c r="AG2" s="2" t="s">
        <v>57</v>
      </c>
      <c r="AH2" s="2" t="s">
        <v>50</v>
      </c>
      <c r="AI2" s="2" t="s">
        <v>58</v>
      </c>
      <c r="AJ2" s="2" t="s">
        <v>204</v>
      </c>
      <c r="AK2" s="2" t="s">
        <v>58</v>
      </c>
      <c r="AL2" s="2" t="s">
        <v>50</v>
      </c>
      <c r="AM2" s="2" t="s">
        <v>58</v>
      </c>
      <c r="AN2" s="2" t="s">
        <v>58</v>
      </c>
      <c r="AO2" s="2" t="s">
        <v>57</v>
      </c>
      <c r="AP2" s="2" t="s">
        <v>50</v>
      </c>
      <c r="AQ2" s="2" t="s">
        <v>57</v>
      </c>
      <c r="AR2" s="2" t="s">
        <v>57</v>
      </c>
      <c r="AS2" s="2" t="s">
        <v>57</v>
      </c>
      <c r="AT2" s="2" t="s">
        <v>57</v>
      </c>
      <c r="AU2" s="2" t="s">
        <v>50</v>
      </c>
      <c r="AV2" s="2" t="s">
        <v>57</v>
      </c>
      <c r="AW2" s="2" t="s">
        <v>50</v>
      </c>
      <c r="AX2" s="2" t="s">
        <v>58</v>
      </c>
      <c r="AY2" s="2" t="s">
        <v>50</v>
      </c>
      <c r="AZ2" s="2" t="s">
        <v>57</v>
      </c>
      <c r="BA2" s="2" t="s">
        <v>50</v>
      </c>
      <c r="BB2" s="2" t="s">
        <v>57</v>
      </c>
      <c r="BC2" s="2" t="s">
        <v>57</v>
      </c>
      <c r="BD2" s="2" t="s">
        <v>57</v>
      </c>
      <c r="BE2" s="2" t="s">
        <v>57</v>
      </c>
      <c r="BF2" s="2" t="s">
        <v>57</v>
      </c>
      <c r="BG2" s="2" t="s">
        <v>57</v>
      </c>
      <c r="BH2" s="2" t="s">
        <v>57</v>
      </c>
      <c r="BI2" s="2" t="s">
        <v>50</v>
      </c>
      <c r="BJ2" s="2" t="s">
        <v>50</v>
      </c>
      <c r="BK2" s="2" t="s">
        <v>57</v>
      </c>
      <c r="BL2" s="2" t="s">
        <v>57</v>
      </c>
      <c r="BM2" s="2" t="s">
        <v>57</v>
      </c>
      <c r="BN2" s="2" t="s">
        <v>57</v>
      </c>
      <c r="BO2" s="2" t="s">
        <v>50</v>
      </c>
      <c r="BP2" s="2" t="s">
        <v>57</v>
      </c>
      <c r="BQ2" s="2" t="s">
        <v>112</v>
      </c>
      <c r="BR2" s="2" t="s">
        <v>50</v>
      </c>
      <c r="BS2" s="2" t="s">
        <v>321</v>
      </c>
      <c r="BT2" s="2" t="s">
        <v>57</v>
      </c>
      <c r="BU2" s="2" t="s">
        <v>57</v>
      </c>
      <c r="BV2" s="2" t="s">
        <v>57</v>
      </c>
      <c r="BW2" s="2" t="s">
        <v>57</v>
      </c>
      <c r="BX2" s="2" t="s">
        <v>58</v>
      </c>
      <c r="BY2" s="2" t="s">
        <v>57</v>
      </c>
      <c r="BZ2" s="2" t="s">
        <v>57</v>
      </c>
      <c r="CA2" s="2" t="s">
        <v>57</v>
      </c>
      <c r="CB2" s="2" t="s">
        <v>57</v>
      </c>
      <c r="CC2" s="2" t="s">
        <v>57</v>
      </c>
    </row>
    <row r="3" spans="1:81" x14ac:dyDescent="0.25">
      <c r="A3" s="215"/>
      <c r="B3" t="s">
        <v>249</v>
      </c>
    </row>
    <row r="4" spans="1:81" x14ac:dyDescent="0.25">
      <c r="A4" s="215"/>
      <c r="B4" t="s">
        <v>250</v>
      </c>
      <c r="C4" s="50">
        <f>+SUMIF('Task Durations'!$B$14:$B$53,"Direct",'Task Durations'!D$14:D$53)</f>
        <v>22.5</v>
      </c>
      <c r="D4" s="50">
        <f>+SUMIF('Task Durations'!$B$14:$B$53,"Direct",'Task Durations'!E$14:E$53)</f>
        <v>30.35</v>
      </c>
      <c r="E4" s="50">
        <f>+SUMIF('Task Durations'!$B$14:$B$53,"Direct",'Task Durations'!F$14:F$53)</f>
        <v>47.633333333333326</v>
      </c>
      <c r="F4" s="50">
        <f>+SUMIF('Task Durations'!$B$14:$B$53,"Direct",'Task Durations'!G$14:G$53)</f>
        <v>174.98333333333332</v>
      </c>
      <c r="G4" s="50">
        <f>+SUMIF('Task Durations'!$B$14:$B$53,"Direct",'Task Durations'!H$14:H$53)</f>
        <v>5.8333333333333339</v>
      </c>
      <c r="H4" s="50">
        <f>+SUMIF('Task Durations'!$B$14:$B$53,"Direct",'Task Durations'!I$14:I$53)</f>
        <v>32.316666666666663</v>
      </c>
      <c r="I4" s="50">
        <f>+SUMIF('Task Durations'!$B$14:$B$53,"Direct",'Task Durations'!J$14:J$53)</f>
        <v>16.549999999999997</v>
      </c>
      <c r="J4" s="50">
        <f>+SUMIF('Task Durations'!$B$14:$B$53,"Direct",'Task Durations'!K$14:K$53)</f>
        <v>14.95</v>
      </c>
      <c r="K4" s="50">
        <f>+SUMIF('Task Durations'!$B$14:$B$53,"Direct",'Task Durations'!L$14:L$53)</f>
        <v>23.083333333333332</v>
      </c>
      <c r="L4" s="50">
        <f>+SUMIF('Task Durations'!$B$14:$B$53,"Direct",'Task Durations'!M$14:M$53)</f>
        <v>31.566666666666666</v>
      </c>
      <c r="M4" s="50">
        <f>+SUMIF('Task Durations'!$B$14:$B$53,"Direct",'Task Durations'!N$14:N$53)</f>
        <v>53.516666666666673</v>
      </c>
      <c r="N4" s="50">
        <f>+SUMIF('Task Durations'!$B$14:$B$53,"Direct",'Task Durations'!O$14:O$53)</f>
        <v>21.816666666666666</v>
      </c>
      <c r="O4" s="50">
        <f>+SUMIF('Task Durations'!$B$14:$B$53,"Direct",'Task Durations'!P$14:P$53)</f>
        <v>91.4</v>
      </c>
      <c r="P4" s="50">
        <f>+SUMIF('Task Durations'!$B$14:$B$53,"Direct",'Task Durations'!Q$14:Q$53)</f>
        <v>3.15</v>
      </c>
      <c r="Q4" s="50">
        <f>+SUMIF('Task Durations'!$B$14:$B$53,"Direct",'Task Durations'!R$14:R$53)</f>
        <v>54.65</v>
      </c>
      <c r="R4" s="50">
        <f>+SUMIF('Task Durations'!$B$14:$B$53,"Direct",'Task Durations'!S$14:S$53)</f>
        <v>37.300000000000004</v>
      </c>
      <c r="S4" s="50">
        <f>+SUMIF('Task Durations'!$B$14:$B$53,"Direct",'Task Durations'!T$14:T$53)</f>
        <v>39.799999999999997</v>
      </c>
      <c r="T4" s="50">
        <f>+SUMIF('Task Durations'!$B$14:$B$53,"Direct",'Task Durations'!U$14:U$53)</f>
        <v>29.116666666666667</v>
      </c>
      <c r="U4" s="50">
        <f>+SUMIF('Task Durations'!$B$14:$B$53,"Direct",'Task Durations'!V$14:V$53)</f>
        <v>32.25</v>
      </c>
      <c r="V4" s="50">
        <f>+SUMIF('Task Durations'!$B$14:$B$53,"Direct",'Task Durations'!W$14:W$53)</f>
        <v>42.933333333333337</v>
      </c>
      <c r="W4" s="50">
        <f>+SUMIF('Task Durations'!$B$14:$B$53,"Direct",'Task Durations'!X$14:X$53)</f>
        <v>22.066666666666666</v>
      </c>
      <c r="X4" s="50">
        <f>+SUMIF('Task Durations'!$B$14:$B$53,"Direct",'Task Durations'!Y$14:Y$53)</f>
        <v>37.183333333333337</v>
      </c>
      <c r="Y4" s="50">
        <f>+SUMIF('Task Durations'!$B$14:$B$53,"Direct",'Task Durations'!Z$14:Z$53)</f>
        <v>40.283333333333331</v>
      </c>
      <c r="Z4" s="50">
        <f>+SUMIF('Task Durations'!$B$14:$B$53,"Direct",'Task Durations'!AA$14:AA$53)</f>
        <v>46.666666666666664</v>
      </c>
      <c r="AA4" s="50">
        <f>+SUMIF('Task Durations'!$B$14:$B$53,"Direct",'Task Durations'!AB$14:AB$53)</f>
        <v>21.233333333333334</v>
      </c>
      <c r="AB4" s="50">
        <f>+SUMIF('Task Durations'!$B$14:$B$53,"Direct",'Task Durations'!AC$14:AC$53)</f>
        <v>8.6833333333333336</v>
      </c>
      <c r="AC4" s="50">
        <f>+SUMIF('Task Durations'!$B$14:$B$53,"Direct",'Task Durations'!AD$14:AD$53)</f>
        <v>10.216666666666667</v>
      </c>
      <c r="AD4" s="50">
        <f>+SUMIF('Task Durations'!$B$14:$B$53,"Direct",'Task Durations'!AE$14:AE$53)</f>
        <v>36.13333333333334</v>
      </c>
      <c r="AE4" s="50">
        <f>+SUMIF('Task Durations'!$B$14:$B$53,"Direct",'Task Durations'!AF$14:AF$53)</f>
        <v>21.166666666666671</v>
      </c>
      <c r="AF4" s="50">
        <f>+SUMIF('Task Durations'!$B$14:$B$53,"Direct",'Task Durations'!AG$14:AG$53)</f>
        <v>15.716666666666665</v>
      </c>
      <c r="AG4" s="50">
        <f>+SUMIF('Task Durations'!$B$14:$B$53,"Direct",'Task Durations'!AH$14:AH$53)</f>
        <v>54.4</v>
      </c>
      <c r="AH4" s="50">
        <f>+SUMIF('Task Durations'!$B$14:$B$53,"Direct",'Task Durations'!AI$14:AI$53)</f>
        <v>36.716666666666661</v>
      </c>
      <c r="AI4" s="50">
        <f>+SUMIF('Task Durations'!$B$14:$B$53,"Direct",'Task Durations'!AJ$14:AJ$53)</f>
        <v>12.500000000000002</v>
      </c>
      <c r="AJ4" s="50">
        <f>+SUMIF('Task Durations'!$B$14:$B$53,"Direct",'Task Durations'!AK$14:AK$53)</f>
        <v>35.383333333333333</v>
      </c>
      <c r="AK4" s="50">
        <f>+SUMIF('Task Durations'!$B$14:$B$53,"Direct",'Task Durations'!AL$14:AL$53)</f>
        <v>50.75</v>
      </c>
      <c r="AL4" s="50">
        <f>+SUMIF('Task Durations'!$B$14:$B$53,"Direct",'Task Durations'!AM$14:AM$53)</f>
        <v>61.066666666666663</v>
      </c>
      <c r="AM4" s="50">
        <f>+SUMIF('Task Durations'!$B$14:$B$53,"Direct",'Task Durations'!AN$14:AN$53)</f>
        <v>27.416666666666668</v>
      </c>
      <c r="AN4" s="50">
        <f>+SUMIF('Task Durations'!$B$14:$B$53,"Direct",'Task Durations'!AO$14:AO$53)</f>
        <v>19.75</v>
      </c>
      <c r="AO4" s="50">
        <f>+SUMIF('Task Durations'!$B$14:$B$53,"Direct",'Task Durations'!AP$14:AP$53)</f>
        <v>28.033333333333339</v>
      </c>
      <c r="AP4" s="50">
        <f>+SUMIF('Task Durations'!$B$14:$B$53,"Direct",'Task Durations'!AQ$14:AQ$53)</f>
        <v>154.25</v>
      </c>
      <c r="AQ4" s="50">
        <f>+SUMIF('Task Durations'!$B$14:$B$53,"Direct",'Task Durations'!AR$14:AR$53)</f>
        <v>48.900000000000006</v>
      </c>
      <c r="AR4" s="50">
        <f>+SUMIF('Task Durations'!$B$14:$B$53,"Direct",'Task Durations'!AS$14:AS$53)</f>
        <v>34.849999999999994</v>
      </c>
      <c r="AS4" s="50">
        <f>+SUMIF('Task Durations'!$B$14:$B$53,"Direct",'Task Durations'!AT$14:AT$53)</f>
        <v>29.133333333333333</v>
      </c>
      <c r="AT4" s="50">
        <f>+SUMIF('Task Durations'!$B$14:$B$53,"Direct",'Task Durations'!AU$14:AU$53)</f>
        <v>23.883333333333336</v>
      </c>
      <c r="AU4" s="50">
        <f>+SUMIF('Task Durations'!$B$14:$B$53,"Direct",'Task Durations'!AV$14:AV$53)</f>
        <v>45.25</v>
      </c>
      <c r="AV4" s="50">
        <f>+SUMIF('Task Durations'!$B$14:$B$53,"Direct",'Task Durations'!AW$14:AW$53)</f>
        <v>31.533333333333331</v>
      </c>
      <c r="AW4" s="50">
        <f>+SUMIF('Task Durations'!$B$14:$B$53,"Direct",'Task Durations'!AX$14:AX$53)</f>
        <v>29.883333333333333</v>
      </c>
      <c r="AX4" s="50">
        <f>+SUMIF('Task Durations'!$B$14:$B$53,"Direct",'Task Durations'!AY$14:AY$53)</f>
        <v>45</v>
      </c>
      <c r="AY4" s="50">
        <f>+SUMIF('Task Durations'!$B$14:$B$53,"Direct",'Task Durations'!AZ$14:AZ$53)</f>
        <v>74.333333333333343</v>
      </c>
      <c r="AZ4" s="50">
        <f>+SUMIF('Task Durations'!$B$14:$B$53,"Direct",'Task Durations'!BA$14:BA$53)</f>
        <v>34.233333333333334</v>
      </c>
      <c r="BA4" s="50">
        <f>+SUMIF('Task Durations'!$B$14:$B$53,"Direct",'Task Durations'!BB$14:BB$53)</f>
        <v>12.966666666666665</v>
      </c>
      <c r="BB4" s="50">
        <f>+SUMIF('Task Durations'!$B$14:$B$53,"Direct",'Task Durations'!BC$14:BC$53)</f>
        <v>44.616666666666667</v>
      </c>
      <c r="BC4" s="50">
        <f>+SUMIF('Task Durations'!$B$14:$B$53,"Direct",'Task Durations'!BD$14:BD$53)</f>
        <v>37.049999999999997</v>
      </c>
      <c r="BD4" s="50">
        <f>+SUMIF('Task Durations'!$B$14:$B$53,"Direct",'Task Durations'!BE$14:BE$53)</f>
        <v>13.666666666666668</v>
      </c>
      <c r="BE4" s="50">
        <f>+SUMIF('Task Durations'!$B$14:$B$53,"Direct",'Task Durations'!BF$14:BF$53)</f>
        <v>14.5</v>
      </c>
      <c r="BF4" s="50">
        <f>+SUMIF('Task Durations'!$B$14:$B$53,"Direct",'Task Durations'!BG$14:BG$53)</f>
        <v>24.516666666666669</v>
      </c>
      <c r="BG4" s="50">
        <f>+SUMIF('Task Durations'!$B$14:$B$53,"Direct",'Task Durations'!BH$14:BH$53)</f>
        <v>14.416666666666668</v>
      </c>
      <c r="BH4" s="50">
        <f>+SUMIF('Task Durations'!$B$14:$B$53,"Direct",'Task Durations'!BI$14:BI$53)</f>
        <v>42.3</v>
      </c>
      <c r="BI4" s="50">
        <f>+SUMIF('Task Durations'!$B$14:$B$53,"Direct",'Task Durations'!BJ$14:BJ$53)</f>
        <v>25.583333333333336</v>
      </c>
      <c r="BJ4" s="50">
        <f>+SUMIF('Task Durations'!$B$14:$B$53,"Direct",'Task Durations'!BK$14:BK$53)</f>
        <v>33.166666666666664</v>
      </c>
      <c r="BK4" s="50">
        <f>+SUMIF('Task Durations'!$B$14:$B$53,"Direct",'Task Durations'!BL$14:BL$53)</f>
        <v>41.383333333333333</v>
      </c>
      <c r="BL4" s="50">
        <f>+SUMIF('Task Durations'!$B$14:$B$53,"Direct",'Task Durations'!BM$14:BM$53)</f>
        <v>43.666666666666664</v>
      </c>
      <c r="BM4" s="50">
        <f>+SUMIF('Task Durations'!$B$14:$B$53,"Direct",'Task Durations'!BN$14:BN$53)</f>
        <v>46.31666666666667</v>
      </c>
      <c r="BN4" s="50">
        <f>+SUMIF('Task Durations'!$B$14:$B$53,"Direct",'Task Durations'!BO$14:BO$53)</f>
        <v>50.483333333333334</v>
      </c>
      <c r="BO4" s="50">
        <f>+SUMIF('Task Durations'!$B$14:$B$53,"Direct",'Task Durations'!BP$14:BP$53)</f>
        <v>50.783333333333339</v>
      </c>
      <c r="BP4" s="50">
        <f>+SUMIF('Task Durations'!$B$14:$B$53,"Direct",'Task Durations'!BQ$14:BQ$53)</f>
        <v>57.566666666666656</v>
      </c>
      <c r="BQ4" s="50">
        <f>+SUMIF('Task Durations'!$B$14:$B$53,"Direct",'Task Durations'!BR$14:BR$53)</f>
        <v>63.766666666666666</v>
      </c>
      <c r="BR4" s="50">
        <f>+SUMIF('Task Durations'!$B$14:$B$53,"Direct",'Task Durations'!BS$14:BS$53)</f>
        <v>12.683333333333334</v>
      </c>
      <c r="BS4" s="50">
        <f>+SUMIF('Task Durations'!$B$14:$B$53,"Direct",'Task Durations'!BT$14:BT$53)</f>
        <v>36.81666666666667</v>
      </c>
      <c r="BT4" s="50">
        <f>+SUMIF('Task Durations'!$B$14:$B$53,"Direct",'Task Durations'!BU$14:BU$53)</f>
        <v>77.216666666666669</v>
      </c>
      <c r="BU4" s="50">
        <f>+SUMIF('Task Durations'!$B$14:$B$53,"Direct",'Task Durations'!BV$14:BV$53)</f>
        <v>34.299999999999997</v>
      </c>
      <c r="BV4" s="50">
        <f>+SUMIF('Task Durations'!$B$14:$B$53,"Direct",'Task Durations'!BW$14:BW$53)</f>
        <v>24.216666666666665</v>
      </c>
      <c r="BW4" s="50">
        <f>+SUMIF('Task Durations'!$B$14:$B$53,"Direct",'Task Durations'!BX$14:BX$53)</f>
        <v>16.899999999999999</v>
      </c>
      <c r="BX4" s="50">
        <f>+SUMIF('Task Durations'!$B$14:$B$53,"Direct",'Task Durations'!BY$14:BY$53)</f>
        <v>65.666666666666657</v>
      </c>
      <c r="BY4" s="50">
        <f>+SUMIF('Task Durations'!$B$14:$B$53,"Direct",'Task Durations'!BZ$14:BZ$53)</f>
        <v>15.700000000000001</v>
      </c>
      <c r="BZ4" s="50">
        <f>+SUMIF('Task Durations'!$B$14:$B$53,"Direct",'Task Durations'!CA$14:CA$53)</f>
        <v>25.533333333333335</v>
      </c>
      <c r="CA4" s="50">
        <f>+SUMIF('Task Durations'!$B$14:$B$53,"Direct",'Task Durations'!CB$14:CB$53)</f>
        <v>26.716666666666669</v>
      </c>
      <c r="CB4" s="50">
        <f>+SUMIF('Task Durations'!$B$14:$B$53,"Direct",'Task Durations'!CC$14:CC$53)</f>
        <v>31.483333333333327</v>
      </c>
      <c r="CC4" s="50">
        <f>+SUMIF('Task Durations'!$B$14:$B$53,"Direct",'Task Durations'!CD$14:CD$53)</f>
        <v>24.333333333333332</v>
      </c>
    </row>
    <row r="5" spans="1:81" x14ac:dyDescent="0.25">
      <c r="A5" s="215"/>
      <c r="B5" t="s">
        <v>256</v>
      </c>
      <c r="C5" s="50">
        <f>+C6+C7</f>
        <v>52.2</v>
      </c>
      <c r="D5" s="50">
        <f t="shared" ref="D5:BO5" si="0">+D6+D7</f>
        <v>49.716666666666669</v>
      </c>
      <c r="E5" s="50">
        <f t="shared" si="0"/>
        <v>102.60000000000001</v>
      </c>
      <c r="F5" s="50">
        <f t="shared" si="0"/>
        <v>84.233333333333334</v>
      </c>
      <c r="G5" s="50">
        <f t="shared" si="0"/>
        <v>29.266666666666669</v>
      </c>
      <c r="H5" s="50">
        <f t="shared" si="0"/>
        <v>121.75</v>
      </c>
      <c r="I5" s="50">
        <f t="shared" si="0"/>
        <v>24.616666666666667</v>
      </c>
      <c r="J5" s="50">
        <f t="shared" si="0"/>
        <v>21.200000000000003</v>
      </c>
      <c r="K5" s="50">
        <f t="shared" si="0"/>
        <v>64.166666666666671</v>
      </c>
      <c r="L5" s="50">
        <f t="shared" si="0"/>
        <v>46.15</v>
      </c>
      <c r="M5" s="50">
        <f t="shared" si="0"/>
        <v>58.733333333333341</v>
      </c>
      <c r="N5" s="50">
        <f t="shared" si="0"/>
        <v>49.683333333333337</v>
      </c>
      <c r="O5" s="50">
        <f t="shared" si="0"/>
        <v>51.516666666666666</v>
      </c>
      <c r="P5" s="50">
        <f t="shared" si="0"/>
        <v>30.183333333333334</v>
      </c>
      <c r="Q5" s="50">
        <f t="shared" si="0"/>
        <v>70.516666666666666</v>
      </c>
      <c r="R5" s="50">
        <f t="shared" si="0"/>
        <v>25.916666666666668</v>
      </c>
      <c r="S5" s="50">
        <f t="shared" si="0"/>
        <v>12.6</v>
      </c>
      <c r="T5" s="50">
        <f t="shared" si="0"/>
        <v>14.716666666666667</v>
      </c>
      <c r="U5" s="50">
        <f t="shared" si="0"/>
        <v>18.466666666666669</v>
      </c>
      <c r="V5" s="50">
        <f t="shared" si="0"/>
        <v>27.366666666666664</v>
      </c>
      <c r="W5" s="50">
        <f t="shared" si="0"/>
        <v>25.533333333333335</v>
      </c>
      <c r="X5" s="50">
        <f t="shared" si="0"/>
        <v>50.883333333333333</v>
      </c>
      <c r="Y5" s="50">
        <f t="shared" si="0"/>
        <v>50.199999999999996</v>
      </c>
      <c r="Z5" s="50">
        <f t="shared" si="0"/>
        <v>95.033333333333346</v>
      </c>
      <c r="AA5" s="50">
        <f t="shared" si="0"/>
        <v>58.966666666666669</v>
      </c>
      <c r="AB5" s="50">
        <f t="shared" si="0"/>
        <v>46.183333333333337</v>
      </c>
      <c r="AC5" s="50">
        <f t="shared" si="0"/>
        <v>88.25</v>
      </c>
      <c r="AD5" s="50">
        <f t="shared" si="0"/>
        <v>24.950000000000003</v>
      </c>
      <c r="AE5" s="50">
        <f t="shared" si="0"/>
        <v>13.066666666666666</v>
      </c>
      <c r="AF5" s="50">
        <f t="shared" si="0"/>
        <v>50.516666666666666</v>
      </c>
      <c r="AG5" s="50">
        <f t="shared" si="0"/>
        <v>27.933333333333337</v>
      </c>
      <c r="AH5" s="50">
        <f t="shared" si="0"/>
        <v>33.799999999999997</v>
      </c>
      <c r="AI5" s="50">
        <f t="shared" si="0"/>
        <v>83.916666666666671</v>
      </c>
      <c r="AJ5" s="50">
        <f t="shared" si="0"/>
        <v>62.333333333333329</v>
      </c>
      <c r="AK5" s="50">
        <f t="shared" si="0"/>
        <v>93.516666666666666</v>
      </c>
      <c r="AL5" s="50">
        <f t="shared" si="0"/>
        <v>150.6</v>
      </c>
      <c r="AM5" s="50">
        <f t="shared" si="0"/>
        <v>141.46666666666667</v>
      </c>
      <c r="AN5" s="50">
        <f t="shared" si="0"/>
        <v>24.783333333333331</v>
      </c>
      <c r="AO5" s="50">
        <f t="shared" si="0"/>
        <v>18.616666666666664</v>
      </c>
      <c r="AP5" s="50">
        <f t="shared" si="0"/>
        <v>40.316666666666663</v>
      </c>
      <c r="AQ5" s="50">
        <f t="shared" si="0"/>
        <v>32.616666666666667</v>
      </c>
      <c r="AR5" s="50">
        <f t="shared" si="0"/>
        <v>21.599999999999998</v>
      </c>
      <c r="AS5" s="50">
        <f t="shared" si="0"/>
        <v>14.383333333333335</v>
      </c>
      <c r="AT5" s="50">
        <f t="shared" si="0"/>
        <v>21.516666666666666</v>
      </c>
      <c r="AU5" s="50">
        <f t="shared" si="0"/>
        <v>39.333333333333336</v>
      </c>
      <c r="AV5" s="50">
        <f t="shared" si="0"/>
        <v>32.650000000000006</v>
      </c>
      <c r="AW5" s="50">
        <f t="shared" si="0"/>
        <v>35.966666666666669</v>
      </c>
      <c r="AX5" s="50">
        <f t="shared" si="0"/>
        <v>67.25</v>
      </c>
      <c r="AY5" s="50">
        <f t="shared" si="0"/>
        <v>58.416666666666664</v>
      </c>
      <c r="AZ5" s="50">
        <f t="shared" si="0"/>
        <v>47.816666666666663</v>
      </c>
      <c r="BA5" s="50">
        <f t="shared" si="0"/>
        <v>39.016666666666666</v>
      </c>
      <c r="BB5" s="50">
        <f t="shared" si="0"/>
        <v>36.93333333333333</v>
      </c>
      <c r="BC5" s="50">
        <f t="shared" si="0"/>
        <v>28.416666666666668</v>
      </c>
      <c r="BD5" s="50">
        <f t="shared" si="0"/>
        <v>35.133333333333333</v>
      </c>
      <c r="BE5" s="50">
        <f t="shared" si="0"/>
        <v>36.466666666666661</v>
      </c>
      <c r="BF5" s="50">
        <f t="shared" si="0"/>
        <v>35.25</v>
      </c>
      <c r="BG5" s="50">
        <f t="shared" si="0"/>
        <v>36.533333333333331</v>
      </c>
      <c r="BH5" s="50">
        <f t="shared" si="0"/>
        <v>29.5</v>
      </c>
      <c r="BI5" s="50">
        <f t="shared" si="0"/>
        <v>54.2</v>
      </c>
      <c r="BJ5" s="50">
        <f t="shared" si="0"/>
        <v>68.733333333333334</v>
      </c>
      <c r="BK5" s="50">
        <f t="shared" si="0"/>
        <v>18</v>
      </c>
      <c r="BL5" s="50">
        <f t="shared" si="0"/>
        <v>17.516666666666666</v>
      </c>
      <c r="BM5" s="50">
        <f t="shared" si="0"/>
        <v>18.283333333333339</v>
      </c>
      <c r="BN5" s="50">
        <f t="shared" si="0"/>
        <v>92.583333333333329</v>
      </c>
      <c r="BO5" s="50">
        <f t="shared" si="0"/>
        <v>35.733333333333334</v>
      </c>
      <c r="BP5" s="50">
        <f t="shared" ref="BP5:BY5" si="1">+BP6+BP7</f>
        <v>100.41666666666669</v>
      </c>
      <c r="BQ5" s="50">
        <f t="shared" si="1"/>
        <v>79.416666666666657</v>
      </c>
      <c r="BR5" s="50">
        <f t="shared" si="1"/>
        <v>62.033333333333331</v>
      </c>
      <c r="BS5" s="50">
        <f t="shared" si="1"/>
        <v>48.1</v>
      </c>
      <c r="BT5" s="50">
        <f t="shared" si="1"/>
        <v>79.3</v>
      </c>
      <c r="BU5" s="50">
        <f t="shared" si="1"/>
        <v>23.35</v>
      </c>
      <c r="BV5" s="50">
        <f t="shared" si="1"/>
        <v>15.299999999999997</v>
      </c>
      <c r="BW5" s="50">
        <f t="shared" si="1"/>
        <v>13.766666666666666</v>
      </c>
      <c r="BX5" s="50">
        <f t="shared" si="1"/>
        <v>85.833333333333343</v>
      </c>
      <c r="BY5" s="50">
        <f t="shared" si="1"/>
        <v>24.366666666666667</v>
      </c>
      <c r="BZ5" s="50">
        <f>+BZ6+BZ7</f>
        <v>38.36666666666666</v>
      </c>
      <c r="CA5" s="50">
        <f>+CA6+CA7</f>
        <v>27.549999999999997</v>
      </c>
      <c r="CB5" s="50">
        <f>+CB6+CB7</f>
        <v>29.183333333333334</v>
      </c>
      <c r="CC5" s="50">
        <f>+CC6+CC7</f>
        <v>61.349999999999994</v>
      </c>
    </row>
    <row r="6" spans="1:81" x14ac:dyDescent="0.25">
      <c r="A6" s="215"/>
      <c r="B6" s="49" t="s">
        <v>257</v>
      </c>
      <c r="C6" s="50">
        <f>+SUMIF('Task Durations'!$B$14:$B$53,"Indirect 1",'Task Durations'!D$14:D$53)</f>
        <v>16.766666666666666</v>
      </c>
      <c r="D6" s="50">
        <f>+SUMIF('Task Durations'!$B$14:$B$53,"Indirect 1",'Task Durations'!E$14:E$53)</f>
        <v>23.216666666666669</v>
      </c>
      <c r="E6" s="50">
        <f>+SUMIF('Task Durations'!$B$14:$B$53,"Indirect 1",'Task Durations'!F$14:F$53)</f>
        <v>68.600000000000009</v>
      </c>
      <c r="F6" s="50">
        <f>+SUMIF('Task Durations'!$B$14:$B$53,"Indirect 1",'Task Durations'!G$14:G$53)</f>
        <v>69.3</v>
      </c>
      <c r="G6" s="50">
        <f>+SUMIF('Task Durations'!$B$14:$B$53,"Indirect 1",'Task Durations'!H$14:H$53)</f>
        <v>23.333333333333336</v>
      </c>
      <c r="H6" s="50">
        <f>+SUMIF('Task Durations'!$B$14:$B$53,"Indirect 1",'Task Durations'!I$14:I$53)</f>
        <v>33.266666666666666</v>
      </c>
      <c r="I6" s="50">
        <f>+SUMIF('Task Durations'!$B$14:$B$53,"Indirect 1",'Task Durations'!J$14:J$53)</f>
        <v>16.616666666666667</v>
      </c>
      <c r="J6" s="50">
        <f>+SUMIF('Task Durations'!$B$14:$B$53,"Indirect 1",'Task Durations'!K$14:K$53)</f>
        <v>12.666666666666668</v>
      </c>
      <c r="K6" s="50">
        <f>+SUMIF('Task Durations'!$B$14:$B$53,"Indirect 1",'Task Durations'!L$14:L$53)</f>
        <v>38.88333333333334</v>
      </c>
      <c r="L6" s="50">
        <f>+SUMIF('Task Durations'!$B$14:$B$53,"Indirect 1",'Task Durations'!M$14:M$53)</f>
        <v>26.65</v>
      </c>
      <c r="M6" s="50">
        <f>+SUMIF('Task Durations'!$B$14:$B$53,"Indirect 1",'Task Durations'!N$14:N$53)</f>
        <v>23.81666666666667</v>
      </c>
      <c r="N6" s="50">
        <f>+SUMIF('Task Durations'!$B$14:$B$53,"Indirect 1",'Task Durations'!O$14:O$53)</f>
        <v>33.75</v>
      </c>
      <c r="O6" s="50">
        <f>+SUMIF('Task Durations'!$B$14:$B$53,"Indirect 1",'Task Durations'!P$14:P$53)</f>
        <v>36.75</v>
      </c>
      <c r="P6" s="50">
        <f>+SUMIF('Task Durations'!$B$14:$B$53,"Indirect 1",'Task Durations'!Q$14:Q$53)</f>
        <v>17.883333333333333</v>
      </c>
      <c r="Q6" s="50">
        <f>+SUMIF('Task Durations'!$B$14:$B$53,"Indirect 1",'Task Durations'!R$14:R$53)</f>
        <v>47.516666666666666</v>
      </c>
      <c r="R6" s="50">
        <f>+SUMIF('Task Durations'!$B$14:$B$53,"Indirect 1",'Task Durations'!S$14:S$53)</f>
        <v>24.533333333333335</v>
      </c>
      <c r="S6" s="50">
        <f>+SUMIF('Task Durations'!$B$14:$B$53,"Indirect 1",'Task Durations'!T$14:T$53)</f>
        <v>11.983333333333333</v>
      </c>
      <c r="T6" s="50">
        <f>+SUMIF('Task Durations'!$B$14:$B$53,"Indirect 1",'Task Durations'!U$14:U$53)</f>
        <v>11.216666666666667</v>
      </c>
      <c r="U6" s="50">
        <f>+SUMIF('Task Durations'!$B$14:$B$53,"Indirect 1",'Task Durations'!V$14:V$53)</f>
        <v>14.966666666666667</v>
      </c>
      <c r="V6" s="50">
        <f>+SUMIF('Task Durations'!$B$14:$B$53,"Indirect 1",'Task Durations'!W$14:W$53)</f>
        <v>10.033333333333331</v>
      </c>
      <c r="W6" s="50">
        <f>+SUMIF('Task Durations'!$B$14:$B$53,"Indirect 1",'Task Durations'!X$14:X$53)</f>
        <v>23.583333333333336</v>
      </c>
      <c r="X6" s="50">
        <f>+SUMIF('Task Durations'!$B$14:$B$53,"Indirect 1",'Task Durations'!Y$14:Y$53)</f>
        <v>46.133333333333333</v>
      </c>
      <c r="Y6" s="50">
        <f>+SUMIF('Task Durations'!$B$14:$B$53,"Indirect 1",'Task Durations'!Z$14:Z$53)</f>
        <v>20.43333333333333</v>
      </c>
      <c r="Z6" s="50">
        <f>+SUMIF('Task Durations'!$B$14:$B$53,"Indirect 1",'Task Durations'!AA$14:AA$53)</f>
        <v>25.45</v>
      </c>
      <c r="AA6" s="50">
        <f>+SUMIF('Task Durations'!$B$14:$B$53,"Indirect 1",'Task Durations'!AB$14:AB$53)</f>
        <v>24.966666666666665</v>
      </c>
      <c r="AB6" s="50">
        <f>+SUMIF('Task Durations'!$B$14:$B$53,"Indirect 1",'Task Durations'!AC$14:AC$53)</f>
        <v>25.683333333333334</v>
      </c>
      <c r="AC6" s="50">
        <f>+SUMIF('Task Durations'!$B$14:$B$53,"Indirect 1",'Task Durations'!AD$14:AD$53)</f>
        <v>62.183333333333337</v>
      </c>
      <c r="AD6" s="50">
        <f>+SUMIF('Task Durations'!$B$14:$B$53,"Indirect 1",'Task Durations'!AE$14:AE$53)</f>
        <v>14.283333333333335</v>
      </c>
      <c r="AE6" s="50">
        <f>+SUMIF('Task Durations'!$B$14:$B$53,"Indirect 1",'Task Durations'!AF$14:AF$53)</f>
        <v>3.4000000000000004</v>
      </c>
      <c r="AF6" s="50">
        <f>+SUMIF('Task Durations'!$B$14:$B$53,"Indirect 1",'Task Durations'!AG$14:AG$53)</f>
        <v>35.93333333333333</v>
      </c>
      <c r="AG6" s="50">
        <f>+SUMIF('Task Durations'!$B$14:$B$53,"Indirect 1",'Task Durations'!AH$14:AH$53)</f>
        <v>20.800000000000004</v>
      </c>
      <c r="AH6" s="50">
        <f>+SUMIF('Task Durations'!$B$14:$B$53,"Indirect 1",'Task Durations'!AI$14:AI$53)</f>
        <v>23.4</v>
      </c>
      <c r="AI6" s="50">
        <f>+SUMIF('Task Durations'!$B$14:$B$53,"Indirect 1",'Task Durations'!AJ$14:AJ$53)</f>
        <v>15.91666666666667</v>
      </c>
      <c r="AJ6" s="50">
        <f>+SUMIF('Task Durations'!$B$14:$B$53,"Indirect 1",'Task Durations'!AK$14:AK$53)</f>
        <v>35.333333333333329</v>
      </c>
      <c r="AK6" s="50">
        <f>+SUMIF('Task Durations'!$B$14:$B$53,"Indirect 1",'Task Durations'!AL$14:AL$53)</f>
        <v>14.766666666666669</v>
      </c>
      <c r="AL6" s="50">
        <f>+SUMIF('Task Durations'!$B$14:$B$53,"Indirect 1",'Task Durations'!AM$14:AM$53)</f>
        <v>38.36666666666666</v>
      </c>
      <c r="AM6" s="50">
        <f>+SUMIF('Task Durations'!$B$14:$B$53,"Indirect 1",'Task Durations'!AN$14:AN$53)</f>
        <v>39.733333333333334</v>
      </c>
      <c r="AN6" s="50">
        <f>+SUMIF('Task Durations'!$B$14:$B$53,"Indirect 1",'Task Durations'!AO$14:AO$53)</f>
        <v>18.149999999999999</v>
      </c>
      <c r="AO6" s="50">
        <f>+SUMIF('Task Durations'!$B$14:$B$53,"Indirect 1",'Task Durations'!AP$14:AP$53)</f>
        <v>18.616666666666664</v>
      </c>
      <c r="AP6" s="50">
        <f>+SUMIF('Task Durations'!$B$14:$B$53,"Indirect 1",'Task Durations'!AQ$14:AQ$53)</f>
        <v>23.85</v>
      </c>
      <c r="AQ6" s="50">
        <f>+SUMIF('Task Durations'!$B$14:$B$53,"Indirect 1",'Task Durations'!AR$14:AR$53)</f>
        <v>20.45</v>
      </c>
      <c r="AR6" s="50">
        <f>+SUMIF('Task Durations'!$B$14:$B$53,"Indirect 1",'Task Durations'!AS$14:AS$53)</f>
        <v>18.599999999999998</v>
      </c>
      <c r="AS6" s="50">
        <f>+SUMIF('Task Durations'!$B$14:$B$53,"Indirect 1",'Task Durations'!AT$14:AT$53)</f>
        <v>14.383333333333335</v>
      </c>
      <c r="AT6" s="50">
        <f>+SUMIF('Task Durations'!$B$14:$B$53,"Indirect 1",'Task Durations'!AU$14:AU$53)</f>
        <v>15.016666666666667</v>
      </c>
      <c r="AU6" s="50">
        <f>+SUMIF('Task Durations'!$B$14:$B$53,"Indirect 1",'Task Durations'!AV$14:AV$53)</f>
        <v>19.083333333333336</v>
      </c>
      <c r="AV6" s="50">
        <f>+SUMIF('Task Durations'!$B$14:$B$53,"Indirect 1",'Task Durations'!AW$14:AW$53)</f>
        <v>24.1</v>
      </c>
      <c r="AW6" s="50">
        <f>+SUMIF('Task Durations'!$B$14:$B$53,"Indirect 1",'Task Durations'!AX$14:AX$53)</f>
        <v>11.883333333333333</v>
      </c>
      <c r="AX6" s="50">
        <f>+SUMIF('Task Durations'!$B$14:$B$53,"Indirect 1",'Task Durations'!AY$14:AY$53)</f>
        <v>39.25</v>
      </c>
      <c r="AY6" s="50">
        <f>+SUMIF('Task Durations'!$B$14:$B$53,"Indirect 1",'Task Durations'!AZ$14:AZ$53)</f>
        <v>19.166666666666664</v>
      </c>
      <c r="AZ6" s="50">
        <f>+SUMIF('Task Durations'!$B$14:$B$53,"Indirect 1",'Task Durations'!BA$14:BA$53)</f>
        <v>37.25</v>
      </c>
      <c r="BA6" s="50">
        <f>+SUMIF('Task Durations'!$B$14:$B$53,"Indirect 1",'Task Durations'!BB$14:BB$53)</f>
        <v>20.116666666666667</v>
      </c>
      <c r="BB6" s="50">
        <f>+SUMIF('Task Durations'!$B$14:$B$53,"Indirect 1",'Task Durations'!BC$14:BC$53)</f>
        <v>18.666666666666664</v>
      </c>
      <c r="BC6" s="50">
        <f>+SUMIF('Task Durations'!$B$14:$B$53,"Indirect 1",'Task Durations'!BD$14:BD$53)</f>
        <v>16.166666666666668</v>
      </c>
      <c r="BD6" s="50">
        <f>+SUMIF('Task Durations'!$B$14:$B$53,"Indirect 1",'Task Durations'!BE$14:BE$53)</f>
        <v>21.633333333333333</v>
      </c>
      <c r="BE6" s="50">
        <f>+SUMIF('Task Durations'!$B$14:$B$53,"Indirect 1",'Task Durations'!BF$14:BF$53)</f>
        <v>20.966666666666661</v>
      </c>
      <c r="BF6" s="50">
        <f>+SUMIF('Task Durations'!$B$14:$B$53,"Indirect 1",'Task Durations'!BG$14:BG$53)</f>
        <v>20.25</v>
      </c>
      <c r="BG6" s="50">
        <f>+SUMIF('Task Durations'!$B$14:$B$53,"Indirect 1",'Task Durations'!BH$14:BH$53)</f>
        <v>20.033333333333331</v>
      </c>
      <c r="BH6" s="50">
        <f>+SUMIF('Task Durations'!$B$14:$B$53,"Indirect 1",'Task Durations'!BI$14:BI$53)</f>
        <v>16.5</v>
      </c>
      <c r="BI6" s="50">
        <f>+SUMIF('Task Durations'!$B$14:$B$53,"Indirect 1",'Task Durations'!BJ$14:BJ$53)</f>
        <v>25.450000000000006</v>
      </c>
      <c r="BJ6" s="50">
        <f>+SUMIF('Task Durations'!$B$14:$B$53,"Indirect 1",'Task Durations'!BK$14:BK$53)</f>
        <v>23.1</v>
      </c>
      <c r="BK6" s="50">
        <f>+SUMIF('Task Durations'!$B$14:$B$53,"Indirect 1",'Task Durations'!BL$14:BL$53)</f>
        <v>16.3</v>
      </c>
      <c r="BL6" s="50">
        <f>+SUMIF('Task Durations'!$B$14:$B$53,"Indirect 1",'Task Durations'!BM$14:BM$53)</f>
        <v>15.5</v>
      </c>
      <c r="BM6" s="50">
        <f>+SUMIF('Task Durations'!$B$14:$B$53,"Indirect 1",'Task Durations'!BN$14:BN$53)</f>
        <v>16.916666666666671</v>
      </c>
      <c r="BN6" s="50">
        <f>+SUMIF('Task Durations'!$B$14:$B$53,"Indirect 1",'Task Durations'!BO$14:BO$53)</f>
        <v>72.883333333333326</v>
      </c>
      <c r="BO6" s="50">
        <f>+SUMIF('Task Durations'!$B$14:$B$53,"Indirect 1",'Task Durations'!BP$14:BP$53)</f>
        <v>29.233333333333334</v>
      </c>
      <c r="BP6" s="50">
        <f>+SUMIF('Task Durations'!$B$14:$B$53,"Indirect 1",'Task Durations'!BQ$14:BQ$53)</f>
        <v>81.333333333333343</v>
      </c>
      <c r="BQ6" s="50">
        <f>+SUMIF('Task Durations'!$B$14:$B$53,"Indirect 1",'Task Durations'!BR$14:BR$53)</f>
        <v>36.416666666666664</v>
      </c>
      <c r="BR6" s="50">
        <f>+SUMIF('Task Durations'!$B$14:$B$53,"Indirect 1",'Task Durations'!BS$14:BS$53)</f>
        <v>12.55</v>
      </c>
      <c r="BS6" s="50">
        <f>+SUMIF('Task Durations'!$B$14:$B$53,"Indirect 1",'Task Durations'!BT$14:BT$53)</f>
        <v>22.1</v>
      </c>
      <c r="BT6" s="50">
        <f>+SUMIF('Task Durations'!$B$14:$B$53,"Indirect 1",'Task Durations'!BU$14:BU$53)</f>
        <v>52.8</v>
      </c>
      <c r="BU6" s="50">
        <f>+SUMIF('Task Durations'!$B$14:$B$53,"Indirect 1",'Task Durations'!BV$14:BV$53)</f>
        <v>16.283333333333335</v>
      </c>
      <c r="BV6" s="50">
        <f>+SUMIF('Task Durations'!$B$14:$B$53,"Indirect 1",'Task Durations'!BW$14:BW$53)</f>
        <v>14.799999999999997</v>
      </c>
      <c r="BW6" s="50">
        <f>+SUMIF('Task Durations'!$B$14:$B$53,"Indirect 1",'Task Durations'!BX$14:BX$53)</f>
        <v>12.766666666666666</v>
      </c>
      <c r="BX6" s="50">
        <f>+SUMIF('Task Durations'!$B$14:$B$53,"Indirect 1",'Task Durations'!BY$14:BY$53)</f>
        <v>29.833333333333336</v>
      </c>
      <c r="BY6" s="50">
        <f>+SUMIF('Task Durations'!$B$14:$B$53,"Indirect 1",'Task Durations'!BZ$14:BZ$53)</f>
        <v>15.833333333333334</v>
      </c>
      <c r="BZ6" s="50">
        <f>+SUMIF('Task Durations'!$B$14:$B$53,"Indirect 1",'Task Durations'!CA$14:CA$53)</f>
        <v>19.116666666666664</v>
      </c>
      <c r="CA6" s="50">
        <f>+SUMIF('Task Durations'!$B$14:$B$53,"Indirect 1",'Task Durations'!CB$14:CB$53)</f>
        <v>15.549999999999999</v>
      </c>
      <c r="CB6" s="50">
        <f>+SUMIF('Task Durations'!$B$14:$B$53,"Indirect 1",'Task Durations'!CC$14:CC$53)</f>
        <v>14.516666666666666</v>
      </c>
      <c r="CC6" s="50">
        <f>+SUMIF('Task Durations'!$B$14:$B$53,"Indirect 1",'Task Durations'!CD$14:CD$53)</f>
        <v>25.849999999999994</v>
      </c>
    </row>
    <row r="7" spans="1:81" x14ac:dyDescent="0.25">
      <c r="A7" s="215"/>
      <c r="B7" s="49" t="s">
        <v>258</v>
      </c>
      <c r="C7" s="50">
        <f>+SUMIF('Task Durations'!$B$14:$B$53,"Indirect 2",'Task Durations'!D$14:D$53)</f>
        <v>35.433333333333337</v>
      </c>
      <c r="D7" s="50">
        <f>+SUMIF('Task Durations'!$B$14:$B$53,"Indirect 2",'Task Durations'!E$14:E$53)</f>
        <v>26.5</v>
      </c>
      <c r="E7" s="50">
        <f>+SUMIF('Task Durations'!$B$14:$B$53,"Indirect 2",'Task Durations'!F$14:F$53)</f>
        <v>34</v>
      </c>
      <c r="F7" s="50">
        <f>+SUMIF('Task Durations'!$B$14:$B$53,"Indirect 2",'Task Durations'!G$14:G$53)</f>
        <v>14.933333333333334</v>
      </c>
      <c r="G7" s="50">
        <f>+SUMIF('Task Durations'!$B$14:$B$53,"Indirect 2",'Task Durations'!H$14:H$53)</f>
        <v>5.9333333333333336</v>
      </c>
      <c r="H7" s="50">
        <f>+SUMIF('Task Durations'!$B$14:$B$53,"Indirect 2",'Task Durations'!I$14:I$53)</f>
        <v>88.483333333333334</v>
      </c>
      <c r="I7" s="50">
        <f>+SUMIF('Task Durations'!$B$14:$B$53,"Indirect 2",'Task Durations'!J$14:J$53)</f>
        <v>8</v>
      </c>
      <c r="J7" s="50">
        <f>+SUMIF('Task Durations'!$B$14:$B$53,"Indirect 2",'Task Durations'!K$14:K$53)</f>
        <v>8.5333333333333332</v>
      </c>
      <c r="K7" s="50">
        <f>+SUMIF('Task Durations'!$B$14:$B$53,"Indirect 2",'Task Durations'!L$14:L$53)</f>
        <v>25.283333333333331</v>
      </c>
      <c r="L7" s="50">
        <f>+SUMIF('Task Durations'!$B$14:$B$53,"Indirect 2",'Task Durations'!M$14:M$53)</f>
        <v>19.5</v>
      </c>
      <c r="M7" s="50">
        <f>+SUMIF('Task Durations'!$B$14:$B$53,"Indirect 2",'Task Durations'!N$14:N$53)</f>
        <v>34.916666666666671</v>
      </c>
      <c r="N7" s="50">
        <f>+SUMIF('Task Durations'!$B$14:$B$53,"Indirect 2",'Task Durations'!O$14:O$53)</f>
        <v>15.933333333333334</v>
      </c>
      <c r="O7" s="50">
        <f>+SUMIF('Task Durations'!$B$14:$B$53,"Indirect 2",'Task Durations'!P$14:P$53)</f>
        <v>14.766666666666667</v>
      </c>
      <c r="P7" s="50">
        <f>+SUMIF('Task Durations'!$B$14:$B$53,"Indirect 2",'Task Durations'!Q$14:Q$53)</f>
        <v>12.3</v>
      </c>
      <c r="Q7" s="50">
        <f>+SUMIF('Task Durations'!$B$14:$B$53,"Indirect 2",'Task Durations'!R$14:R$53)</f>
        <v>23</v>
      </c>
      <c r="R7" s="50">
        <f>+SUMIF('Task Durations'!$B$14:$B$53,"Indirect 2",'Task Durations'!S$14:S$53)</f>
        <v>1.3833333333333333</v>
      </c>
      <c r="S7" s="50">
        <f>+SUMIF('Task Durations'!$B$14:$B$53,"Indirect 2",'Task Durations'!T$14:T$53)</f>
        <v>0.6166666666666667</v>
      </c>
      <c r="T7" s="50">
        <f>+SUMIF('Task Durations'!$B$14:$B$53,"Indirect 2",'Task Durations'!U$14:U$53)</f>
        <v>3.5</v>
      </c>
      <c r="U7" s="50">
        <f>+SUMIF('Task Durations'!$B$14:$B$53,"Indirect 2",'Task Durations'!V$14:V$53)</f>
        <v>3.5</v>
      </c>
      <c r="V7" s="50">
        <f>+SUMIF('Task Durations'!$B$14:$B$53,"Indirect 2",'Task Durations'!W$14:W$53)</f>
        <v>17.333333333333332</v>
      </c>
      <c r="W7" s="50">
        <f>+SUMIF('Task Durations'!$B$14:$B$53,"Indirect 2",'Task Durations'!X$14:X$53)</f>
        <v>1.95</v>
      </c>
      <c r="X7" s="50">
        <f>+SUMIF('Task Durations'!$B$14:$B$53,"Indirect 2",'Task Durations'!Y$14:Y$53)</f>
        <v>4.75</v>
      </c>
      <c r="Y7" s="50">
        <f>+SUMIF('Task Durations'!$B$14:$B$53,"Indirect 2",'Task Durations'!Z$14:Z$53)</f>
        <v>29.766666666666666</v>
      </c>
      <c r="Z7" s="50">
        <f>+SUMIF('Task Durations'!$B$14:$B$53,"Indirect 2",'Task Durations'!AA$14:AA$53)</f>
        <v>69.583333333333343</v>
      </c>
      <c r="AA7" s="50">
        <f>+SUMIF('Task Durations'!$B$14:$B$53,"Indirect 2",'Task Durations'!AB$14:AB$53)</f>
        <v>34</v>
      </c>
      <c r="AB7" s="50">
        <f>+SUMIF('Task Durations'!$B$14:$B$53,"Indirect 2",'Task Durations'!AC$14:AC$53)</f>
        <v>20.5</v>
      </c>
      <c r="AC7" s="50">
        <f>+SUMIF('Task Durations'!$B$14:$B$53,"Indirect 2",'Task Durations'!AD$14:AD$53)</f>
        <v>26.066666666666666</v>
      </c>
      <c r="AD7" s="50">
        <f>+SUMIF('Task Durations'!$B$14:$B$53,"Indirect 2",'Task Durations'!AE$14:AE$53)</f>
        <v>10.666666666666668</v>
      </c>
      <c r="AE7" s="50">
        <f>+SUMIF('Task Durations'!$B$14:$B$53,"Indirect 2",'Task Durations'!AF$14:AF$53)</f>
        <v>9.6666666666666661</v>
      </c>
      <c r="AF7" s="50">
        <f>+SUMIF('Task Durations'!$B$14:$B$53,"Indirect 2",'Task Durations'!AG$14:AG$53)</f>
        <v>14.583333333333334</v>
      </c>
      <c r="AG7" s="50">
        <f>+SUMIF('Task Durations'!$B$14:$B$53,"Indirect 2",'Task Durations'!AH$14:AH$53)</f>
        <v>7.1333333333333329</v>
      </c>
      <c r="AH7" s="50">
        <f>+SUMIF('Task Durations'!$B$14:$B$53,"Indirect 2",'Task Durations'!AI$14:AI$53)</f>
        <v>10.4</v>
      </c>
      <c r="AI7" s="50">
        <f>+SUMIF('Task Durations'!$B$14:$B$53,"Indirect 2",'Task Durations'!AJ$14:AJ$53)</f>
        <v>68</v>
      </c>
      <c r="AJ7" s="50">
        <f>+SUMIF('Task Durations'!$B$14:$B$53,"Indirect 2",'Task Durations'!AK$14:AK$53)</f>
        <v>27</v>
      </c>
      <c r="AK7" s="50">
        <f>+SUMIF('Task Durations'!$B$14:$B$53,"Indirect 2",'Task Durations'!AL$14:AL$53)</f>
        <v>78.75</v>
      </c>
      <c r="AL7" s="50">
        <f>+SUMIF('Task Durations'!$B$14:$B$53,"Indirect 2",'Task Durations'!AM$14:AM$53)</f>
        <v>112.23333333333333</v>
      </c>
      <c r="AM7" s="50">
        <f>+SUMIF('Task Durations'!$B$14:$B$53,"Indirect 2",'Task Durations'!AN$14:AN$53)</f>
        <v>101.73333333333333</v>
      </c>
      <c r="AN7" s="50">
        <f>+SUMIF('Task Durations'!$B$14:$B$53,"Indirect 2",'Task Durations'!AO$14:AO$53)</f>
        <v>6.6333333333333329</v>
      </c>
      <c r="AO7" s="50">
        <f>+SUMIF('Task Durations'!$B$14:$B$53,"Indirect 2",'Task Durations'!AP$14:AP$53)</f>
        <v>0</v>
      </c>
      <c r="AP7" s="50">
        <f>+SUMIF('Task Durations'!$B$14:$B$53,"Indirect 2",'Task Durations'!AQ$14:AQ$53)</f>
        <v>16.466666666666665</v>
      </c>
      <c r="AQ7" s="50">
        <f>+SUMIF('Task Durations'!$B$14:$B$53,"Indirect 2",'Task Durations'!AR$14:AR$53)</f>
        <v>12.166666666666666</v>
      </c>
      <c r="AR7" s="50">
        <f>+SUMIF('Task Durations'!$B$14:$B$53,"Indirect 2",'Task Durations'!AS$14:AS$53)</f>
        <v>3</v>
      </c>
      <c r="AS7" s="50">
        <f>+SUMIF('Task Durations'!$B$14:$B$53,"Indirect 2",'Task Durations'!AT$14:AT$53)</f>
        <v>0</v>
      </c>
      <c r="AT7" s="50">
        <f>+SUMIF('Task Durations'!$B$14:$B$53,"Indirect 2",'Task Durations'!AU$14:AU$53)</f>
        <v>6.5</v>
      </c>
      <c r="AU7" s="50">
        <f>+SUMIF('Task Durations'!$B$14:$B$53,"Indirect 2",'Task Durations'!AV$14:AV$53)</f>
        <v>20.25</v>
      </c>
      <c r="AV7" s="50">
        <f>+SUMIF('Task Durations'!$B$14:$B$53,"Indirect 2",'Task Durations'!AW$14:AW$53)</f>
        <v>8.5500000000000007</v>
      </c>
      <c r="AW7" s="50">
        <f>+SUMIF('Task Durations'!$B$14:$B$53,"Indirect 2",'Task Durations'!AX$14:AX$53)</f>
        <v>24.083333333333332</v>
      </c>
      <c r="AX7" s="50">
        <f>+SUMIF('Task Durations'!$B$14:$B$53,"Indirect 2",'Task Durations'!AY$14:AY$53)</f>
        <v>28</v>
      </c>
      <c r="AY7" s="50">
        <f>+SUMIF('Task Durations'!$B$14:$B$53,"Indirect 2",'Task Durations'!AZ$14:AZ$53)</f>
        <v>39.25</v>
      </c>
      <c r="AZ7" s="50">
        <f>+SUMIF('Task Durations'!$B$14:$B$53,"Indirect 2",'Task Durations'!BA$14:BA$53)</f>
        <v>10.566666666666666</v>
      </c>
      <c r="BA7" s="50">
        <f>+SUMIF('Task Durations'!$B$14:$B$53,"Indirect 2",'Task Durations'!BB$14:BB$53)</f>
        <v>18.899999999999999</v>
      </c>
      <c r="BB7" s="50">
        <f>+SUMIF('Task Durations'!$B$14:$B$53,"Indirect 2",'Task Durations'!BC$14:BC$53)</f>
        <v>18.266666666666666</v>
      </c>
      <c r="BC7" s="50">
        <f>+SUMIF('Task Durations'!$B$14:$B$53,"Indirect 2",'Task Durations'!BD$14:BD$53)</f>
        <v>12.25</v>
      </c>
      <c r="BD7" s="50">
        <f>+SUMIF('Task Durations'!$B$14:$B$53,"Indirect 2",'Task Durations'!BE$14:BE$53)</f>
        <v>13.5</v>
      </c>
      <c r="BE7" s="50">
        <f>+SUMIF('Task Durations'!$B$14:$B$53,"Indirect 2",'Task Durations'!BF$14:BF$53)</f>
        <v>15.5</v>
      </c>
      <c r="BF7" s="50">
        <f>+SUMIF('Task Durations'!$B$14:$B$53,"Indirect 2",'Task Durations'!BG$14:BG$53)</f>
        <v>15</v>
      </c>
      <c r="BG7" s="50">
        <f>+SUMIF('Task Durations'!$B$14:$B$53,"Indirect 2",'Task Durations'!BH$14:BH$53)</f>
        <v>16.5</v>
      </c>
      <c r="BH7" s="50">
        <f>+SUMIF('Task Durations'!$B$14:$B$53,"Indirect 2",'Task Durations'!BI$14:BI$53)</f>
        <v>13</v>
      </c>
      <c r="BI7" s="50">
        <f>+SUMIF('Task Durations'!$B$14:$B$53,"Indirect 2",'Task Durations'!BJ$14:BJ$53)</f>
        <v>28.75</v>
      </c>
      <c r="BJ7" s="50">
        <f>+SUMIF('Task Durations'!$B$14:$B$53,"Indirect 2",'Task Durations'!BK$14:BK$53)</f>
        <v>45.633333333333333</v>
      </c>
      <c r="BK7" s="50">
        <f>+SUMIF('Task Durations'!$B$14:$B$53,"Indirect 2",'Task Durations'!BL$14:BL$53)</f>
        <v>1.7</v>
      </c>
      <c r="BL7" s="50">
        <f>+SUMIF('Task Durations'!$B$14:$B$53,"Indirect 2",'Task Durations'!BM$14:BM$53)</f>
        <v>2.0166666666666666</v>
      </c>
      <c r="BM7" s="50">
        <f>+SUMIF('Task Durations'!$B$14:$B$53,"Indirect 2",'Task Durations'!BN$14:BN$53)</f>
        <v>1.3666666666666667</v>
      </c>
      <c r="BN7" s="50">
        <f>+SUMIF('Task Durations'!$B$14:$B$53,"Indirect 2",'Task Durations'!BO$14:BO$53)</f>
        <v>19.7</v>
      </c>
      <c r="BO7" s="50">
        <f>+SUMIF('Task Durations'!$B$14:$B$53,"Indirect 2",'Task Durations'!BP$14:BP$53)</f>
        <v>6.5</v>
      </c>
      <c r="BP7" s="50">
        <f>+SUMIF('Task Durations'!$B$14:$B$53,"Indirect 2",'Task Durations'!BQ$14:BQ$53)</f>
        <v>19.083333333333336</v>
      </c>
      <c r="BQ7" s="50">
        <f>+SUMIF('Task Durations'!$B$14:$B$53,"Indirect 2",'Task Durations'!BR$14:BR$53)</f>
        <v>43</v>
      </c>
      <c r="BR7" s="50">
        <f>+SUMIF('Task Durations'!$B$14:$B$53,"Indirect 2",'Task Durations'!BS$14:BS$53)</f>
        <v>49.483333333333334</v>
      </c>
      <c r="BS7" s="50">
        <f>+SUMIF('Task Durations'!$B$14:$B$53,"Indirect 2",'Task Durations'!BT$14:BT$53)</f>
        <v>26</v>
      </c>
      <c r="BT7" s="50">
        <f>+SUMIF('Task Durations'!$B$14:$B$53,"Indirect 2",'Task Durations'!BU$14:BU$53)</f>
        <v>26.5</v>
      </c>
      <c r="BU7" s="50">
        <f>+SUMIF('Task Durations'!$B$14:$B$53,"Indirect 2",'Task Durations'!BV$14:BV$53)</f>
        <v>7.0666666666666664</v>
      </c>
      <c r="BV7" s="50">
        <f>+SUMIF('Task Durations'!$B$14:$B$53,"Indirect 2",'Task Durations'!BW$14:BW$53)</f>
        <v>0.5</v>
      </c>
      <c r="BW7" s="50">
        <f>+SUMIF('Task Durations'!$B$14:$B$53,"Indirect 2",'Task Durations'!BX$14:BX$53)</f>
        <v>1</v>
      </c>
      <c r="BX7" s="50">
        <f>+SUMIF('Task Durations'!$B$14:$B$53,"Indirect 2",'Task Durations'!BY$14:BY$53)</f>
        <v>56</v>
      </c>
      <c r="BY7" s="50">
        <f>+SUMIF('Task Durations'!$B$14:$B$53,"Indirect 2",'Task Durations'!BZ$14:BZ$53)</f>
        <v>8.5333333333333332</v>
      </c>
      <c r="BZ7" s="50">
        <f>+SUMIF('Task Durations'!$B$14:$B$53,"Indirect 2",'Task Durations'!CA$14:CA$53)</f>
        <v>19.25</v>
      </c>
      <c r="CA7" s="50">
        <f>+SUMIF('Task Durations'!$B$14:$B$53,"Indirect 2",'Task Durations'!CB$14:CB$53)</f>
        <v>12</v>
      </c>
      <c r="CB7" s="50">
        <f>+SUMIF('Task Durations'!$B$14:$B$53,"Indirect 2",'Task Durations'!CC$14:CC$53)</f>
        <v>14.666666666666668</v>
      </c>
      <c r="CC7" s="50">
        <f>+SUMIF('Task Durations'!$B$14:$B$53,"Indirect 2",'Task Durations'!CD$14:CD$53)</f>
        <v>35.5</v>
      </c>
    </row>
    <row r="8" spans="1:81" x14ac:dyDescent="0.25">
      <c r="A8" s="215"/>
      <c r="B8" t="s">
        <v>251</v>
      </c>
      <c r="C8" s="50">
        <f ca="1">+SUMIF('Task Durations'!$B$13:$B$53,"Internal Travel",'Task Durations'!D14:D53)</f>
        <v>15.350000000000001</v>
      </c>
      <c r="D8" s="50">
        <f ca="1">+SUMIF('Task Durations'!$B$13:$B$53,"Internal Travel",'Task Durations'!E14:E53)</f>
        <v>12.533333333333335</v>
      </c>
      <c r="E8" s="50">
        <f ca="1">+SUMIF('Task Durations'!$B$13:$B$53,"Internal Travel",'Task Durations'!F14:F53)</f>
        <v>18.483333333333334</v>
      </c>
      <c r="F8" s="50">
        <f ca="1">+SUMIF('Task Durations'!$B$13:$B$53,"Internal Travel",'Task Durations'!G14:G53)</f>
        <v>20.283333333333335</v>
      </c>
      <c r="G8" s="50">
        <f ca="1">+SUMIF('Task Durations'!$B$13:$B$53,"Internal Travel",'Task Durations'!H14:H53)</f>
        <v>11.349999999999998</v>
      </c>
      <c r="H8" s="50">
        <f ca="1">+SUMIF('Task Durations'!$B$13:$B$53,"Internal Travel",'Task Durations'!I14:I53)</f>
        <v>20.466666666666669</v>
      </c>
      <c r="I8" s="50">
        <f ca="1">+SUMIF('Task Durations'!$B$13:$B$53,"Internal Travel",'Task Durations'!J14:J53)</f>
        <v>12.7</v>
      </c>
      <c r="J8" s="50">
        <f ca="1">+SUMIF('Task Durations'!$B$13:$B$53,"Internal Travel",'Task Durations'!K14:K53)</f>
        <v>10.6</v>
      </c>
      <c r="K8" s="50">
        <f ca="1">+SUMIF('Task Durations'!$B$13:$B$53,"Internal Travel",'Task Durations'!L14:L53)</f>
        <v>12.566666666666672</v>
      </c>
      <c r="L8" s="50">
        <f ca="1">+SUMIF('Task Durations'!$B$13:$B$53,"Internal Travel",'Task Durations'!M14:M53)</f>
        <v>19.466666666666665</v>
      </c>
      <c r="M8" s="50">
        <f ca="1">+SUMIF('Task Durations'!$B$13:$B$53,"Internal Travel",'Task Durations'!N14:N53)</f>
        <v>7.1999999999999993</v>
      </c>
      <c r="N8" s="50">
        <f ca="1">+SUMIF('Task Durations'!$B$13:$B$53,"Internal Travel",'Task Durations'!O14:O53)</f>
        <v>9.4666666666666686</v>
      </c>
      <c r="O8" s="50">
        <f ca="1">+SUMIF('Task Durations'!$B$13:$B$53,"Internal Travel",'Task Durations'!P14:P53)</f>
        <v>18.216666666666665</v>
      </c>
      <c r="P8" s="50">
        <f ca="1">+SUMIF('Task Durations'!$B$13:$B$53,"Internal Travel",'Task Durations'!Q14:Q53)</f>
        <v>9.1000000000000014</v>
      </c>
      <c r="Q8" s="50">
        <f ca="1">+SUMIF('Task Durations'!$B$13:$B$53,"Internal Travel",'Task Durations'!R14:R53)</f>
        <v>24.583333333333329</v>
      </c>
      <c r="R8" s="50">
        <f ca="1">+SUMIF('Task Durations'!$B$13:$B$53,"Internal Travel",'Task Durations'!S14:S53)</f>
        <v>29.233333333333334</v>
      </c>
      <c r="S8" s="50">
        <f ca="1">+SUMIF('Task Durations'!$B$13:$B$53,"Internal Travel",'Task Durations'!T14:T53)</f>
        <v>10.316666666666666</v>
      </c>
      <c r="T8" s="50">
        <f ca="1">+SUMIF('Task Durations'!$B$13:$B$53,"Internal Travel",'Task Durations'!U14:U53)</f>
        <v>4.9833333333333334</v>
      </c>
      <c r="U8" s="50">
        <f ca="1">+SUMIF('Task Durations'!$B$13:$B$53,"Internal Travel",'Task Durations'!V14:V53)</f>
        <v>12.183333333333334</v>
      </c>
      <c r="V8" s="50">
        <f ca="1">+SUMIF('Task Durations'!$B$13:$B$53,"Internal Travel",'Task Durations'!W14:W53)</f>
        <v>17.499999999999996</v>
      </c>
      <c r="W8" s="50">
        <f ca="1">+SUMIF('Task Durations'!$B$13:$B$53,"Internal Travel",'Task Durations'!X14:X53)</f>
        <v>19.866666666666667</v>
      </c>
      <c r="X8" s="50">
        <f ca="1">+SUMIF('Task Durations'!$B$13:$B$53,"Internal Travel",'Task Durations'!Y14:Y53)</f>
        <v>38.366666666666667</v>
      </c>
      <c r="Y8" s="50">
        <f ca="1">+SUMIF('Task Durations'!$B$13:$B$53,"Internal Travel",'Task Durations'!Z14:Z53)</f>
        <v>12.483333333333333</v>
      </c>
      <c r="Z8" s="50">
        <f ca="1">+SUMIF('Task Durations'!$B$13:$B$53,"Internal Travel",'Task Durations'!AA14:AA53)</f>
        <v>12.15</v>
      </c>
      <c r="AA8" s="50">
        <f ca="1">+SUMIF('Task Durations'!$B$13:$B$53,"Internal Travel",'Task Durations'!AB14:AB53)</f>
        <v>16.133333333333333</v>
      </c>
      <c r="AB8" s="50">
        <f ca="1">+SUMIF('Task Durations'!$B$13:$B$53,"Internal Travel",'Task Durations'!AC14:AC53)</f>
        <v>10.600000000000001</v>
      </c>
      <c r="AC8" s="50">
        <f ca="1">+SUMIF('Task Durations'!$B$13:$B$53,"Internal Travel",'Task Durations'!AD14:AD53)</f>
        <v>10.416666666666664</v>
      </c>
      <c r="AD8" s="50">
        <f ca="1">+SUMIF('Task Durations'!$B$13:$B$53,"Internal Travel",'Task Durations'!AE14:AE53)</f>
        <v>11.333333333333332</v>
      </c>
      <c r="AE8" s="50">
        <f ca="1">+SUMIF('Task Durations'!$B$13:$B$53,"Internal Travel",'Task Durations'!AF14:AF53)</f>
        <v>0.53333333333333366</v>
      </c>
      <c r="AF8" s="50">
        <f ca="1">+SUMIF('Task Durations'!$B$13:$B$53,"Internal Travel",'Task Durations'!AG14:AG53)</f>
        <v>5.4999999999999991</v>
      </c>
      <c r="AG8" s="50">
        <f ca="1">+SUMIF('Task Durations'!$B$13:$B$53,"Internal Travel",'Task Durations'!AH14:AH53)</f>
        <v>16.633333333333333</v>
      </c>
      <c r="AH8" s="50">
        <f ca="1">+SUMIF('Task Durations'!$B$13:$B$53,"Internal Travel",'Task Durations'!AI14:AI53)</f>
        <v>10.466666666666665</v>
      </c>
      <c r="AI8" s="50">
        <f ca="1">+SUMIF('Task Durations'!$B$13:$B$53,"Internal Travel",'Task Durations'!AJ14:AJ53)</f>
        <v>10.75</v>
      </c>
      <c r="AJ8" s="50">
        <f ca="1">+SUMIF('Task Durations'!$B$13:$B$53,"Internal Travel",'Task Durations'!AK14:AK53)</f>
        <v>24.65</v>
      </c>
      <c r="AK8" s="50">
        <f ca="1">+SUMIF('Task Durations'!$B$13:$B$53,"Internal Travel",'Task Durations'!AL14:AL53)</f>
        <v>12.666666666666668</v>
      </c>
      <c r="AL8" s="50">
        <f ca="1">+SUMIF('Task Durations'!$B$13:$B$53,"Internal Travel",'Task Durations'!AM14:AM53)</f>
        <v>23.366666666666667</v>
      </c>
      <c r="AM8" s="50">
        <f ca="1">+SUMIF('Task Durations'!$B$13:$B$53,"Internal Travel",'Task Durations'!AN14:AN53)</f>
        <v>21.666666666666668</v>
      </c>
      <c r="AN8" s="50">
        <f ca="1">+SUMIF('Task Durations'!$B$13:$B$53,"Internal Travel",'Task Durations'!AO14:AO53)</f>
        <v>13.283333333333333</v>
      </c>
      <c r="AO8" s="50">
        <f ca="1">+SUMIF('Task Durations'!$B$13:$B$53,"Internal Travel",'Task Durations'!AP14:AP53)</f>
        <v>8.4499999999999993</v>
      </c>
      <c r="AP8" s="50">
        <f ca="1">+SUMIF('Task Durations'!$B$13:$B$53,"Internal Travel",'Task Durations'!AQ14:AQ53)</f>
        <v>22.75</v>
      </c>
      <c r="AQ8" s="50">
        <f ca="1">+SUMIF('Task Durations'!$B$13:$B$53,"Internal Travel",'Task Durations'!AR14:AR53)</f>
        <v>12.2</v>
      </c>
      <c r="AR8" s="50">
        <f ca="1">+SUMIF('Task Durations'!$B$13:$B$53,"Internal Travel",'Task Durations'!AS14:AS53)</f>
        <v>13.383333333333333</v>
      </c>
      <c r="AS8" s="50">
        <f ca="1">+SUMIF('Task Durations'!$B$13:$B$53,"Internal Travel",'Task Durations'!AT14:AT53)</f>
        <v>8.1666666666666679</v>
      </c>
      <c r="AT8" s="50">
        <f ca="1">+SUMIF('Task Durations'!$B$13:$B$53,"Internal Travel",'Task Durations'!AU14:AU53)</f>
        <v>9.6666666666666679</v>
      </c>
      <c r="AU8" s="50">
        <f ca="1">+SUMIF('Task Durations'!$B$13:$B$53,"Internal Travel",'Task Durations'!AV14:AV53)</f>
        <v>12.399999999999999</v>
      </c>
      <c r="AV8" s="50">
        <f ca="1">+SUMIF('Task Durations'!$B$13:$B$53,"Internal Travel",'Task Durations'!AW14:AW53)</f>
        <v>11.25</v>
      </c>
      <c r="AW8" s="50">
        <f ca="1">+SUMIF('Task Durations'!$B$13:$B$53,"Internal Travel",'Task Durations'!AX14:AX53)</f>
        <v>9.6666666666666679</v>
      </c>
      <c r="AX8" s="50">
        <f ca="1">+SUMIF('Task Durations'!$B$13:$B$53,"Internal Travel",'Task Durations'!AY14:AY53)</f>
        <v>12.5</v>
      </c>
      <c r="AY8" s="50">
        <f ca="1">+SUMIF('Task Durations'!$B$13:$B$53,"Internal Travel",'Task Durations'!AZ14:AZ53)</f>
        <v>10.666666666666668</v>
      </c>
      <c r="AZ8" s="50">
        <f ca="1">+SUMIF('Task Durations'!$B$13:$B$53,"Internal Travel",'Task Durations'!BA14:BA53)</f>
        <v>11.683333333333334</v>
      </c>
      <c r="BA8" s="50">
        <f ca="1">+SUMIF('Task Durations'!$B$13:$B$53,"Internal Travel",'Task Durations'!BB14:BB53)</f>
        <v>15.183333333333332</v>
      </c>
      <c r="BB8" s="50">
        <f ca="1">+SUMIF('Task Durations'!$B$13:$B$53,"Internal Travel",'Task Durations'!BC14:BC53)</f>
        <v>12.633333333333333</v>
      </c>
      <c r="BC8" s="50">
        <f ca="1">+SUMIF('Task Durations'!$B$13:$B$53,"Internal Travel",'Task Durations'!BD14:BD53)</f>
        <v>10.433333333333334</v>
      </c>
      <c r="BD8" s="50">
        <f ca="1">+SUMIF('Task Durations'!$B$13:$B$53,"Internal Travel",'Task Durations'!BE14:BE53)</f>
        <v>12.283333333333331</v>
      </c>
      <c r="BE8" s="50">
        <f ca="1">+SUMIF('Task Durations'!$B$13:$B$53,"Internal Travel",'Task Durations'!BF14:BF53)</f>
        <v>12.116666666666667</v>
      </c>
      <c r="BF8" s="50">
        <f ca="1">+SUMIF('Task Durations'!$B$13:$B$53,"Internal Travel",'Task Durations'!BG14:BG53)</f>
        <v>14.45</v>
      </c>
      <c r="BG8" s="50">
        <f ca="1">+SUMIF('Task Durations'!$B$13:$B$53,"Internal Travel",'Task Durations'!BH14:BH53)</f>
        <v>11.7</v>
      </c>
      <c r="BH8" s="50">
        <f ca="1">+SUMIF('Task Durations'!$B$13:$B$53,"Internal Travel",'Task Durations'!BI14:BI53)</f>
        <v>9.6666666666666679</v>
      </c>
      <c r="BI8" s="50">
        <f ca="1">+SUMIF('Task Durations'!$B$13:$B$53,"Internal Travel",'Task Durations'!BJ14:BJ53)</f>
        <v>8.9666666666666686</v>
      </c>
      <c r="BJ8" s="50">
        <f ca="1">+SUMIF('Task Durations'!$B$13:$B$53,"Internal Travel",'Task Durations'!BK14:BK53)</f>
        <v>14.366666666666665</v>
      </c>
      <c r="BK8" s="50">
        <f ca="1">+SUMIF('Task Durations'!$B$13:$B$53,"Internal Travel",'Task Durations'!BL14:BL53)</f>
        <v>13</v>
      </c>
      <c r="BL8" s="50">
        <f ca="1">+SUMIF('Task Durations'!$B$13:$B$53,"Internal Travel",'Task Durations'!BM14:BM53)</f>
        <v>12.683333333333334</v>
      </c>
      <c r="BM8" s="50">
        <f ca="1">+SUMIF('Task Durations'!$B$13:$B$53,"Internal Travel",'Task Durations'!BN14:BN53)</f>
        <v>15.05</v>
      </c>
      <c r="BN8" s="50">
        <f ca="1">+SUMIF('Task Durations'!$B$13:$B$53,"Internal Travel",'Task Durations'!BO14:BO53)</f>
        <v>23.533333333333331</v>
      </c>
      <c r="BO8" s="50">
        <f ca="1">+SUMIF('Task Durations'!$B$13:$B$53,"Internal Travel",'Task Durations'!BP14:BP53)</f>
        <v>9.5</v>
      </c>
      <c r="BP8" s="50">
        <f ca="1">+SUMIF('Task Durations'!$B$13:$B$53,"Internal Travel",'Task Durations'!BQ14:BQ53)</f>
        <v>21.583333333333336</v>
      </c>
      <c r="BQ8" s="50">
        <f ca="1">+SUMIF('Task Durations'!$B$13:$B$53,"Internal Travel",'Task Durations'!BR14:BR53)</f>
        <v>18.233333333333331</v>
      </c>
      <c r="BR8" s="50">
        <f ca="1">+SUMIF('Task Durations'!$B$13:$B$53,"Internal Travel",'Task Durations'!BS14:BS53)</f>
        <v>9.7333333333333343</v>
      </c>
      <c r="BS8" s="50">
        <f ca="1">+SUMIF('Task Durations'!$B$13:$B$53,"Internal Travel",'Task Durations'!BT14:BT53)</f>
        <v>16.25</v>
      </c>
      <c r="BT8" s="50">
        <f ca="1">+SUMIF('Task Durations'!$B$13:$B$53,"Internal Travel",'Task Durations'!BU14:BU53)</f>
        <v>34.616666666666667</v>
      </c>
      <c r="BU8" s="50">
        <f ca="1">+SUMIF('Task Durations'!$B$13:$B$53,"Internal Travel",'Task Durations'!BV14:BV53)</f>
        <v>13.566666666666666</v>
      </c>
      <c r="BV8" s="50">
        <f ca="1">+SUMIF('Task Durations'!$B$13:$B$53,"Internal Travel",'Task Durations'!BW14:BW53)</f>
        <v>6.85</v>
      </c>
      <c r="BW8" s="50">
        <f ca="1">+SUMIF('Task Durations'!$B$13:$B$53,"Internal Travel",'Task Durations'!BX14:BX53)</f>
        <v>7.5666666666666664</v>
      </c>
      <c r="BX8" s="50">
        <f ca="1">+SUMIF('Task Durations'!$B$13:$B$53,"Internal Travel",'Task Durations'!BY14:BY53)</f>
        <v>26.200000000000003</v>
      </c>
      <c r="BY8" s="50">
        <f ca="1">+SUMIF('Task Durations'!$B$13:$B$53,"Internal Travel",'Task Durations'!BZ14:BZ53)</f>
        <v>13.916666666666666</v>
      </c>
      <c r="BZ8" s="50">
        <f ca="1">+SUMIF('Task Durations'!$B$13:$B$53,"Internal Travel",'Task Durations'!CA14:CA53)</f>
        <v>11.299999999999999</v>
      </c>
      <c r="CA8" s="50">
        <f ca="1">+SUMIF('Task Durations'!$B$13:$B$53,"Internal Travel",'Task Durations'!CB14:CB53)</f>
        <v>8.7833333333333332</v>
      </c>
      <c r="CB8" s="50">
        <f ca="1">+SUMIF('Task Durations'!$B$13:$B$53,"Internal Travel",'Task Durations'!CC14:CC53)</f>
        <v>7.1499999999999995</v>
      </c>
      <c r="CC8" s="50">
        <f ca="1">+SUMIF('Task Durations'!$B$13:$B$53,"Internal Travel",'Task Durations'!CD14:CD53)</f>
        <v>7.7500000000000018</v>
      </c>
    </row>
    <row r="9" spans="1:81" x14ac:dyDescent="0.25">
      <c r="A9" s="215"/>
      <c r="B9" t="s">
        <v>376</v>
      </c>
      <c r="C9" s="50" t="e">
        <f>IF(C$2="Never",C$4,NA())</f>
        <v>#N/A</v>
      </c>
      <c r="D9" s="50" t="e">
        <f t="shared" ref="D9:BO9" si="2">IF(D$2="Never",D$4,NA())</f>
        <v>#N/A</v>
      </c>
      <c r="E9" s="50" t="e">
        <f t="shared" si="2"/>
        <v>#N/A</v>
      </c>
      <c r="F9" s="50" t="e">
        <f t="shared" si="2"/>
        <v>#N/A</v>
      </c>
      <c r="G9" s="50" t="e">
        <f t="shared" si="2"/>
        <v>#N/A</v>
      </c>
      <c r="H9" s="50" t="e">
        <f t="shared" si="2"/>
        <v>#N/A</v>
      </c>
      <c r="I9" s="50" t="e">
        <f t="shared" si="2"/>
        <v>#N/A</v>
      </c>
      <c r="J9" s="50" t="e">
        <f t="shared" si="2"/>
        <v>#N/A</v>
      </c>
      <c r="K9" s="50" t="e">
        <f t="shared" si="2"/>
        <v>#N/A</v>
      </c>
      <c r="L9" s="50">
        <f t="shared" si="2"/>
        <v>31.566666666666666</v>
      </c>
      <c r="M9" s="50" t="e">
        <f t="shared" si="2"/>
        <v>#N/A</v>
      </c>
      <c r="N9" s="50" t="e">
        <f t="shared" si="2"/>
        <v>#N/A</v>
      </c>
      <c r="O9" s="50">
        <f t="shared" si="2"/>
        <v>91.4</v>
      </c>
      <c r="P9" s="50" t="e">
        <f t="shared" si="2"/>
        <v>#N/A</v>
      </c>
      <c r="Q9" s="50" t="e">
        <f t="shared" si="2"/>
        <v>#N/A</v>
      </c>
      <c r="R9" s="50" t="e">
        <f t="shared" si="2"/>
        <v>#N/A</v>
      </c>
      <c r="S9" s="50" t="e">
        <f t="shared" si="2"/>
        <v>#N/A</v>
      </c>
      <c r="T9" s="50" t="e">
        <f t="shared" si="2"/>
        <v>#N/A</v>
      </c>
      <c r="U9" s="50" t="e">
        <f t="shared" si="2"/>
        <v>#N/A</v>
      </c>
      <c r="V9" s="50" t="e">
        <f t="shared" si="2"/>
        <v>#N/A</v>
      </c>
      <c r="W9" s="50" t="e">
        <f t="shared" si="2"/>
        <v>#N/A</v>
      </c>
      <c r="X9" s="50" t="e">
        <f t="shared" si="2"/>
        <v>#N/A</v>
      </c>
      <c r="Y9" s="50" t="e">
        <f t="shared" si="2"/>
        <v>#N/A</v>
      </c>
      <c r="Z9" s="50" t="e">
        <f t="shared" si="2"/>
        <v>#N/A</v>
      </c>
      <c r="AA9" s="50" t="e">
        <f t="shared" si="2"/>
        <v>#N/A</v>
      </c>
      <c r="AB9" s="50" t="e">
        <f t="shared" si="2"/>
        <v>#N/A</v>
      </c>
      <c r="AC9" s="50" t="e">
        <f t="shared" si="2"/>
        <v>#N/A</v>
      </c>
      <c r="AD9" s="50" t="e">
        <f t="shared" si="2"/>
        <v>#N/A</v>
      </c>
      <c r="AE9" s="50" t="e">
        <f t="shared" si="2"/>
        <v>#N/A</v>
      </c>
      <c r="AF9" s="50" t="e">
        <f t="shared" si="2"/>
        <v>#N/A</v>
      </c>
      <c r="AG9" s="50" t="e">
        <f t="shared" si="2"/>
        <v>#N/A</v>
      </c>
      <c r="AH9" s="50" t="e">
        <f t="shared" si="2"/>
        <v>#N/A</v>
      </c>
      <c r="AI9" s="50">
        <f t="shared" si="2"/>
        <v>12.500000000000002</v>
      </c>
      <c r="AJ9" s="50" t="e">
        <f t="shared" si="2"/>
        <v>#N/A</v>
      </c>
      <c r="AK9" s="50">
        <f t="shared" si="2"/>
        <v>50.75</v>
      </c>
      <c r="AL9" s="50" t="e">
        <f t="shared" si="2"/>
        <v>#N/A</v>
      </c>
      <c r="AM9" s="50">
        <f t="shared" si="2"/>
        <v>27.416666666666668</v>
      </c>
      <c r="AN9" s="50">
        <f t="shared" si="2"/>
        <v>19.75</v>
      </c>
      <c r="AO9" s="50" t="e">
        <f t="shared" si="2"/>
        <v>#N/A</v>
      </c>
      <c r="AP9" s="50" t="e">
        <f t="shared" si="2"/>
        <v>#N/A</v>
      </c>
      <c r="AQ9" s="50" t="e">
        <f t="shared" si="2"/>
        <v>#N/A</v>
      </c>
      <c r="AR9" s="50" t="e">
        <f t="shared" si="2"/>
        <v>#N/A</v>
      </c>
      <c r="AS9" s="50" t="e">
        <f t="shared" si="2"/>
        <v>#N/A</v>
      </c>
      <c r="AT9" s="50" t="e">
        <f t="shared" si="2"/>
        <v>#N/A</v>
      </c>
      <c r="AU9" s="50" t="e">
        <f t="shared" si="2"/>
        <v>#N/A</v>
      </c>
      <c r="AV9" s="50" t="e">
        <f t="shared" si="2"/>
        <v>#N/A</v>
      </c>
      <c r="AW9" s="50" t="e">
        <f t="shared" si="2"/>
        <v>#N/A</v>
      </c>
      <c r="AX9" s="50">
        <f t="shared" si="2"/>
        <v>45</v>
      </c>
      <c r="AY9" s="50" t="e">
        <f t="shared" si="2"/>
        <v>#N/A</v>
      </c>
      <c r="AZ9" s="50" t="e">
        <f t="shared" si="2"/>
        <v>#N/A</v>
      </c>
      <c r="BA9" s="50" t="e">
        <f t="shared" si="2"/>
        <v>#N/A</v>
      </c>
      <c r="BB9" s="50" t="e">
        <f t="shared" si="2"/>
        <v>#N/A</v>
      </c>
      <c r="BC9" s="50" t="e">
        <f t="shared" si="2"/>
        <v>#N/A</v>
      </c>
      <c r="BD9" s="50" t="e">
        <f t="shared" si="2"/>
        <v>#N/A</v>
      </c>
      <c r="BE9" s="50" t="e">
        <f t="shared" si="2"/>
        <v>#N/A</v>
      </c>
      <c r="BF9" s="50" t="e">
        <f t="shared" si="2"/>
        <v>#N/A</v>
      </c>
      <c r="BG9" s="50" t="e">
        <f t="shared" si="2"/>
        <v>#N/A</v>
      </c>
      <c r="BH9" s="50" t="e">
        <f t="shared" si="2"/>
        <v>#N/A</v>
      </c>
      <c r="BI9" s="50" t="e">
        <f t="shared" si="2"/>
        <v>#N/A</v>
      </c>
      <c r="BJ9" s="50" t="e">
        <f t="shared" si="2"/>
        <v>#N/A</v>
      </c>
      <c r="BK9" s="50" t="e">
        <f t="shared" si="2"/>
        <v>#N/A</v>
      </c>
      <c r="BL9" s="50" t="e">
        <f t="shared" si="2"/>
        <v>#N/A</v>
      </c>
      <c r="BM9" s="50" t="e">
        <f t="shared" si="2"/>
        <v>#N/A</v>
      </c>
      <c r="BN9" s="50" t="e">
        <f t="shared" si="2"/>
        <v>#N/A</v>
      </c>
      <c r="BO9" s="50" t="e">
        <f t="shared" si="2"/>
        <v>#N/A</v>
      </c>
      <c r="BP9" s="50" t="e">
        <f t="shared" ref="BP9:CC9" si="3">IF(BP$2="Never",BP$4,NA())</f>
        <v>#N/A</v>
      </c>
      <c r="BQ9" s="50">
        <f t="shared" si="3"/>
        <v>63.766666666666666</v>
      </c>
      <c r="BR9" s="50" t="e">
        <f t="shared" si="3"/>
        <v>#N/A</v>
      </c>
      <c r="BS9" s="50" t="e">
        <f t="shared" si="3"/>
        <v>#N/A</v>
      </c>
      <c r="BT9" s="50" t="e">
        <f t="shared" si="3"/>
        <v>#N/A</v>
      </c>
      <c r="BU9" s="50" t="e">
        <f t="shared" si="3"/>
        <v>#N/A</v>
      </c>
      <c r="BV9" s="50" t="e">
        <f t="shared" si="3"/>
        <v>#N/A</v>
      </c>
      <c r="BW9" s="50" t="e">
        <f t="shared" si="3"/>
        <v>#N/A</v>
      </c>
      <c r="BX9" s="50">
        <f t="shared" si="3"/>
        <v>65.666666666666657</v>
      </c>
      <c r="BY9" s="50" t="e">
        <f t="shared" si="3"/>
        <v>#N/A</v>
      </c>
      <c r="BZ9" s="50" t="e">
        <f t="shared" si="3"/>
        <v>#N/A</v>
      </c>
      <c r="CA9" s="50" t="e">
        <f t="shared" si="3"/>
        <v>#N/A</v>
      </c>
      <c r="CB9" s="50" t="e">
        <f t="shared" si="3"/>
        <v>#N/A</v>
      </c>
      <c r="CC9" s="50" t="e">
        <f t="shared" si="3"/>
        <v>#N/A</v>
      </c>
    </row>
    <row r="10" spans="1:81" x14ac:dyDescent="0.25">
      <c r="A10" s="215"/>
      <c r="B10" t="s">
        <v>377</v>
      </c>
      <c r="C10" s="50" t="e">
        <f>IF(C$2="Once",C$4,NA())</f>
        <v>#N/A</v>
      </c>
      <c r="D10" s="50" t="e">
        <f t="shared" ref="D10:BO10" si="4">IF(D$2="Once",D$4,NA())</f>
        <v>#N/A</v>
      </c>
      <c r="E10" s="50">
        <f t="shared" si="4"/>
        <v>47.633333333333326</v>
      </c>
      <c r="F10" s="50" t="e">
        <f t="shared" si="4"/>
        <v>#N/A</v>
      </c>
      <c r="G10" s="50" t="e">
        <f t="shared" si="4"/>
        <v>#N/A</v>
      </c>
      <c r="H10" s="50" t="e">
        <f t="shared" si="4"/>
        <v>#N/A</v>
      </c>
      <c r="I10" s="50" t="e">
        <f t="shared" si="4"/>
        <v>#N/A</v>
      </c>
      <c r="J10" s="50" t="e">
        <f t="shared" si="4"/>
        <v>#N/A</v>
      </c>
      <c r="K10" s="50" t="e">
        <f t="shared" si="4"/>
        <v>#N/A</v>
      </c>
      <c r="L10" s="50" t="e">
        <f t="shared" si="4"/>
        <v>#N/A</v>
      </c>
      <c r="M10" s="50" t="e">
        <f t="shared" si="4"/>
        <v>#N/A</v>
      </c>
      <c r="N10" s="50" t="e">
        <f t="shared" si="4"/>
        <v>#N/A</v>
      </c>
      <c r="O10" s="50" t="e">
        <f t="shared" si="4"/>
        <v>#N/A</v>
      </c>
      <c r="P10" s="50" t="e">
        <f t="shared" si="4"/>
        <v>#N/A</v>
      </c>
      <c r="Q10" s="50" t="e">
        <f t="shared" si="4"/>
        <v>#N/A</v>
      </c>
      <c r="R10" s="50" t="e">
        <f t="shared" si="4"/>
        <v>#N/A</v>
      </c>
      <c r="S10" s="50" t="e">
        <f t="shared" si="4"/>
        <v>#N/A</v>
      </c>
      <c r="T10" s="50" t="e">
        <f t="shared" si="4"/>
        <v>#N/A</v>
      </c>
      <c r="U10" s="50" t="e">
        <f t="shared" si="4"/>
        <v>#N/A</v>
      </c>
      <c r="V10" s="50" t="e">
        <f t="shared" si="4"/>
        <v>#N/A</v>
      </c>
      <c r="W10" s="50" t="e">
        <f t="shared" si="4"/>
        <v>#N/A</v>
      </c>
      <c r="X10" s="50" t="e">
        <f t="shared" si="4"/>
        <v>#N/A</v>
      </c>
      <c r="Y10" s="50">
        <f t="shared" si="4"/>
        <v>40.283333333333331</v>
      </c>
      <c r="Z10" s="50" t="e">
        <f t="shared" si="4"/>
        <v>#N/A</v>
      </c>
      <c r="AA10" s="50" t="e">
        <f t="shared" si="4"/>
        <v>#N/A</v>
      </c>
      <c r="AB10" s="50" t="e">
        <f t="shared" si="4"/>
        <v>#N/A</v>
      </c>
      <c r="AC10" s="50">
        <f t="shared" si="4"/>
        <v>10.216666666666667</v>
      </c>
      <c r="AD10" s="50">
        <f t="shared" si="4"/>
        <v>36.13333333333334</v>
      </c>
      <c r="AE10" s="50" t="e">
        <f t="shared" si="4"/>
        <v>#N/A</v>
      </c>
      <c r="AF10" s="50">
        <f t="shared" si="4"/>
        <v>15.716666666666665</v>
      </c>
      <c r="AG10" s="50" t="e">
        <f t="shared" si="4"/>
        <v>#N/A</v>
      </c>
      <c r="AH10" s="50" t="e">
        <f t="shared" si="4"/>
        <v>#N/A</v>
      </c>
      <c r="AI10" s="50" t="e">
        <f t="shared" si="4"/>
        <v>#N/A</v>
      </c>
      <c r="AJ10" s="50">
        <f t="shared" si="4"/>
        <v>35.383333333333333</v>
      </c>
      <c r="AK10" s="50" t="e">
        <f t="shared" si="4"/>
        <v>#N/A</v>
      </c>
      <c r="AL10" s="50" t="e">
        <f t="shared" si="4"/>
        <v>#N/A</v>
      </c>
      <c r="AM10" s="50" t="e">
        <f t="shared" si="4"/>
        <v>#N/A</v>
      </c>
      <c r="AN10" s="50" t="e">
        <f t="shared" si="4"/>
        <v>#N/A</v>
      </c>
      <c r="AO10" s="50" t="e">
        <f t="shared" si="4"/>
        <v>#N/A</v>
      </c>
      <c r="AP10" s="50" t="e">
        <f t="shared" si="4"/>
        <v>#N/A</v>
      </c>
      <c r="AQ10" s="50" t="e">
        <f t="shared" si="4"/>
        <v>#N/A</v>
      </c>
      <c r="AR10" s="50" t="e">
        <f t="shared" si="4"/>
        <v>#N/A</v>
      </c>
      <c r="AS10" s="50" t="e">
        <f t="shared" si="4"/>
        <v>#N/A</v>
      </c>
      <c r="AT10" s="50" t="e">
        <f t="shared" si="4"/>
        <v>#N/A</v>
      </c>
      <c r="AU10" s="50" t="e">
        <f t="shared" si="4"/>
        <v>#N/A</v>
      </c>
      <c r="AV10" s="50" t="e">
        <f t="shared" si="4"/>
        <v>#N/A</v>
      </c>
      <c r="AW10" s="50" t="e">
        <f t="shared" si="4"/>
        <v>#N/A</v>
      </c>
      <c r="AX10" s="50" t="e">
        <f t="shared" si="4"/>
        <v>#N/A</v>
      </c>
      <c r="AY10" s="50" t="e">
        <f t="shared" si="4"/>
        <v>#N/A</v>
      </c>
      <c r="AZ10" s="50" t="e">
        <f t="shared" si="4"/>
        <v>#N/A</v>
      </c>
      <c r="BA10" s="50" t="e">
        <f t="shared" si="4"/>
        <v>#N/A</v>
      </c>
      <c r="BB10" s="50" t="e">
        <f t="shared" si="4"/>
        <v>#N/A</v>
      </c>
      <c r="BC10" s="50" t="e">
        <f t="shared" si="4"/>
        <v>#N/A</v>
      </c>
      <c r="BD10" s="50" t="e">
        <f t="shared" si="4"/>
        <v>#N/A</v>
      </c>
      <c r="BE10" s="50" t="e">
        <f t="shared" si="4"/>
        <v>#N/A</v>
      </c>
      <c r="BF10" s="50" t="e">
        <f t="shared" si="4"/>
        <v>#N/A</v>
      </c>
      <c r="BG10" s="50" t="e">
        <f t="shared" si="4"/>
        <v>#N/A</v>
      </c>
      <c r="BH10" s="50" t="e">
        <f t="shared" si="4"/>
        <v>#N/A</v>
      </c>
      <c r="BI10" s="50" t="e">
        <f t="shared" si="4"/>
        <v>#N/A</v>
      </c>
      <c r="BJ10" s="50" t="e">
        <f t="shared" si="4"/>
        <v>#N/A</v>
      </c>
      <c r="BK10" s="50" t="e">
        <f t="shared" si="4"/>
        <v>#N/A</v>
      </c>
      <c r="BL10" s="50" t="e">
        <f t="shared" si="4"/>
        <v>#N/A</v>
      </c>
      <c r="BM10" s="50" t="e">
        <f t="shared" si="4"/>
        <v>#N/A</v>
      </c>
      <c r="BN10" s="50" t="e">
        <f t="shared" si="4"/>
        <v>#N/A</v>
      </c>
      <c r="BO10" s="50" t="e">
        <f t="shared" si="4"/>
        <v>#N/A</v>
      </c>
      <c r="BP10" s="50" t="e">
        <f t="shared" ref="BP10:CC10" si="5">IF(BP$2="Once",BP$4,NA())</f>
        <v>#N/A</v>
      </c>
      <c r="BQ10" s="50" t="e">
        <f t="shared" si="5"/>
        <v>#N/A</v>
      </c>
      <c r="BR10" s="50" t="e">
        <f t="shared" si="5"/>
        <v>#N/A</v>
      </c>
      <c r="BS10" s="50">
        <f t="shared" si="5"/>
        <v>36.81666666666667</v>
      </c>
      <c r="BT10" s="50" t="e">
        <f t="shared" si="5"/>
        <v>#N/A</v>
      </c>
      <c r="BU10" s="50" t="e">
        <f t="shared" si="5"/>
        <v>#N/A</v>
      </c>
      <c r="BV10" s="50" t="e">
        <f t="shared" si="5"/>
        <v>#N/A</v>
      </c>
      <c r="BW10" s="50" t="e">
        <f t="shared" si="5"/>
        <v>#N/A</v>
      </c>
      <c r="BX10" s="50" t="e">
        <f t="shared" si="5"/>
        <v>#N/A</v>
      </c>
      <c r="BY10" s="50" t="e">
        <f t="shared" si="5"/>
        <v>#N/A</v>
      </c>
      <c r="BZ10" s="50" t="e">
        <f t="shared" si="5"/>
        <v>#N/A</v>
      </c>
      <c r="CA10" s="50" t="e">
        <f t="shared" si="5"/>
        <v>#N/A</v>
      </c>
      <c r="CB10" s="50" t="e">
        <f t="shared" si="5"/>
        <v>#N/A</v>
      </c>
      <c r="CC10" s="50" t="e">
        <f t="shared" si="5"/>
        <v>#N/A</v>
      </c>
    </row>
    <row r="11" spans="1:81" x14ac:dyDescent="0.25">
      <c r="A11" s="215"/>
      <c r="B11" t="s">
        <v>380</v>
      </c>
      <c r="C11" s="50">
        <f>IF(C$2="2-9",C$4,NA())</f>
        <v>22.5</v>
      </c>
      <c r="D11" s="50" t="e">
        <f t="shared" ref="D11:BO11" si="6">IF(D$2="2-9",D$4,NA())</f>
        <v>#N/A</v>
      </c>
      <c r="E11" s="50" t="e">
        <f t="shared" si="6"/>
        <v>#N/A</v>
      </c>
      <c r="F11" s="50">
        <f t="shared" si="6"/>
        <v>174.98333333333332</v>
      </c>
      <c r="G11" s="50" t="e">
        <f t="shared" si="6"/>
        <v>#N/A</v>
      </c>
      <c r="H11" s="50">
        <f t="shared" si="6"/>
        <v>32.316666666666663</v>
      </c>
      <c r="I11" s="50" t="e">
        <f t="shared" si="6"/>
        <v>#N/A</v>
      </c>
      <c r="J11" s="50" t="e">
        <f t="shared" si="6"/>
        <v>#N/A</v>
      </c>
      <c r="K11" s="50">
        <f t="shared" si="6"/>
        <v>23.083333333333332</v>
      </c>
      <c r="L11" s="50" t="e">
        <f t="shared" si="6"/>
        <v>#N/A</v>
      </c>
      <c r="M11" s="50" t="e">
        <f t="shared" si="6"/>
        <v>#N/A</v>
      </c>
      <c r="N11" s="50">
        <f t="shared" si="6"/>
        <v>21.816666666666666</v>
      </c>
      <c r="O11" s="50" t="e">
        <f t="shared" si="6"/>
        <v>#N/A</v>
      </c>
      <c r="P11" s="50" t="e">
        <f t="shared" si="6"/>
        <v>#N/A</v>
      </c>
      <c r="Q11" s="50">
        <f t="shared" si="6"/>
        <v>54.65</v>
      </c>
      <c r="R11" s="50" t="e">
        <f t="shared" si="6"/>
        <v>#N/A</v>
      </c>
      <c r="S11" s="50" t="e">
        <f t="shared" si="6"/>
        <v>#N/A</v>
      </c>
      <c r="T11" s="50" t="e">
        <f t="shared" si="6"/>
        <v>#N/A</v>
      </c>
      <c r="U11" s="50" t="e">
        <f t="shared" si="6"/>
        <v>#N/A</v>
      </c>
      <c r="V11" s="50" t="e">
        <f t="shared" si="6"/>
        <v>#N/A</v>
      </c>
      <c r="W11" s="50" t="e">
        <f t="shared" si="6"/>
        <v>#N/A</v>
      </c>
      <c r="X11" s="50" t="e">
        <f t="shared" si="6"/>
        <v>#N/A</v>
      </c>
      <c r="Y11" s="50" t="e">
        <f t="shared" si="6"/>
        <v>#N/A</v>
      </c>
      <c r="Z11" s="50">
        <f t="shared" si="6"/>
        <v>46.666666666666664</v>
      </c>
      <c r="AA11" s="50">
        <f t="shared" si="6"/>
        <v>21.233333333333334</v>
      </c>
      <c r="AB11" s="50">
        <f t="shared" si="6"/>
        <v>8.6833333333333336</v>
      </c>
      <c r="AC11" s="50" t="e">
        <f t="shared" si="6"/>
        <v>#N/A</v>
      </c>
      <c r="AD11" s="50" t="e">
        <f t="shared" si="6"/>
        <v>#N/A</v>
      </c>
      <c r="AE11" s="50" t="e">
        <f t="shared" si="6"/>
        <v>#N/A</v>
      </c>
      <c r="AF11" s="50" t="e">
        <f t="shared" si="6"/>
        <v>#N/A</v>
      </c>
      <c r="AG11" s="50" t="e">
        <f t="shared" si="6"/>
        <v>#N/A</v>
      </c>
      <c r="AH11" s="50">
        <f t="shared" si="6"/>
        <v>36.716666666666661</v>
      </c>
      <c r="AI11" s="50" t="e">
        <f t="shared" si="6"/>
        <v>#N/A</v>
      </c>
      <c r="AJ11" s="50" t="e">
        <f t="shared" si="6"/>
        <v>#N/A</v>
      </c>
      <c r="AK11" s="50" t="e">
        <f t="shared" si="6"/>
        <v>#N/A</v>
      </c>
      <c r="AL11" s="50">
        <f t="shared" si="6"/>
        <v>61.066666666666663</v>
      </c>
      <c r="AM11" s="50" t="e">
        <f t="shared" si="6"/>
        <v>#N/A</v>
      </c>
      <c r="AN11" s="50" t="e">
        <f t="shared" si="6"/>
        <v>#N/A</v>
      </c>
      <c r="AO11" s="50" t="e">
        <f t="shared" si="6"/>
        <v>#N/A</v>
      </c>
      <c r="AP11" s="50">
        <f t="shared" si="6"/>
        <v>154.25</v>
      </c>
      <c r="AQ11" s="50" t="e">
        <f t="shared" si="6"/>
        <v>#N/A</v>
      </c>
      <c r="AR11" s="50" t="e">
        <f t="shared" si="6"/>
        <v>#N/A</v>
      </c>
      <c r="AS11" s="50" t="e">
        <f t="shared" si="6"/>
        <v>#N/A</v>
      </c>
      <c r="AT11" s="50" t="e">
        <f t="shared" si="6"/>
        <v>#N/A</v>
      </c>
      <c r="AU11" s="50">
        <f t="shared" si="6"/>
        <v>45.25</v>
      </c>
      <c r="AV11" s="50" t="e">
        <f t="shared" si="6"/>
        <v>#N/A</v>
      </c>
      <c r="AW11" s="50">
        <f t="shared" si="6"/>
        <v>29.883333333333333</v>
      </c>
      <c r="AX11" s="50" t="e">
        <f t="shared" si="6"/>
        <v>#N/A</v>
      </c>
      <c r="AY11" s="50">
        <f t="shared" si="6"/>
        <v>74.333333333333343</v>
      </c>
      <c r="AZ11" s="50" t="e">
        <f t="shared" si="6"/>
        <v>#N/A</v>
      </c>
      <c r="BA11" s="50">
        <f t="shared" si="6"/>
        <v>12.966666666666665</v>
      </c>
      <c r="BB11" s="50" t="e">
        <f t="shared" si="6"/>
        <v>#N/A</v>
      </c>
      <c r="BC11" s="50" t="e">
        <f t="shared" si="6"/>
        <v>#N/A</v>
      </c>
      <c r="BD11" s="50" t="e">
        <f t="shared" si="6"/>
        <v>#N/A</v>
      </c>
      <c r="BE11" s="50" t="e">
        <f t="shared" si="6"/>
        <v>#N/A</v>
      </c>
      <c r="BF11" s="50" t="e">
        <f t="shared" si="6"/>
        <v>#N/A</v>
      </c>
      <c r="BG11" s="50" t="e">
        <f t="shared" si="6"/>
        <v>#N/A</v>
      </c>
      <c r="BH11" s="50" t="e">
        <f t="shared" si="6"/>
        <v>#N/A</v>
      </c>
      <c r="BI11" s="50">
        <f t="shared" si="6"/>
        <v>25.583333333333336</v>
      </c>
      <c r="BJ11" s="50">
        <f t="shared" si="6"/>
        <v>33.166666666666664</v>
      </c>
      <c r="BK11" s="50" t="e">
        <f t="shared" si="6"/>
        <v>#N/A</v>
      </c>
      <c r="BL11" s="50" t="e">
        <f t="shared" si="6"/>
        <v>#N/A</v>
      </c>
      <c r="BM11" s="50" t="e">
        <f t="shared" si="6"/>
        <v>#N/A</v>
      </c>
      <c r="BN11" s="50" t="e">
        <f t="shared" si="6"/>
        <v>#N/A</v>
      </c>
      <c r="BO11" s="50">
        <f t="shared" si="6"/>
        <v>50.783333333333339</v>
      </c>
      <c r="BP11" s="50" t="e">
        <f t="shared" ref="BP11:CC11" si="7">IF(BP$2="2-9",BP$4,NA())</f>
        <v>#N/A</v>
      </c>
      <c r="BQ11" s="50" t="e">
        <f t="shared" si="7"/>
        <v>#N/A</v>
      </c>
      <c r="BR11" s="50">
        <f t="shared" si="7"/>
        <v>12.683333333333334</v>
      </c>
      <c r="BS11" s="50" t="e">
        <f t="shared" si="7"/>
        <v>#N/A</v>
      </c>
      <c r="BT11" s="50" t="e">
        <f t="shared" si="7"/>
        <v>#N/A</v>
      </c>
      <c r="BU11" s="50" t="e">
        <f t="shared" si="7"/>
        <v>#N/A</v>
      </c>
      <c r="BV11" s="50" t="e">
        <f t="shared" si="7"/>
        <v>#N/A</v>
      </c>
      <c r="BW11" s="50" t="e">
        <f t="shared" si="7"/>
        <v>#N/A</v>
      </c>
      <c r="BX11" s="50" t="e">
        <f t="shared" si="7"/>
        <v>#N/A</v>
      </c>
      <c r="BY11" s="50" t="e">
        <f t="shared" si="7"/>
        <v>#N/A</v>
      </c>
      <c r="BZ11" s="50" t="e">
        <f t="shared" si="7"/>
        <v>#N/A</v>
      </c>
      <c r="CA11" s="50" t="e">
        <f t="shared" si="7"/>
        <v>#N/A</v>
      </c>
      <c r="CB11" s="50" t="e">
        <f t="shared" si="7"/>
        <v>#N/A</v>
      </c>
      <c r="CC11" s="50" t="e">
        <f t="shared" si="7"/>
        <v>#N/A</v>
      </c>
    </row>
    <row r="12" spans="1:81" x14ac:dyDescent="0.25">
      <c r="A12" s="215"/>
      <c r="B12" t="s">
        <v>379</v>
      </c>
      <c r="C12" s="50" t="e">
        <f>IF(C$2="10+",C$4,NA())</f>
        <v>#N/A</v>
      </c>
      <c r="D12" s="50">
        <f t="shared" ref="D12:BO12" si="8">IF(D$2="10+",D$4,NA())</f>
        <v>30.35</v>
      </c>
      <c r="E12" s="50" t="e">
        <f t="shared" si="8"/>
        <v>#N/A</v>
      </c>
      <c r="F12" s="50" t="e">
        <f t="shared" si="8"/>
        <v>#N/A</v>
      </c>
      <c r="G12" s="50">
        <f t="shared" si="8"/>
        <v>5.8333333333333339</v>
      </c>
      <c r="H12" s="50" t="e">
        <f t="shared" si="8"/>
        <v>#N/A</v>
      </c>
      <c r="I12" s="50">
        <f t="shared" si="8"/>
        <v>16.549999999999997</v>
      </c>
      <c r="J12" s="50">
        <f t="shared" si="8"/>
        <v>14.95</v>
      </c>
      <c r="K12" s="50" t="e">
        <f t="shared" si="8"/>
        <v>#N/A</v>
      </c>
      <c r="L12" s="50" t="e">
        <f t="shared" si="8"/>
        <v>#N/A</v>
      </c>
      <c r="M12" s="50">
        <f t="shared" si="8"/>
        <v>53.516666666666673</v>
      </c>
      <c r="N12" s="50" t="e">
        <f t="shared" si="8"/>
        <v>#N/A</v>
      </c>
      <c r="O12" s="50" t="e">
        <f t="shared" si="8"/>
        <v>#N/A</v>
      </c>
      <c r="P12" s="50">
        <f t="shared" si="8"/>
        <v>3.15</v>
      </c>
      <c r="Q12" s="50" t="e">
        <f t="shared" si="8"/>
        <v>#N/A</v>
      </c>
      <c r="R12" s="50">
        <f t="shared" si="8"/>
        <v>37.300000000000004</v>
      </c>
      <c r="S12" s="50">
        <f t="shared" si="8"/>
        <v>39.799999999999997</v>
      </c>
      <c r="T12" s="50">
        <f t="shared" si="8"/>
        <v>29.116666666666667</v>
      </c>
      <c r="U12" s="50">
        <f t="shared" si="8"/>
        <v>32.25</v>
      </c>
      <c r="V12" s="50">
        <f t="shared" si="8"/>
        <v>42.933333333333337</v>
      </c>
      <c r="W12" s="50">
        <f t="shared" si="8"/>
        <v>22.066666666666666</v>
      </c>
      <c r="X12" s="50">
        <f t="shared" si="8"/>
        <v>37.183333333333337</v>
      </c>
      <c r="Y12" s="50" t="e">
        <f t="shared" si="8"/>
        <v>#N/A</v>
      </c>
      <c r="Z12" s="50" t="e">
        <f t="shared" si="8"/>
        <v>#N/A</v>
      </c>
      <c r="AA12" s="50" t="e">
        <f t="shared" si="8"/>
        <v>#N/A</v>
      </c>
      <c r="AB12" s="50" t="e">
        <f t="shared" si="8"/>
        <v>#N/A</v>
      </c>
      <c r="AC12" s="50" t="e">
        <f t="shared" si="8"/>
        <v>#N/A</v>
      </c>
      <c r="AD12" s="50" t="e">
        <f t="shared" si="8"/>
        <v>#N/A</v>
      </c>
      <c r="AE12" s="50">
        <f t="shared" si="8"/>
        <v>21.166666666666671</v>
      </c>
      <c r="AF12" s="50" t="e">
        <f t="shared" si="8"/>
        <v>#N/A</v>
      </c>
      <c r="AG12" s="50">
        <f t="shared" si="8"/>
        <v>54.4</v>
      </c>
      <c r="AH12" s="50" t="e">
        <f t="shared" si="8"/>
        <v>#N/A</v>
      </c>
      <c r="AI12" s="50" t="e">
        <f t="shared" si="8"/>
        <v>#N/A</v>
      </c>
      <c r="AJ12" s="50" t="e">
        <f t="shared" si="8"/>
        <v>#N/A</v>
      </c>
      <c r="AK12" s="50" t="e">
        <f t="shared" si="8"/>
        <v>#N/A</v>
      </c>
      <c r="AL12" s="50" t="e">
        <f t="shared" si="8"/>
        <v>#N/A</v>
      </c>
      <c r="AM12" s="50" t="e">
        <f t="shared" si="8"/>
        <v>#N/A</v>
      </c>
      <c r="AN12" s="50" t="e">
        <f t="shared" si="8"/>
        <v>#N/A</v>
      </c>
      <c r="AO12" s="50">
        <f t="shared" si="8"/>
        <v>28.033333333333339</v>
      </c>
      <c r="AP12" s="50" t="e">
        <f t="shared" si="8"/>
        <v>#N/A</v>
      </c>
      <c r="AQ12" s="50">
        <f t="shared" si="8"/>
        <v>48.900000000000006</v>
      </c>
      <c r="AR12" s="50">
        <f t="shared" si="8"/>
        <v>34.849999999999994</v>
      </c>
      <c r="AS12" s="50">
        <f t="shared" si="8"/>
        <v>29.133333333333333</v>
      </c>
      <c r="AT12" s="50">
        <f t="shared" si="8"/>
        <v>23.883333333333336</v>
      </c>
      <c r="AU12" s="50" t="e">
        <f t="shared" si="8"/>
        <v>#N/A</v>
      </c>
      <c r="AV12" s="50">
        <f t="shared" si="8"/>
        <v>31.533333333333331</v>
      </c>
      <c r="AW12" s="50" t="e">
        <f t="shared" si="8"/>
        <v>#N/A</v>
      </c>
      <c r="AX12" s="50" t="e">
        <f t="shared" si="8"/>
        <v>#N/A</v>
      </c>
      <c r="AY12" s="50" t="e">
        <f t="shared" si="8"/>
        <v>#N/A</v>
      </c>
      <c r="AZ12" s="50">
        <f t="shared" si="8"/>
        <v>34.233333333333334</v>
      </c>
      <c r="BA12" s="50" t="e">
        <f t="shared" si="8"/>
        <v>#N/A</v>
      </c>
      <c r="BB12" s="50">
        <f t="shared" si="8"/>
        <v>44.616666666666667</v>
      </c>
      <c r="BC12" s="50">
        <f t="shared" si="8"/>
        <v>37.049999999999997</v>
      </c>
      <c r="BD12" s="50">
        <f t="shared" si="8"/>
        <v>13.666666666666668</v>
      </c>
      <c r="BE12" s="50">
        <f t="shared" si="8"/>
        <v>14.5</v>
      </c>
      <c r="BF12" s="50">
        <f t="shared" si="8"/>
        <v>24.516666666666669</v>
      </c>
      <c r="BG12" s="50">
        <f t="shared" si="8"/>
        <v>14.416666666666668</v>
      </c>
      <c r="BH12" s="50">
        <f t="shared" si="8"/>
        <v>42.3</v>
      </c>
      <c r="BI12" s="50" t="e">
        <f t="shared" si="8"/>
        <v>#N/A</v>
      </c>
      <c r="BJ12" s="50" t="e">
        <f t="shared" si="8"/>
        <v>#N/A</v>
      </c>
      <c r="BK12" s="50">
        <f t="shared" si="8"/>
        <v>41.383333333333333</v>
      </c>
      <c r="BL12" s="50">
        <f t="shared" si="8"/>
        <v>43.666666666666664</v>
      </c>
      <c r="BM12" s="50">
        <f t="shared" si="8"/>
        <v>46.31666666666667</v>
      </c>
      <c r="BN12" s="50">
        <f t="shared" si="8"/>
        <v>50.483333333333334</v>
      </c>
      <c r="BO12" s="50" t="e">
        <f t="shared" si="8"/>
        <v>#N/A</v>
      </c>
      <c r="BP12" s="50">
        <f t="shared" ref="BP12:CC12" si="9">IF(BP$2="10+",BP$4,NA())</f>
        <v>57.566666666666656</v>
      </c>
      <c r="BQ12" s="50" t="e">
        <f t="shared" si="9"/>
        <v>#N/A</v>
      </c>
      <c r="BR12" s="50" t="e">
        <f t="shared" si="9"/>
        <v>#N/A</v>
      </c>
      <c r="BS12" s="50" t="e">
        <f t="shared" si="9"/>
        <v>#N/A</v>
      </c>
      <c r="BT12" s="50">
        <f t="shared" si="9"/>
        <v>77.216666666666669</v>
      </c>
      <c r="BU12" s="50">
        <f t="shared" si="9"/>
        <v>34.299999999999997</v>
      </c>
      <c r="BV12" s="50">
        <f t="shared" si="9"/>
        <v>24.216666666666665</v>
      </c>
      <c r="BW12" s="50">
        <f t="shared" si="9"/>
        <v>16.899999999999999</v>
      </c>
      <c r="BX12" s="50" t="e">
        <f t="shared" si="9"/>
        <v>#N/A</v>
      </c>
      <c r="BY12" s="50">
        <f t="shared" si="9"/>
        <v>15.700000000000001</v>
      </c>
      <c r="BZ12" s="50">
        <f t="shared" si="9"/>
        <v>25.533333333333335</v>
      </c>
      <c r="CA12" s="50">
        <f t="shared" si="9"/>
        <v>26.716666666666669</v>
      </c>
      <c r="CB12" s="50">
        <f t="shared" si="9"/>
        <v>31.483333333333327</v>
      </c>
      <c r="CC12" s="50">
        <f t="shared" si="9"/>
        <v>24.333333333333332</v>
      </c>
    </row>
    <row r="13" spans="1:81" x14ac:dyDescent="0.25">
      <c r="A13" s="215"/>
      <c r="B13" t="s">
        <v>381</v>
      </c>
      <c r="C13" s="50" t="e">
        <f>+C14+C15</f>
        <v>#N/A</v>
      </c>
      <c r="D13" s="50" t="e">
        <f t="shared" ref="D13:BO13" si="10">+D14+D15</f>
        <v>#N/A</v>
      </c>
      <c r="E13" s="50" t="e">
        <f t="shared" si="10"/>
        <v>#N/A</v>
      </c>
      <c r="F13" s="50" t="e">
        <f t="shared" si="10"/>
        <v>#N/A</v>
      </c>
      <c r="G13" s="50" t="e">
        <f t="shared" si="10"/>
        <v>#N/A</v>
      </c>
      <c r="H13" s="50" t="e">
        <f t="shared" si="10"/>
        <v>#N/A</v>
      </c>
      <c r="I13" s="50" t="e">
        <f t="shared" si="10"/>
        <v>#N/A</v>
      </c>
      <c r="J13" s="50" t="e">
        <f t="shared" si="10"/>
        <v>#N/A</v>
      </c>
      <c r="K13" s="50" t="e">
        <f t="shared" si="10"/>
        <v>#N/A</v>
      </c>
      <c r="L13" s="50">
        <f t="shared" si="10"/>
        <v>46.15</v>
      </c>
      <c r="M13" s="50" t="e">
        <f t="shared" si="10"/>
        <v>#N/A</v>
      </c>
      <c r="N13" s="50" t="e">
        <f t="shared" si="10"/>
        <v>#N/A</v>
      </c>
      <c r="O13" s="50">
        <f t="shared" si="10"/>
        <v>51.516666666666666</v>
      </c>
      <c r="P13" s="50" t="e">
        <f t="shared" si="10"/>
        <v>#N/A</v>
      </c>
      <c r="Q13" s="50" t="e">
        <f t="shared" si="10"/>
        <v>#N/A</v>
      </c>
      <c r="R13" s="50" t="e">
        <f t="shared" si="10"/>
        <v>#N/A</v>
      </c>
      <c r="S13" s="50" t="e">
        <f t="shared" si="10"/>
        <v>#N/A</v>
      </c>
      <c r="T13" s="50" t="e">
        <f t="shared" si="10"/>
        <v>#N/A</v>
      </c>
      <c r="U13" s="50" t="e">
        <f t="shared" si="10"/>
        <v>#N/A</v>
      </c>
      <c r="V13" s="50" t="e">
        <f t="shared" si="10"/>
        <v>#N/A</v>
      </c>
      <c r="W13" s="50" t="e">
        <f t="shared" si="10"/>
        <v>#N/A</v>
      </c>
      <c r="X13" s="50" t="e">
        <f t="shared" si="10"/>
        <v>#N/A</v>
      </c>
      <c r="Y13" s="50" t="e">
        <f t="shared" si="10"/>
        <v>#N/A</v>
      </c>
      <c r="Z13" s="50" t="e">
        <f t="shared" si="10"/>
        <v>#N/A</v>
      </c>
      <c r="AA13" s="50" t="e">
        <f t="shared" si="10"/>
        <v>#N/A</v>
      </c>
      <c r="AB13" s="50" t="e">
        <f t="shared" si="10"/>
        <v>#N/A</v>
      </c>
      <c r="AC13" s="50" t="e">
        <f t="shared" si="10"/>
        <v>#N/A</v>
      </c>
      <c r="AD13" s="50" t="e">
        <f t="shared" si="10"/>
        <v>#N/A</v>
      </c>
      <c r="AE13" s="50" t="e">
        <f t="shared" si="10"/>
        <v>#N/A</v>
      </c>
      <c r="AF13" s="50" t="e">
        <f t="shared" si="10"/>
        <v>#N/A</v>
      </c>
      <c r="AG13" s="50" t="e">
        <f t="shared" si="10"/>
        <v>#N/A</v>
      </c>
      <c r="AH13" s="50" t="e">
        <f t="shared" si="10"/>
        <v>#N/A</v>
      </c>
      <c r="AI13" s="50">
        <f t="shared" si="10"/>
        <v>83.916666666666671</v>
      </c>
      <c r="AJ13" s="50" t="e">
        <f t="shared" si="10"/>
        <v>#N/A</v>
      </c>
      <c r="AK13" s="50">
        <f t="shared" si="10"/>
        <v>93.516666666666666</v>
      </c>
      <c r="AL13" s="50" t="e">
        <f t="shared" si="10"/>
        <v>#N/A</v>
      </c>
      <c r="AM13" s="50">
        <f t="shared" si="10"/>
        <v>141.46666666666667</v>
      </c>
      <c r="AN13" s="50">
        <f t="shared" si="10"/>
        <v>24.783333333333331</v>
      </c>
      <c r="AO13" s="50" t="e">
        <f t="shared" si="10"/>
        <v>#N/A</v>
      </c>
      <c r="AP13" s="50" t="e">
        <f t="shared" si="10"/>
        <v>#N/A</v>
      </c>
      <c r="AQ13" s="50" t="e">
        <f t="shared" si="10"/>
        <v>#N/A</v>
      </c>
      <c r="AR13" s="50" t="e">
        <f t="shared" si="10"/>
        <v>#N/A</v>
      </c>
      <c r="AS13" s="50" t="e">
        <f t="shared" si="10"/>
        <v>#N/A</v>
      </c>
      <c r="AT13" s="50" t="e">
        <f t="shared" si="10"/>
        <v>#N/A</v>
      </c>
      <c r="AU13" s="50" t="e">
        <f t="shared" si="10"/>
        <v>#N/A</v>
      </c>
      <c r="AV13" s="50" t="e">
        <f t="shared" si="10"/>
        <v>#N/A</v>
      </c>
      <c r="AW13" s="50" t="e">
        <f t="shared" si="10"/>
        <v>#N/A</v>
      </c>
      <c r="AX13" s="50">
        <f t="shared" si="10"/>
        <v>67.25</v>
      </c>
      <c r="AY13" s="50" t="e">
        <f t="shared" si="10"/>
        <v>#N/A</v>
      </c>
      <c r="AZ13" s="50" t="e">
        <f t="shared" si="10"/>
        <v>#N/A</v>
      </c>
      <c r="BA13" s="50" t="e">
        <f t="shared" si="10"/>
        <v>#N/A</v>
      </c>
      <c r="BB13" s="50" t="e">
        <f t="shared" si="10"/>
        <v>#N/A</v>
      </c>
      <c r="BC13" s="50" t="e">
        <f t="shared" si="10"/>
        <v>#N/A</v>
      </c>
      <c r="BD13" s="50" t="e">
        <f t="shared" si="10"/>
        <v>#N/A</v>
      </c>
      <c r="BE13" s="50" t="e">
        <f t="shared" si="10"/>
        <v>#N/A</v>
      </c>
      <c r="BF13" s="50" t="e">
        <f t="shared" si="10"/>
        <v>#N/A</v>
      </c>
      <c r="BG13" s="50" t="e">
        <f t="shared" si="10"/>
        <v>#N/A</v>
      </c>
      <c r="BH13" s="50" t="e">
        <f t="shared" si="10"/>
        <v>#N/A</v>
      </c>
      <c r="BI13" s="50" t="e">
        <f t="shared" si="10"/>
        <v>#N/A</v>
      </c>
      <c r="BJ13" s="50" t="e">
        <f t="shared" si="10"/>
        <v>#N/A</v>
      </c>
      <c r="BK13" s="50" t="e">
        <f t="shared" si="10"/>
        <v>#N/A</v>
      </c>
      <c r="BL13" s="50" t="e">
        <f t="shared" si="10"/>
        <v>#N/A</v>
      </c>
      <c r="BM13" s="50" t="e">
        <f t="shared" si="10"/>
        <v>#N/A</v>
      </c>
      <c r="BN13" s="50" t="e">
        <f t="shared" si="10"/>
        <v>#N/A</v>
      </c>
      <c r="BO13" s="50" t="e">
        <f t="shared" si="10"/>
        <v>#N/A</v>
      </c>
      <c r="BP13" s="50" t="e">
        <f t="shared" ref="BP13:BY13" si="11">+BP14+BP15</f>
        <v>#N/A</v>
      </c>
      <c r="BQ13" s="50">
        <f t="shared" si="11"/>
        <v>79.416666666666657</v>
      </c>
      <c r="BR13" s="50" t="e">
        <f t="shared" si="11"/>
        <v>#N/A</v>
      </c>
      <c r="BS13" s="50" t="e">
        <f t="shared" si="11"/>
        <v>#N/A</v>
      </c>
      <c r="BT13" s="50" t="e">
        <f t="shared" si="11"/>
        <v>#N/A</v>
      </c>
      <c r="BU13" s="50" t="e">
        <f t="shared" si="11"/>
        <v>#N/A</v>
      </c>
      <c r="BV13" s="50" t="e">
        <f t="shared" si="11"/>
        <v>#N/A</v>
      </c>
      <c r="BW13" s="50" t="e">
        <f t="shared" si="11"/>
        <v>#N/A</v>
      </c>
      <c r="BX13" s="50">
        <f t="shared" si="11"/>
        <v>85.833333333333343</v>
      </c>
      <c r="BY13" s="50" t="e">
        <f t="shared" si="11"/>
        <v>#N/A</v>
      </c>
      <c r="BZ13" s="50" t="e">
        <f>+BZ14+BZ15</f>
        <v>#N/A</v>
      </c>
      <c r="CA13" s="50" t="e">
        <f>+CA14+CA15</f>
        <v>#N/A</v>
      </c>
      <c r="CB13" s="50" t="e">
        <f>+CB14+CB15</f>
        <v>#N/A</v>
      </c>
      <c r="CC13" s="50" t="e">
        <f>+CC14+CC15</f>
        <v>#N/A</v>
      </c>
    </row>
    <row r="14" spans="1:81" x14ac:dyDescent="0.25">
      <c r="A14" s="215"/>
      <c r="B14" s="51" t="s">
        <v>382</v>
      </c>
      <c r="C14" s="50" t="e">
        <f>IF(C$2="Never",C$6,NA())</f>
        <v>#N/A</v>
      </c>
      <c r="D14" s="50" t="e">
        <f t="shared" ref="D14:BO14" si="12">IF(D$2="Never",D$6,NA())</f>
        <v>#N/A</v>
      </c>
      <c r="E14" s="50" t="e">
        <f t="shared" si="12"/>
        <v>#N/A</v>
      </c>
      <c r="F14" s="50" t="e">
        <f t="shared" si="12"/>
        <v>#N/A</v>
      </c>
      <c r="G14" s="50" t="e">
        <f t="shared" si="12"/>
        <v>#N/A</v>
      </c>
      <c r="H14" s="50" t="e">
        <f t="shared" si="12"/>
        <v>#N/A</v>
      </c>
      <c r="I14" s="50" t="e">
        <f t="shared" si="12"/>
        <v>#N/A</v>
      </c>
      <c r="J14" s="50" t="e">
        <f t="shared" si="12"/>
        <v>#N/A</v>
      </c>
      <c r="K14" s="50" t="e">
        <f t="shared" si="12"/>
        <v>#N/A</v>
      </c>
      <c r="L14" s="50">
        <f t="shared" si="12"/>
        <v>26.65</v>
      </c>
      <c r="M14" s="50" t="e">
        <f t="shared" si="12"/>
        <v>#N/A</v>
      </c>
      <c r="N14" s="50" t="e">
        <f t="shared" si="12"/>
        <v>#N/A</v>
      </c>
      <c r="O14" s="50">
        <f t="shared" si="12"/>
        <v>36.75</v>
      </c>
      <c r="P14" s="50" t="e">
        <f t="shared" si="12"/>
        <v>#N/A</v>
      </c>
      <c r="Q14" s="50" t="e">
        <f t="shared" si="12"/>
        <v>#N/A</v>
      </c>
      <c r="R14" s="50" t="e">
        <f t="shared" si="12"/>
        <v>#N/A</v>
      </c>
      <c r="S14" s="50" t="e">
        <f t="shared" si="12"/>
        <v>#N/A</v>
      </c>
      <c r="T14" s="50" t="e">
        <f t="shared" si="12"/>
        <v>#N/A</v>
      </c>
      <c r="U14" s="50" t="e">
        <f t="shared" si="12"/>
        <v>#N/A</v>
      </c>
      <c r="V14" s="50" t="e">
        <f t="shared" si="12"/>
        <v>#N/A</v>
      </c>
      <c r="W14" s="50" t="e">
        <f t="shared" si="12"/>
        <v>#N/A</v>
      </c>
      <c r="X14" s="50" t="e">
        <f t="shared" si="12"/>
        <v>#N/A</v>
      </c>
      <c r="Y14" s="50" t="e">
        <f t="shared" si="12"/>
        <v>#N/A</v>
      </c>
      <c r="Z14" s="50" t="e">
        <f t="shared" si="12"/>
        <v>#N/A</v>
      </c>
      <c r="AA14" s="50" t="e">
        <f t="shared" si="12"/>
        <v>#N/A</v>
      </c>
      <c r="AB14" s="50" t="e">
        <f t="shared" si="12"/>
        <v>#N/A</v>
      </c>
      <c r="AC14" s="50" t="e">
        <f t="shared" si="12"/>
        <v>#N/A</v>
      </c>
      <c r="AD14" s="50" t="e">
        <f t="shared" si="12"/>
        <v>#N/A</v>
      </c>
      <c r="AE14" s="50" t="e">
        <f t="shared" si="12"/>
        <v>#N/A</v>
      </c>
      <c r="AF14" s="50" t="e">
        <f t="shared" si="12"/>
        <v>#N/A</v>
      </c>
      <c r="AG14" s="50" t="e">
        <f t="shared" si="12"/>
        <v>#N/A</v>
      </c>
      <c r="AH14" s="50" t="e">
        <f t="shared" si="12"/>
        <v>#N/A</v>
      </c>
      <c r="AI14" s="50">
        <f t="shared" si="12"/>
        <v>15.91666666666667</v>
      </c>
      <c r="AJ14" s="50" t="e">
        <f t="shared" si="12"/>
        <v>#N/A</v>
      </c>
      <c r="AK14" s="50">
        <f t="shared" si="12"/>
        <v>14.766666666666669</v>
      </c>
      <c r="AL14" s="50" t="e">
        <f t="shared" si="12"/>
        <v>#N/A</v>
      </c>
      <c r="AM14" s="50">
        <f t="shared" si="12"/>
        <v>39.733333333333334</v>
      </c>
      <c r="AN14" s="50">
        <f t="shared" si="12"/>
        <v>18.149999999999999</v>
      </c>
      <c r="AO14" s="50" t="e">
        <f t="shared" si="12"/>
        <v>#N/A</v>
      </c>
      <c r="AP14" s="50" t="e">
        <f t="shared" si="12"/>
        <v>#N/A</v>
      </c>
      <c r="AQ14" s="50" t="e">
        <f t="shared" si="12"/>
        <v>#N/A</v>
      </c>
      <c r="AR14" s="50" t="e">
        <f t="shared" si="12"/>
        <v>#N/A</v>
      </c>
      <c r="AS14" s="50" t="e">
        <f t="shared" si="12"/>
        <v>#N/A</v>
      </c>
      <c r="AT14" s="50" t="e">
        <f t="shared" si="12"/>
        <v>#N/A</v>
      </c>
      <c r="AU14" s="50" t="e">
        <f t="shared" si="12"/>
        <v>#N/A</v>
      </c>
      <c r="AV14" s="50" t="e">
        <f t="shared" si="12"/>
        <v>#N/A</v>
      </c>
      <c r="AW14" s="50" t="e">
        <f t="shared" si="12"/>
        <v>#N/A</v>
      </c>
      <c r="AX14" s="50">
        <f t="shared" si="12"/>
        <v>39.25</v>
      </c>
      <c r="AY14" s="50" t="e">
        <f t="shared" si="12"/>
        <v>#N/A</v>
      </c>
      <c r="AZ14" s="50" t="e">
        <f t="shared" si="12"/>
        <v>#N/A</v>
      </c>
      <c r="BA14" s="50" t="e">
        <f t="shared" si="12"/>
        <v>#N/A</v>
      </c>
      <c r="BB14" s="50" t="e">
        <f t="shared" si="12"/>
        <v>#N/A</v>
      </c>
      <c r="BC14" s="50" t="e">
        <f t="shared" si="12"/>
        <v>#N/A</v>
      </c>
      <c r="BD14" s="50" t="e">
        <f t="shared" si="12"/>
        <v>#N/A</v>
      </c>
      <c r="BE14" s="50" t="e">
        <f t="shared" si="12"/>
        <v>#N/A</v>
      </c>
      <c r="BF14" s="50" t="e">
        <f t="shared" si="12"/>
        <v>#N/A</v>
      </c>
      <c r="BG14" s="50" t="e">
        <f t="shared" si="12"/>
        <v>#N/A</v>
      </c>
      <c r="BH14" s="50" t="e">
        <f t="shared" si="12"/>
        <v>#N/A</v>
      </c>
      <c r="BI14" s="50" t="e">
        <f t="shared" si="12"/>
        <v>#N/A</v>
      </c>
      <c r="BJ14" s="50" t="e">
        <f t="shared" si="12"/>
        <v>#N/A</v>
      </c>
      <c r="BK14" s="50" t="e">
        <f t="shared" si="12"/>
        <v>#N/A</v>
      </c>
      <c r="BL14" s="50" t="e">
        <f t="shared" si="12"/>
        <v>#N/A</v>
      </c>
      <c r="BM14" s="50" t="e">
        <f t="shared" si="12"/>
        <v>#N/A</v>
      </c>
      <c r="BN14" s="50" t="e">
        <f t="shared" si="12"/>
        <v>#N/A</v>
      </c>
      <c r="BO14" s="50" t="e">
        <f t="shared" si="12"/>
        <v>#N/A</v>
      </c>
      <c r="BP14" s="50" t="e">
        <f t="shared" ref="BP14:CC14" si="13">IF(BP$2="Never",BP$6,NA())</f>
        <v>#N/A</v>
      </c>
      <c r="BQ14" s="50">
        <f t="shared" si="13"/>
        <v>36.416666666666664</v>
      </c>
      <c r="BR14" s="50" t="e">
        <f t="shared" si="13"/>
        <v>#N/A</v>
      </c>
      <c r="BS14" s="50" t="e">
        <f t="shared" si="13"/>
        <v>#N/A</v>
      </c>
      <c r="BT14" s="50" t="e">
        <f t="shared" si="13"/>
        <v>#N/A</v>
      </c>
      <c r="BU14" s="50" t="e">
        <f t="shared" si="13"/>
        <v>#N/A</v>
      </c>
      <c r="BV14" s="50" t="e">
        <f t="shared" si="13"/>
        <v>#N/A</v>
      </c>
      <c r="BW14" s="50" t="e">
        <f t="shared" si="13"/>
        <v>#N/A</v>
      </c>
      <c r="BX14" s="50">
        <f t="shared" si="13"/>
        <v>29.833333333333336</v>
      </c>
      <c r="BY14" s="50" t="e">
        <f t="shared" si="13"/>
        <v>#N/A</v>
      </c>
      <c r="BZ14" s="50" t="e">
        <f t="shared" si="13"/>
        <v>#N/A</v>
      </c>
      <c r="CA14" s="50" t="e">
        <f t="shared" si="13"/>
        <v>#N/A</v>
      </c>
      <c r="CB14" s="50" t="e">
        <f t="shared" si="13"/>
        <v>#N/A</v>
      </c>
      <c r="CC14" s="50" t="e">
        <f t="shared" si="13"/>
        <v>#N/A</v>
      </c>
    </row>
    <row r="15" spans="1:81" x14ac:dyDescent="0.25">
      <c r="A15" s="215"/>
      <c r="B15" s="51" t="s">
        <v>383</v>
      </c>
      <c r="C15" s="50" t="e">
        <f>IF(C$2="Never",C$7,NA())</f>
        <v>#N/A</v>
      </c>
      <c r="D15" s="50" t="e">
        <f t="shared" ref="D15:BO15" si="14">IF(D$2="Never",D$7,NA())</f>
        <v>#N/A</v>
      </c>
      <c r="E15" s="50" t="e">
        <f t="shared" si="14"/>
        <v>#N/A</v>
      </c>
      <c r="F15" s="50" t="e">
        <f t="shared" si="14"/>
        <v>#N/A</v>
      </c>
      <c r="G15" s="50" t="e">
        <f t="shared" si="14"/>
        <v>#N/A</v>
      </c>
      <c r="H15" s="50" t="e">
        <f t="shared" si="14"/>
        <v>#N/A</v>
      </c>
      <c r="I15" s="50" t="e">
        <f t="shared" si="14"/>
        <v>#N/A</v>
      </c>
      <c r="J15" s="50" t="e">
        <f t="shared" si="14"/>
        <v>#N/A</v>
      </c>
      <c r="K15" s="50" t="e">
        <f t="shared" si="14"/>
        <v>#N/A</v>
      </c>
      <c r="L15" s="50">
        <f t="shared" si="14"/>
        <v>19.5</v>
      </c>
      <c r="M15" s="50" t="e">
        <f t="shared" si="14"/>
        <v>#N/A</v>
      </c>
      <c r="N15" s="50" t="e">
        <f t="shared" si="14"/>
        <v>#N/A</v>
      </c>
      <c r="O15" s="50">
        <f t="shared" si="14"/>
        <v>14.766666666666667</v>
      </c>
      <c r="P15" s="50" t="e">
        <f t="shared" si="14"/>
        <v>#N/A</v>
      </c>
      <c r="Q15" s="50" t="e">
        <f t="shared" si="14"/>
        <v>#N/A</v>
      </c>
      <c r="R15" s="50" t="e">
        <f t="shared" si="14"/>
        <v>#N/A</v>
      </c>
      <c r="S15" s="50" t="e">
        <f t="shared" si="14"/>
        <v>#N/A</v>
      </c>
      <c r="T15" s="50" t="e">
        <f t="shared" si="14"/>
        <v>#N/A</v>
      </c>
      <c r="U15" s="50" t="e">
        <f t="shared" si="14"/>
        <v>#N/A</v>
      </c>
      <c r="V15" s="50" t="e">
        <f t="shared" si="14"/>
        <v>#N/A</v>
      </c>
      <c r="W15" s="50" t="e">
        <f t="shared" si="14"/>
        <v>#N/A</v>
      </c>
      <c r="X15" s="50" t="e">
        <f t="shared" si="14"/>
        <v>#N/A</v>
      </c>
      <c r="Y15" s="50" t="e">
        <f t="shared" si="14"/>
        <v>#N/A</v>
      </c>
      <c r="Z15" s="50" t="e">
        <f t="shared" si="14"/>
        <v>#N/A</v>
      </c>
      <c r="AA15" s="50" t="e">
        <f t="shared" si="14"/>
        <v>#N/A</v>
      </c>
      <c r="AB15" s="50" t="e">
        <f t="shared" si="14"/>
        <v>#N/A</v>
      </c>
      <c r="AC15" s="50" t="e">
        <f t="shared" si="14"/>
        <v>#N/A</v>
      </c>
      <c r="AD15" s="50" t="e">
        <f t="shared" si="14"/>
        <v>#N/A</v>
      </c>
      <c r="AE15" s="50" t="e">
        <f t="shared" si="14"/>
        <v>#N/A</v>
      </c>
      <c r="AF15" s="50" t="e">
        <f t="shared" si="14"/>
        <v>#N/A</v>
      </c>
      <c r="AG15" s="50" t="e">
        <f t="shared" si="14"/>
        <v>#N/A</v>
      </c>
      <c r="AH15" s="50" t="e">
        <f t="shared" si="14"/>
        <v>#N/A</v>
      </c>
      <c r="AI15" s="50">
        <f t="shared" si="14"/>
        <v>68</v>
      </c>
      <c r="AJ15" s="50" t="e">
        <f t="shared" si="14"/>
        <v>#N/A</v>
      </c>
      <c r="AK15" s="50">
        <f t="shared" si="14"/>
        <v>78.75</v>
      </c>
      <c r="AL15" s="50" t="e">
        <f t="shared" si="14"/>
        <v>#N/A</v>
      </c>
      <c r="AM15" s="50">
        <f t="shared" si="14"/>
        <v>101.73333333333333</v>
      </c>
      <c r="AN15" s="50">
        <f t="shared" si="14"/>
        <v>6.6333333333333329</v>
      </c>
      <c r="AO15" s="50" t="e">
        <f t="shared" si="14"/>
        <v>#N/A</v>
      </c>
      <c r="AP15" s="50" t="e">
        <f t="shared" si="14"/>
        <v>#N/A</v>
      </c>
      <c r="AQ15" s="50" t="e">
        <f t="shared" si="14"/>
        <v>#N/A</v>
      </c>
      <c r="AR15" s="50" t="e">
        <f t="shared" si="14"/>
        <v>#N/A</v>
      </c>
      <c r="AS15" s="50" t="e">
        <f t="shared" si="14"/>
        <v>#N/A</v>
      </c>
      <c r="AT15" s="50" t="e">
        <f t="shared" si="14"/>
        <v>#N/A</v>
      </c>
      <c r="AU15" s="50" t="e">
        <f t="shared" si="14"/>
        <v>#N/A</v>
      </c>
      <c r="AV15" s="50" t="e">
        <f t="shared" si="14"/>
        <v>#N/A</v>
      </c>
      <c r="AW15" s="50" t="e">
        <f t="shared" si="14"/>
        <v>#N/A</v>
      </c>
      <c r="AX15" s="50">
        <f t="shared" si="14"/>
        <v>28</v>
      </c>
      <c r="AY15" s="50" t="e">
        <f t="shared" si="14"/>
        <v>#N/A</v>
      </c>
      <c r="AZ15" s="50" t="e">
        <f t="shared" si="14"/>
        <v>#N/A</v>
      </c>
      <c r="BA15" s="50" t="e">
        <f t="shared" si="14"/>
        <v>#N/A</v>
      </c>
      <c r="BB15" s="50" t="e">
        <f t="shared" si="14"/>
        <v>#N/A</v>
      </c>
      <c r="BC15" s="50" t="e">
        <f t="shared" si="14"/>
        <v>#N/A</v>
      </c>
      <c r="BD15" s="50" t="e">
        <f t="shared" si="14"/>
        <v>#N/A</v>
      </c>
      <c r="BE15" s="50" t="e">
        <f t="shared" si="14"/>
        <v>#N/A</v>
      </c>
      <c r="BF15" s="50" t="e">
        <f t="shared" si="14"/>
        <v>#N/A</v>
      </c>
      <c r="BG15" s="50" t="e">
        <f t="shared" si="14"/>
        <v>#N/A</v>
      </c>
      <c r="BH15" s="50" t="e">
        <f t="shared" si="14"/>
        <v>#N/A</v>
      </c>
      <c r="BI15" s="50" t="e">
        <f t="shared" si="14"/>
        <v>#N/A</v>
      </c>
      <c r="BJ15" s="50" t="e">
        <f t="shared" si="14"/>
        <v>#N/A</v>
      </c>
      <c r="BK15" s="50" t="e">
        <f t="shared" si="14"/>
        <v>#N/A</v>
      </c>
      <c r="BL15" s="50" t="e">
        <f t="shared" si="14"/>
        <v>#N/A</v>
      </c>
      <c r="BM15" s="50" t="e">
        <f t="shared" si="14"/>
        <v>#N/A</v>
      </c>
      <c r="BN15" s="50" t="e">
        <f t="shared" si="14"/>
        <v>#N/A</v>
      </c>
      <c r="BO15" s="50" t="e">
        <f t="shared" si="14"/>
        <v>#N/A</v>
      </c>
      <c r="BP15" s="50" t="e">
        <f t="shared" ref="BP15:CC15" si="15">IF(BP$2="Never",BP$7,NA())</f>
        <v>#N/A</v>
      </c>
      <c r="BQ15" s="50">
        <f t="shared" si="15"/>
        <v>43</v>
      </c>
      <c r="BR15" s="50" t="e">
        <f t="shared" si="15"/>
        <v>#N/A</v>
      </c>
      <c r="BS15" s="50" t="e">
        <f t="shared" si="15"/>
        <v>#N/A</v>
      </c>
      <c r="BT15" s="50" t="e">
        <f t="shared" si="15"/>
        <v>#N/A</v>
      </c>
      <c r="BU15" s="50" t="e">
        <f t="shared" si="15"/>
        <v>#N/A</v>
      </c>
      <c r="BV15" s="50" t="e">
        <f t="shared" si="15"/>
        <v>#N/A</v>
      </c>
      <c r="BW15" s="50" t="e">
        <f t="shared" si="15"/>
        <v>#N/A</v>
      </c>
      <c r="BX15" s="50">
        <f t="shared" si="15"/>
        <v>56</v>
      </c>
      <c r="BY15" s="50" t="e">
        <f t="shared" si="15"/>
        <v>#N/A</v>
      </c>
      <c r="BZ15" s="50" t="e">
        <f t="shared" si="15"/>
        <v>#N/A</v>
      </c>
      <c r="CA15" s="50" t="e">
        <f t="shared" si="15"/>
        <v>#N/A</v>
      </c>
      <c r="CB15" s="50" t="e">
        <f t="shared" si="15"/>
        <v>#N/A</v>
      </c>
      <c r="CC15" s="50" t="e">
        <f t="shared" si="15"/>
        <v>#N/A</v>
      </c>
    </row>
    <row r="16" spans="1:81" x14ac:dyDescent="0.25">
      <c r="A16" s="215"/>
      <c r="B16" t="s">
        <v>384</v>
      </c>
      <c r="C16" s="50" t="e">
        <f>+C17+C18</f>
        <v>#N/A</v>
      </c>
      <c r="D16" s="50" t="e">
        <f t="shared" ref="D16:BO16" si="16">+D17+D18</f>
        <v>#N/A</v>
      </c>
      <c r="E16" s="50">
        <f t="shared" si="16"/>
        <v>102.60000000000001</v>
      </c>
      <c r="F16" s="50" t="e">
        <f t="shared" si="16"/>
        <v>#N/A</v>
      </c>
      <c r="G16" s="50" t="e">
        <f t="shared" si="16"/>
        <v>#N/A</v>
      </c>
      <c r="H16" s="50" t="e">
        <f t="shared" si="16"/>
        <v>#N/A</v>
      </c>
      <c r="I16" s="50" t="e">
        <f t="shared" si="16"/>
        <v>#N/A</v>
      </c>
      <c r="J16" s="50" t="e">
        <f t="shared" si="16"/>
        <v>#N/A</v>
      </c>
      <c r="K16" s="50" t="e">
        <f t="shared" si="16"/>
        <v>#N/A</v>
      </c>
      <c r="L16" s="50" t="e">
        <f t="shared" si="16"/>
        <v>#N/A</v>
      </c>
      <c r="M16" s="50" t="e">
        <f t="shared" si="16"/>
        <v>#N/A</v>
      </c>
      <c r="N16" s="50" t="e">
        <f t="shared" si="16"/>
        <v>#N/A</v>
      </c>
      <c r="O16" s="50" t="e">
        <f t="shared" si="16"/>
        <v>#N/A</v>
      </c>
      <c r="P16" s="50" t="e">
        <f t="shared" si="16"/>
        <v>#N/A</v>
      </c>
      <c r="Q16" s="50" t="e">
        <f t="shared" si="16"/>
        <v>#N/A</v>
      </c>
      <c r="R16" s="50" t="e">
        <f t="shared" si="16"/>
        <v>#N/A</v>
      </c>
      <c r="S16" s="50" t="e">
        <f t="shared" si="16"/>
        <v>#N/A</v>
      </c>
      <c r="T16" s="50" t="e">
        <f t="shared" si="16"/>
        <v>#N/A</v>
      </c>
      <c r="U16" s="50" t="e">
        <f t="shared" si="16"/>
        <v>#N/A</v>
      </c>
      <c r="V16" s="50" t="e">
        <f t="shared" si="16"/>
        <v>#N/A</v>
      </c>
      <c r="W16" s="50" t="e">
        <f t="shared" si="16"/>
        <v>#N/A</v>
      </c>
      <c r="X16" s="50" t="e">
        <f t="shared" si="16"/>
        <v>#N/A</v>
      </c>
      <c r="Y16" s="50">
        <f t="shared" si="16"/>
        <v>50.199999999999996</v>
      </c>
      <c r="Z16" s="50" t="e">
        <f t="shared" si="16"/>
        <v>#N/A</v>
      </c>
      <c r="AA16" s="50" t="e">
        <f t="shared" si="16"/>
        <v>#N/A</v>
      </c>
      <c r="AB16" s="50" t="e">
        <f t="shared" si="16"/>
        <v>#N/A</v>
      </c>
      <c r="AC16" s="50">
        <f t="shared" si="16"/>
        <v>88.25</v>
      </c>
      <c r="AD16" s="50">
        <f t="shared" si="16"/>
        <v>24.950000000000003</v>
      </c>
      <c r="AE16" s="50" t="e">
        <f t="shared" si="16"/>
        <v>#N/A</v>
      </c>
      <c r="AF16" s="50">
        <f t="shared" si="16"/>
        <v>50.516666666666666</v>
      </c>
      <c r="AG16" s="50" t="e">
        <f t="shared" si="16"/>
        <v>#N/A</v>
      </c>
      <c r="AH16" s="50" t="e">
        <f t="shared" si="16"/>
        <v>#N/A</v>
      </c>
      <c r="AI16" s="50" t="e">
        <f t="shared" si="16"/>
        <v>#N/A</v>
      </c>
      <c r="AJ16" s="50">
        <f t="shared" si="16"/>
        <v>62.333333333333329</v>
      </c>
      <c r="AK16" s="50" t="e">
        <f t="shared" si="16"/>
        <v>#N/A</v>
      </c>
      <c r="AL16" s="50" t="e">
        <f t="shared" si="16"/>
        <v>#N/A</v>
      </c>
      <c r="AM16" s="50" t="e">
        <f t="shared" si="16"/>
        <v>#N/A</v>
      </c>
      <c r="AN16" s="50" t="e">
        <f t="shared" si="16"/>
        <v>#N/A</v>
      </c>
      <c r="AO16" s="50" t="e">
        <f t="shared" si="16"/>
        <v>#N/A</v>
      </c>
      <c r="AP16" s="50" t="e">
        <f t="shared" si="16"/>
        <v>#N/A</v>
      </c>
      <c r="AQ16" s="50" t="e">
        <f t="shared" si="16"/>
        <v>#N/A</v>
      </c>
      <c r="AR16" s="50" t="e">
        <f t="shared" si="16"/>
        <v>#N/A</v>
      </c>
      <c r="AS16" s="50" t="e">
        <f t="shared" si="16"/>
        <v>#N/A</v>
      </c>
      <c r="AT16" s="50" t="e">
        <f t="shared" si="16"/>
        <v>#N/A</v>
      </c>
      <c r="AU16" s="50" t="e">
        <f t="shared" si="16"/>
        <v>#N/A</v>
      </c>
      <c r="AV16" s="50" t="e">
        <f t="shared" si="16"/>
        <v>#N/A</v>
      </c>
      <c r="AW16" s="50" t="e">
        <f t="shared" si="16"/>
        <v>#N/A</v>
      </c>
      <c r="AX16" s="50" t="e">
        <f t="shared" si="16"/>
        <v>#N/A</v>
      </c>
      <c r="AY16" s="50" t="e">
        <f t="shared" si="16"/>
        <v>#N/A</v>
      </c>
      <c r="AZ16" s="50" t="e">
        <f t="shared" si="16"/>
        <v>#N/A</v>
      </c>
      <c r="BA16" s="50" t="e">
        <f t="shared" si="16"/>
        <v>#N/A</v>
      </c>
      <c r="BB16" s="50" t="e">
        <f t="shared" si="16"/>
        <v>#N/A</v>
      </c>
      <c r="BC16" s="50" t="e">
        <f t="shared" si="16"/>
        <v>#N/A</v>
      </c>
      <c r="BD16" s="50" t="e">
        <f t="shared" si="16"/>
        <v>#N/A</v>
      </c>
      <c r="BE16" s="50" t="e">
        <f t="shared" si="16"/>
        <v>#N/A</v>
      </c>
      <c r="BF16" s="50" t="e">
        <f t="shared" si="16"/>
        <v>#N/A</v>
      </c>
      <c r="BG16" s="50" t="e">
        <f t="shared" si="16"/>
        <v>#N/A</v>
      </c>
      <c r="BH16" s="50" t="e">
        <f t="shared" si="16"/>
        <v>#N/A</v>
      </c>
      <c r="BI16" s="50" t="e">
        <f t="shared" si="16"/>
        <v>#N/A</v>
      </c>
      <c r="BJ16" s="50" t="e">
        <f t="shared" si="16"/>
        <v>#N/A</v>
      </c>
      <c r="BK16" s="50" t="e">
        <f t="shared" si="16"/>
        <v>#N/A</v>
      </c>
      <c r="BL16" s="50" t="e">
        <f t="shared" si="16"/>
        <v>#N/A</v>
      </c>
      <c r="BM16" s="50" t="e">
        <f t="shared" si="16"/>
        <v>#N/A</v>
      </c>
      <c r="BN16" s="50" t="e">
        <f t="shared" si="16"/>
        <v>#N/A</v>
      </c>
      <c r="BO16" s="50" t="e">
        <f t="shared" si="16"/>
        <v>#N/A</v>
      </c>
      <c r="BP16" s="50" t="e">
        <f t="shared" ref="BP16:BY16" si="17">+BP17+BP18</f>
        <v>#N/A</v>
      </c>
      <c r="BQ16" s="50" t="e">
        <f t="shared" si="17"/>
        <v>#N/A</v>
      </c>
      <c r="BR16" s="50" t="e">
        <f t="shared" si="17"/>
        <v>#N/A</v>
      </c>
      <c r="BS16" s="50">
        <f t="shared" si="17"/>
        <v>48.1</v>
      </c>
      <c r="BT16" s="50" t="e">
        <f t="shared" si="17"/>
        <v>#N/A</v>
      </c>
      <c r="BU16" s="50" t="e">
        <f t="shared" si="17"/>
        <v>#N/A</v>
      </c>
      <c r="BV16" s="50" t="e">
        <f t="shared" si="17"/>
        <v>#N/A</v>
      </c>
      <c r="BW16" s="50" t="e">
        <f t="shared" si="17"/>
        <v>#N/A</v>
      </c>
      <c r="BX16" s="50" t="e">
        <f t="shared" si="17"/>
        <v>#N/A</v>
      </c>
      <c r="BY16" s="50" t="e">
        <f t="shared" si="17"/>
        <v>#N/A</v>
      </c>
      <c r="BZ16" s="50" t="e">
        <f>+BZ17+BZ18</f>
        <v>#N/A</v>
      </c>
      <c r="CA16" s="50" t="e">
        <f>+CA17+CA18</f>
        <v>#N/A</v>
      </c>
      <c r="CB16" s="50" t="e">
        <f>+CB17+CB18</f>
        <v>#N/A</v>
      </c>
      <c r="CC16" s="50" t="e">
        <f>+CC17+CC18</f>
        <v>#N/A</v>
      </c>
    </row>
    <row r="17" spans="1:81" x14ac:dyDescent="0.25">
      <c r="A17" s="215"/>
      <c r="B17" s="51" t="s">
        <v>385</v>
      </c>
      <c r="C17" s="50" t="e">
        <f>IF(C$2="Once",C$6,NA())</f>
        <v>#N/A</v>
      </c>
      <c r="D17" s="50" t="e">
        <f t="shared" ref="D17:BO17" si="18">IF(D$2="Once",D$6,NA())</f>
        <v>#N/A</v>
      </c>
      <c r="E17" s="50">
        <f t="shared" si="18"/>
        <v>68.600000000000009</v>
      </c>
      <c r="F17" s="50" t="e">
        <f t="shared" si="18"/>
        <v>#N/A</v>
      </c>
      <c r="G17" s="50" t="e">
        <f t="shared" si="18"/>
        <v>#N/A</v>
      </c>
      <c r="H17" s="50" t="e">
        <f t="shared" si="18"/>
        <v>#N/A</v>
      </c>
      <c r="I17" s="50" t="e">
        <f t="shared" si="18"/>
        <v>#N/A</v>
      </c>
      <c r="J17" s="50" t="e">
        <f t="shared" si="18"/>
        <v>#N/A</v>
      </c>
      <c r="K17" s="50" t="e">
        <f t="shared" si="18"/>
        <v>#N/A</v>
      </c>
      <c r="L17" s="50" t="e">
        <f t="shared" si="18"/>
        <v>#N/A</v>
      </c>
      <c r="M17" s="50" t="e">
        <f t="shared" si="18"/>
        <v>#N/A</v>
      </c>
      <c r="N17" s="50" t="e">
        <f t="shared" si="18"/>
        <v>#N/A</v>
      </c>
      <c r="O17" s="50" t="e">
        <f t="shared" si="18"/>
        <v>#N/A</v>
      </c>
      <c r="P17" s="50" t="e">
        <f t="shared" si="18"/>
        <v>#N/A</v>
      </c>
      <c r="Q17" s="50" t="e">
        <f t="shared" si="18"/>
        <v>#N/A</v>
      </c>
      <c r="R17" s="50" t="e">
        <f t="shared" si="18"/>
        <v>#N/A</v>
      </c>
      <c r="S17" s="50" t="e">
        <f t="shared" si="18"/>
        <v>#N/A</v>
      </c>
      <c r="T17" s="50" t="e">
        <f t="shared" si="18"/>
        <v>#N/A</v>
      </c>
      <c r="U17" s="50" t="e">
        <f t="shared" si="18"/>
        <v>#N/A</v>
      </c>
      <c r="V17" s="50" t="e">
        <f t="shared" si="18"/>
        <v>#N/A</v>
      </c>
      <c r="W17" s="50" t="e">
        <f t="shared" si="18"/>
        <v>#N/A</v>
      </c>
      <c r="X17" s="50" t="e">
        <f t="shared" si="18"/>
        <v>#N/A</v>
      </c>
      <c r="Y17" s="50">
        <f t="shared" si="18"/>
        <v>20.43333333333333</v>
      </c>
      <c r="Z17" s="50" t="e">
        <f t="shared" si="18"/>
        <v>#N/A</v>
      </c>
      <c r="AA17" s="50" t="e">
        <f t="shared" si="18"/>
        <v>#N/A</v>
      </c>
      <c r="AB17" s="50" t="e">
        <f t="shared" si="18"/>
        <v>#N/A</v>
      </c>
      <c r="AC17" s="50">
        <f t="shared" si="18"/>
        <v>62.183333333333337</v>
      </c>
      <c r="AD17" s="50">
        <f t="shared" si="18"/>
        <v>14.283333333333335</v>
      </c>
      <c r="AE17" s="50" t="e">
        <f t="shared" si="18"/>
        <v>#N/A</v>
      </c>
      <c r="AF17" s="50">
        <f t="shared" si="18"/>
        <v>35.93333333333333</v>
      </c>
      <c r="AG17" s="50" t="e">
        <f t="shared" si="18"/>
        <v>#N/A</v>
      </c>
      <c r="AH17" s="50" t="e">
        <f t="shared" si="18"/>
        <v>#N/A</v>
      </c>
      <c r="AI17" s="50" t="e">
        <f t="shared" si="18"/>
        <v>#N/A</v>
      </c>
      <c r="AJ17" s="50">
        <f t="shared" si="18"/>
        <v>35.333333333333329</v>
      </c>
      <c r="AK17" s="50" t="e">
        <f t="shared" si="18"/>
        <v>#N/A</v>
      </c>
      <c r="AL17" s="50" t="e">
        <f t="shared" si="18"/>
        <v>#N/A</v>
      </c>
      <c r="AM17" s="50" t="e">
        <f t="shared" si="18"/>
        <v>#N/A</v>
      </c>
      <c r="AN17" s="50" t="e">
        <f t="shared" si="18"/>
        <v>#N/A</v>
      </c>
      <c r="AO17" s="50" t="e">
        <f t="shared" si="18"/>
        <v>#N/A</v>
      </c>
      <c r="AP17" s="50" t="e">
        <f t="shared" si="18"/>
        <v>#N/A</v>
      </c>
      <c r="AQ17" s="50" t="e">
        <f t="shared" si="18"/>
        <v>#N/A</v>
      </c>
      <c r="AR17" s="50" t="e">
        <f t="shared" si="18"/>
        <v>#N/A</v>
      </c>
      <c r="AS17" s="50" t="e">
        <f t="shared" si="18"/>
        <v>#N/A</v>
      </c>
      <c r="AT17" s="50" t="e">
        <f t="shared" si="18"/>
        <v>#N/A</v>
      </c>
      <c r="AU17" s="50" t="e">
        <f t="shared" si="18"/>
        <v>#N/A</v>
      </c>
      <c r="AV17" s="50" t="e">
        <f t="shared" si="18"/>
        <v>#N/A</v>
      </c>
      <c r="AW17" s="50" t="e">
        <f t="shared" si="18"/>
        <v>#N/A</v>
      </c>
      <c r="AX17" s="50" t="e">
        <f t="shared" si="18"/>
        <v>#N/A</v>
      </c>
      <c r="AY17" s="50" t="e">
        <f t="shared" si="18"/>
        <v>#N/A</v>
      </c>
      <c r="AZ17" s="50" t="e">
        <f t="shared" si="18"/>
        <v>#N/A</v>
      </c>
      <c r="BA17" s="50" t="e">
        <f t="shared" si="18"/>
        <v>#N/A</v>
      </c>
      <c r="BB17" s="50" t="e">
        <f t="shared" si="18"/>
        <v>#N/A</v>
      </c>
      <c r="BC17" s="50" t="e">
        <f t="shared" si="18"/>
        <v>#N/A</v>
      </c>
      <c r="BD17" s="50" t="e">
        <f t="shared" si="18"/>
        <v>#N/A</v>
      </c>
      <c r="BE17" s="50" t="e">
        <f t="shared" si="18"/>
        <v>#N/A</v>
      </c>
      <c r="BF17" s="50" t="e">
        <f t="shared" si="18"/>
        <v>#N/A</v>
      </c>
      <c r="BG17" s="50" t="e">
        <f t="shared" si="18"/>
        <v>#N/A</v>
      </c>
      <c r="BH17" s="50" t="e">
        <f t="shared" si="18"/>
        <v>#N/A</v>
      </c>
      <c r="BI17" s="50" t="e">
        <f t="shared" si="18"/>
        <v>#N/A</v>
      </c>
      <c r="BJ17" s="50" t="e">
        <f t="shared" si="18"/>
        <v>#N/A</v>
      </c>
      <c r="BK17" s="50" t="e">
        <f t="shared" si="18"/>
        <v>#N/A</v>
      </c>
      <c r="BL17" s="50" t="e">
        <f t="shared" si="18"/>
        <v>#N/A</v>
      </c>
      <c r="BM17" s="50" t="e">
        <f t="shared" si="18"/>
        <v>#N/A</v>
      </c>
      <c r="BN17" s="50" t="e">
        <f t="shared" si="18"/>
        <v>#N/A</v>
      </c>
      <c r="BO17" s="50" t="e">
        <f t="shared" si="18"/>
        <v>#N/A</v>
      </c>
      <c r="BP17" s="50" t="e">
        <f t="shared" ref="BP17:CC17" si="19">IF(BP$2="Once",BP$6,NA())</f>
        <v>#N/A</v>
      </c>
      <c r="BQ17" s="50" t="e">
        <f t="shared" si="19"/>
        <v>#N/A</v>
      </c>
      <c r="BR17" s="50" t="e">
        <f t="shared" si="19"/>
        <v>#N/A</v>
      </c>
      <c r="BS17" s="50">
        <f t="shared" si="19"/>
        <v>22.1</v>
      </c>
      <c r="BT17" s="50" t="e">
        <f t="shared" si="19"/>
        <v>#N/A</v>
      </c>
      <c r="BU17" s="50" t="e">
        <f t="shared" si="19"/>
        <v>#N/A</v>
      </c>
      <c r="BV17" s="50" t="e">
        <f t="shared" si="19"/>
        <v>#N/A</v>
      </c>
      <c r="BW17" s="50" t="e">
        <f t="shared" si="19"/>
        <v>#N/A</v>
      </c>
      <c r="BX17" s="50" t="e">
        <f t="shared" si="19"/>
        <v>#N/A</v>
      </c>
      <c r="BY17" s="50" t="e">
        <f t="shared" si="19"/>
        <v>#N/A</v>
      </c>
      <c r="BZ17" s="50" t="e">
        <f t="shared" si="19"/>
        <v>#N/A</v>
      </c>
      <c r="CA17" s="50" t="e">
        <f t="shared" si="19"/>
        <v>#N/A</v>
      </c>
      <c r="CB17" s="50" t="e">
        <f t="shared" si="19"/>
        <v>#N/A</v>
      </c>
      <c r="CC17" s="50" t="e">
        <f t="shared" si="19"/>
        <v>#N/A</v>
      </c>
    </row>
    <row r="18" spans="1:81" x14ac:dyDescent="0.25">
      <c r="A18" s="215"/>
      <c r="B18" s="51" t="s">
        <v>386</v>
      </c>
      <c r="C18" s="50" t="e">
        <f>IF(C$2="Once",C$7,NA())</f>
        <v>#N/A</v>
      </c>
      <c r="D18" s="50" t="e">
        <f t="shared" ref="D18:BO18" si="20">IF(D$2="Once",D$7,NA())</f>
        <v>#N/A</v>
      </c>
      <c r="E18" s="50">
        <f t="shared" si="20"/>
        <v>34</v>
      </c>
      <c r="F18" s="50" t="e">
        <f t="shared" si="20"/>
        <v>#N/A</v>
      </c>
      <c r="G18" s="50" t="e">
        <f t="shared" si="20"/>
        <v>#N/A</v>
      </c>
      <c r="H18" s="50" t="e">
        <f t="shared" si="20"/>
        <v>#N/A</v>
      </c>
      <c r="I18" s="50" t="e">
        <f t="shared" si="20"/>
        <v>#N/A</v>
      </c>
      <c r="J18" s="50" t="e">
        <f t="shared" si="20"/>
        <v>#N/A</v>
      </c>
      <c r="K18" s="50" t="e">
        <f t="shared" si="20"/>
        <v>#N/A</v>
      </c>
      <c r="L18" s="50" t="e">
        <f t="shared" si="20"/>
        <v>#N/A</v>
      </c>
      <c r="M18" s="50" t="e">
        <f t="shared" si="20"/>
        <v>#N/A</v>
      </c>
      <c r="N18" s="50" t="e">
        <f t="shared" si="20"/>
        <v>#N/A</v>
      </c>
      <c r="O18" s="50" t="e">
        <f t="shared" si="20"/>
        <v>#N/A</v>
      </c>
      <c r="P18" s="50" t="e">
        <f t="shared" si="20"/>
        <v>#N/A</v>
      </c>
      <c r="Q18" s="50" t="e">
        <f t="shared" si="20"/>
        <v>#N/A</v>
      </c>
      <c r="R18" s="50" t="e">
        <f t="shared" si="20"/>
        <v>#N/A</v>
      </c>
      <c r="S18" s="50" t="e">
        <f t="shared" si="20"/>
        <v>#N/A</v>
      </c>
      <c r="T18" s="50" t="e">
        <f t="shared" si="20"/>
        <v>#N/A</v>
      </c>
      <c r="U18" s="50" t="e">
        <f t="shared" si="20"/>
        <v>#N/A</v>
      </c>
      <c r="V18" s="50" t="e">
        <f t="shared" si="20"/>
        <v>#N/A</v>
      </c>
      <c r="W18" s="50" t="e">
        <f t="shared" si="20"/>
        <v>#N/A</v>
      </c>
      <c r="X18" s="50" t="e">
        <f t="shared" si="20"/>
        <v>#N/A</v>
      </c>
      <c r="Y18" s="50">
        <f t="shared" si="20"/>
        <v>29.766666666666666</v>
      </c>
      <c r="Z18" s="50" t="e">
        <f t="shared" si="20"/>
        <v>#N/A</v>
      </c>
      <c r="AA18" s="50" t="e">
        <f t="shared" si="20"/>
        <v>#N/A</v>
      </c>
      <c r="AB18" s="50" t="e">
        <f t="shared" si="20"/>
        <v>#N/A</v>
      </c>
      <c r="AC18" s="50">
        <f t="shared" si="20"/>
        <v>26.066666666666666</v>
      </c>
      <c r="AD18" s="50">
        <f t="shared" si="20"/>
        <v>10.666666666666668</v>
      </c>
      <c r="AE18" s="50" t="e">
        <f t="shared" si="20"/>
        <v>#N/A</v>
      </c>
      <c r="AF18" s="50">
        <f t="shared" si="20"/>
        <v>14.583333333333334</v>
      </c>
      <c r="AG18" s="50" t="e">
        <f t="shared" si="20"/>
        <v>#N/A</v>
      </c>
      <c r="AH18" s="50" t="e">
        <f t="shared" si="20"/>
        <v>#N/A</v>
      </c>
      <c r="AI18" s="50" t="e">
        <f t="shared" si="20"/>
        <v>#N/A</v>
      </c>
      <c r="AJ18" s="50">
        <f t="shared" si="20"/>
        <v>27</v>
      </c>
      <c r="AK18" s="50" t="e">
        <f t="shared" si="20"/>
        <v>#N/A</v>
      </c>
      <c r="AL18" s="50" t="e">
        <f t="shared" si="20"/>
        <v>#N/A</v>
      </c>
      <c r="AM18" s="50" t="e">
        <f t="shared" si="20"/>
        <v>#N/A</v>
      </c>
      <c r="AN18" s="50" t="e">
        <f t="shared" si="20"/>
        <v>#N/A</v>
      </c>
      <c r="AO18" s="50" t="e">
        <f t="shared" si="20"/>
        <v>#N/A</v>
      </c>
      <c r="AP18" s="50" t="e">
        <f t="shared" si="20"/>
        <v>#N/A</v>
      </c>
      <c r="AQ18" s="50" t="e">
        <f t="shared" si="20"/>
        <v>#N/A</v>
      </c>
      <c r="AR18" s="50" t="e">
        <f t="shared" si="20"/>
        <v>#N/A</v>
      </c>
      <c r="AS18" s="50" t="e">
        <f t="shared" si="20"/>
        <v>#N/A</v>
      </c>
      <c r="AT18" s="50" t="e">
        <f t="shared" si="20"/>
        <v>#N/A</v>
      </c>
      <c r="AU18" s="50" t="e">
        <f t="shared" si="20"/>
        <v>#N/A</v>
      </c>
      <c r="AV18" s="50" t="e">
        <f t="shared" si="20"/>
        <v>#N/A</v>
      </c>
      <c r="AW18" s="50" t="e">
        <f t="shared" si="20"/>
        <v>#N/A</v>
      </c>
      <c r="AX18" s="50" t="e">
        <f t="shared" si="20"/>
        <v>#N/A</v>
      </c>
      <c r="AY18" s="50" t="e">
        <f t="shared" si="20"/>
        <v>#N/A</v>
      </c>
      <c r="AZ18" s="50" t="e">
        <f t="shared" si="20"/>
        <v>#N/A</v>
      </c>
      <c r="BA18" s="50" t="e">
        <f t="shared" si="20"/>
        <v>#N/A</v>
      </c>
      <c r="BB18" s="50" t="e">
        <f t="shared" si="20"/>
        <v>#N/A</v>
      </c>
      <c r="BC18" s="50" t="e">
        <f t="shared" si="20"/>
        <v>#N/A</v>
      </c>
      <c r="BD18" s="50" t="e">
        <f t="shared" si="20"/>
        <v>#N/A</v>
      </c>
      <c r="BE18" s="50" t="e">
        <f t="shared" si="20"/>
        <v>#N/A</v>
      </c>
      <c r="BF18" s="50" t="e">
        <f t="shared" si="20"/>
        <v>#N/A</v>
      </c>
      <c r="BG18" s="50" t="e">
        <f t="shared" si="20"/>
        <v>#N/A</v>
      </c>
      <c r="BH18" s="50" t="e">
        <f t="shared" si="20"/>
        <v>#N/A</v>
      </c>
      <c r="BI18" s="50" t="e">
        <f t="shared" si="20"/>
        <v>#N/A</v>
      </c>
      <c r="BJ18" s="50" t="e">
        <f t="shared" si="20"/>
        <v>#N/A</v>
      </c>
      <c r="BK18" s="50" t="e">
        <f t="shared" si="20"/>
        <v>#N/A</v>
      </c>
      <c r="BL18" s="50" t="e">
        <f t="shared" si="20"/>
        <v>#N/A</v>
      </c>
      <c r="BM18" s="50" t="e">
        <f t="shared" si="20"/>
        <v>#N/A</v>
      </c>
      <c r="BN18" s="50" t="e">
        <f t="shared" si="20"/>
        <v>#N/A</v>
      </c>
      <c r="BO18" s="50" t="e">
        <f t="shared" si="20"/>
        <v>#N/A</v>
      </c>
      <c r="BP18" s="50" t="e">
        <f t="shared" ref="BP18:CC18" si="21">IF(BP$2="Once",BP$7,NA())</f>
        <v>#N/A</v>
      </c>
      <c r="BQ18" s="50" t="e">
        <f t="shared" si="21"/>
        <v>#N/A</v>
      </c>
      <c r="BR18" s="50" t="e">
        <f t="shared" si="21"/>
        <v>#N/A</v>
      </c>
      <c r="BS18" s="50">
        <f t="shared" si="21"/>
        <v>26</v>
      </c>
      <c r="BT18" s="50" t="e">
        <f t="shared" si="21"/>
        <v>#N/A</v>
      </c>
      <c r="BU18" s="50" t="e">
        <f t="shared" si="21"/>
        <v>#N/A</v>
      </c>
      <c r="BV18" s="50" t="e">
        <f t="shared" si="21"/>
        <v>#N/A</v>
      </c>
      <c r="BW18" s="50" t="e">
        <f t="shared" si="21"/>
        <v>#N/A</v>
      </c>
      <c r="BX18" s="50" t="e">
        <f t="shared" si="21"/>
        <v>#N/A</v>
      </c>
      <c r="BY18" s="50" t="e">
        <f t="shared" si="21"/>
        <v>#N/A</v>
      </c>
      <c r="BZ18" s="50" t="e">
        <f t="shared" si="21"/>
        <v>#N/A</v>
      </c>
      <c r="CA18" s="50" t="e">
        <f t="shared" si="21"/>
        <v>#N/A</v>
      </c>
      <c r="CB18" s="50" t="e">
        <f t="shared" si="21"/>
        <v>#N/A</v>
      </c>
      <c r="CC18" s="50" t="e">
        <f t="shared" si="21"/>
        <v>#N/A</v>
      </c>
    </row>
    <row r="19" spans="1:81" x14ac:dyDescent="0.25">
      <c r="A19" s="215"/>
      <c r="B19" t="s">
        <v>387</v>
      </c>
      <c r="C19" s="50">
        <f>+C20+C21</f>
        <v>52.2</v>
      </c>
      <c r="D19" s="50" t="e">
        <f t="shared" ref="D19:BO19" si="22">+D20+D21</f>
        <v>#N/A</v>
      </c>
      <c r="E19" s="50" t="e">
        <f t="shared" si="22"/>
        <v>#N/A</v>
      </c>
      <c r="F19" s="50">
        <f t="shared" si="22"/>
        <v>84.233333333333334</v>
      </c>
      <c r="G19" s="50" t="e">
        <f t="shared" si="22"/>
        <v>#N/A</v>
      </c>
      <c r="H19" s="50">
        <f t="shared" si="22"/>
        <v>121.75</v>
      </c>
      <c r="I19" s="50" t="e">
        <f t="shared" si="22"/>
        <v>#N/A</v>
      </c>
      <c r="J19" s="50" t="e">
        <f t="shared" si="22"/>
        <v>#N/A</v>
      </c>
      <c r="K19" s="50">
        <f t="shared" si="22"/>
        <v>64.166666666666671</v>
      </c>
      <c r="L19" s="50" t="e">
        <f t="shared" si="22"/>
        <v>#N/A</v>
      </c>
      <c r="M19" s="50" t="e">
        <f t="shared" si="22"/>
        <v>#N/A</v>
      </c>
      <c r="N19" s="50">
        <f t="shared" si="22"/>
        <v>49.683333333333337</v>
      </c>
      <c r="O19" s="50" t="e">
        <f t="shared" si="22"/>
        <v>#N/A</v>
      </c>
      <c r="P19" s="50" t="e">
        <f t="shared" si="22"/>
        <v>#N/A</v>
      </c>
      <c r="Q19" s="50">
        <f t="shared" si="22"/>
        <v>70.516666666666666</v>
      </c>
      <c r="R19" s="50" t="e">
        <f t="shared" si="22"/>
        <v>#N/A</v>
      </c>
      <c r="S19" s="50" t="e">
        <f t="shared" si="22"/>
        <v>#N/A</v>
      </c>
      <c r="T19" s="50" t="e">
        <f t="shared" si="22"/>
        <v>#N/A</v>
      </c>
      <c r="U19" s="50" t="e">
        <f t="shared" si="22"/>
        <v>#N/A</v>
      </c>
      <c r="V19" s="50" t="e">
        <f t="shared" si="22"/>
        <v>#N/A</v>
      </c>
      <c r="W19" s="50" t="e">
        <f t="shared" si="22"/>
        <v>#N/A</v>
      </c>
      <c r="X19" s="50" t="e">
        <f t="shared" si="22"/>
        <v>#N/A</v>
      </c>
      <c r="Y19" s="50" t="e">
        <f t="shared" si="22"/>
        <v>#N/A</v>
      </c>
      <c r="Z19" s="50">
        <f t="shared" si="22"/>
        <v>95.033333333333346</v>
      </c>
      <c r="AA19" s="50">
        <f t="shared" si="22"/>
        <v>58.966666666666669</v>
      </c>
      <c r="AB19" s="50">
        <f t="shared" si="22"/>
        <v>46.183333333333337</v>
      </c>
      <c r="AC19" s="50" t="e">
        <f t="shared" si="22"/>
        <v>#N/A</v>
      </c>
      <c r="AD19" s="50" t="e">
        <f t="shared" si="22"/>
        <v>#N/A</v>
      </c>
      <c r="AE19" s="50" t="e">
        <f t="shared" si="22"/>
        <v>#N/A</v>
      </c>
      <c r="AF19" s="50" t="e">
        <f t="shared" si="22"/>
        <v>#N/A</v>
      </c>
      <c r="AG19" s="50" t="e">
        <f t="shared" si="22"/>
        <v>#N/A</v>
      </c>
      <c r="AH19" s="50">
        <f t="shared" si="22"/>
        <v>33.799999999999997</v>
      </c>
      <c r="AI19" s="50" t="e">
        <f t="shared" si="22"/>
        <v>#N/A</v>
      </c>
      <c r="AJ19" s="50" t="e">
        <f t="shared" si="22"/>
        <v>#N/A</v>
      </c>
      <c r="AK19" s="50" t="e">
        <f t="shared" si="22"/>
        <v>#N/A</v>
      </c>
      <c r="AL19" s="50">
        <f t="shared" si="22"/>
        <v>150.6</v>
      </c>
      <c r="AM19" s="50" t="e">
        <f t="shared" si="22"/>
        <v>#N/A</v>
      </c>
      <c r="AN19" s="50" t="e">
        <f t="shared" si="22"/>
        <v>#N/A</v>
      </c>
      <c r="AO19" s="50" t="e">
        <f t="shared" si="22"/>
        <v>#N/A</v>
      </c>
      <c r="AP19" s="50">
        <f t="shared" si="22"/>
        <v>40.316666666666663</v>
      </c>
      <c r="AQ19" s="50" t="e">
        <f t="shared" si="22"/>
        <v>#N/A</v>
      </c>
      <c r="AR19" s="50" t="e">
        <f t="shared" si="22"/>
        <v>#N/A</v>
      </c>
      <c r="AS19" s="50" t="e">
        <f t="shared" si="22"/>
        <v>#N/A</v>
      </c>
      <c r="AT19" s="50" t="e">
        <f t="shared" si="22"/>
        <v>#N/A</v>
      </c>
      <c r="AU19" s="50">
        <f t="shared" si="22"/>
        <v>39.333333333333336</v>
      </c>
      <c r="AV19" s="50" t="e">
        <f t="shared" si="22"/>
        <v>#N/A</v>
      </c>
      <c r="AW19" s="50">
        <f t="shared" si="22"/>
        <v>35.966666666666669</v>
      </c>
      <c r="AX19" s="50" t="e">
        <f t="shared" si="22"/>
        <v>#N/A</v>
      </c>
      <c r="AY19" s="50">
        <f t="shared" si="22"/>
        <v>58.416666666666664</v>
      </c>
      <c r="AZ19" s="50" t="e">
        <f t="shared" si="22"/>
        <v>#N/A</v>
      </c>
      <c r="BA19" s="50">
        <f t="shared" si="22"/>
        <v>39.016666666666666</v>
      </c>
      <c r="BB19" s="50" t="e">
        <f t="shared" si="22"/>
        <v>#N/A</v>
      </c>
      <c r="BC19" s="50" t="e">
        <f t="shared" si="22"/>
        <v>#N/A</v>
      </c>
      <c r="BD19" s="50" t="e">
        <f t="shared" si="22"/>
        <v>#N/A</v>
      </c>
      <c r="BE19" s="50" t="e">
        <f t="shared" si="22"/>
        <v>#N/A</v>
      </c>
      <c r="BF19" s="50" t="e">
        <f t="shared" si="22"/>
        <v>#N/A</v>
      </c>
      <c r="BG19" s="50" t="e">
        <f t="shared" si="22"/>
        <v>#N/A</v>
      </c>
      <c r="BH19" s="50" t="e">
        <f t="shared" si="22"/>
        <v>#N/A</v>
      </c>
      <c r="BI19" s="50">
        <f t="shared" si="22"/>
        <v>54.2</v>
      </c>
      <c r="BJ19" s="50">
        <f t="shared" si="22"/>
        <v>68.733333333333334</v>
      </c>
      <c r="BK19" s="50" t="e">
        <f t="shared" si="22"/>
        <v>#N/A</v>
      </c>
      <c r="BL19" s="50" t="e">
        <f t="shared" si="22"/>
        <v>#N/A</v>
      </c>
      <c r="BM19" s="50" t="e">
        <f t="shared" si="22"/>
        <v>#N/A</v>
      </c>
      <c r="BN19" s="50" t="e">
        <f t="shared" si="22"/>
        <v>#N/A</v>
      </c>
      <c r="BO19" s="50">
        <f t="shared" si="22"/>
        <v>35.733333333333334</v>
      </c>
      <c r="BP19" s="50" t="e">
        <f t="shared" ref="BP19:BY19" si="23">+BP20+BP21</f>
        <v>#N/A</v>
      </c>
      <c r="BQ19" s="50" t="e">
        <f t="shared" si="23"/>
        <v>#N/A</v>
      </c>
      <c r="BR19" s="50">
        <f t="shared" si="23"/>
        <v>62.033333333333331</v>
      </c>
      <c r="BS19" s="50" t="e">
        <f t="shared" si="23"/>
        <v>#N/A</v>
      </c>
      <c r="BT19" s="50" t="e">
        <f t="shared" si="23"/>
        <v>#N/A</v>
      </c>
      <c r="BU19" s="50" t="e">
        <f t="shared" si="23"/>
        <v>#N/A</v>
      </c>
      <c r="BV19" s="50" t="e">
        <f t="shared" si="23"/>
        <v>#N/A</v>
      </c>
      <c r="BW19" s="50" t="e">
        <f t="shared" si="23"/>
        <v>#N/A</v>
      </c>
      <c r="BX19" s="50" t="e">
        <f t="shared" si="23"/>
        <v>#N/A</v>
      </c>
      <c r="BY19" s="50" t="e">
        <f t="shared" si="23"/>
        <v>#N/A</v>
      </c>
      <c r="BZ19" s="50" t="e">
        <f>+BZ20+BZ21</f>
        <v>#N/A</v>
      </c>
      <c r="CA19" s="50" t="e">
        <f>+CA20+CA21</f>
        <v>#N/A</v>
      </c>
      <c r="CB19" s="50" t="e">
        <f>+CB20+CB21</f>
        <v>#N/A</v>
      </c>
      <c r="CC19" s="50" t="e">
        <f>+CC20+CC21</f>
        <v>#N/A</v>
      </c>
    </row>
    <row r="20" spans="1:81" x14ac:dyDescent="0.25">
      <c r="A20" s="215"/>
      <c r="B20" s="51" t="s">
        <v>388</v>
      </c>
      <c r="C20" s="50">
        <f>IF(C$2="2-9",C$6,NA())</f>
        <v>16.766666666666666</v>
      </c>
      <c r="D20" s="50" t="e">
        <f t="shared" ref="D20:BO20" si="24">IF(D$2="2-9",D$6,NA())</f>
        <v>#N/A</v>
      </c>
      <c r="E20" s="50" t="e">
        <f t="shared" si="24"/>
        <v>#N/A</v>
      </c>
      <c r="F20" s="50">
        <f t="shared" si="24"/>
        <v>69.3</v>
      </c>
      <c r="G20" s="50" t="e">
        <f t="shared" si="24"/>
        <v>#N/A</v>
      </c>
      <c r="H20" s="50">
        <f t="shared" si="24"/>
        <v>33.266666666666666</v>
      </c>
      <c r="I20" s="50" t="e">
        <f t="shared" si="24"/>
        <v>#N/A</v>
      </c>
      <c r="J20" s="50" t="e">
        <f t="shared" si="24"/>
        <v>#N/A</v>
      </c>
      <c r="K20" s="50">
        <f t="shared" si="24"/>
        <v>38.88333333333334</v>
      </c>
      <c r="L20" s="50" t="e">
        <f t="shared" si="24"/>
        <v>#N/A</v>
      </c>
      <c r="M20" s="50" t="e">
        <f t="shared" si="24"/>
        <v>#N/A</v>
      </c>
      <c r="N20" s="50">
        <f t="shared" si="24"/>
        <v>33.75</v>
      </c>
      <c r="O20" s="50" t="e">
        <f t="shared" si="24"/>
        <v>#N/A</v>
      </c>
      <c r="P20" s="50" t="e">
        <f t="shared" si="24"/>
        <v>#N/A</v>
      </c>
      <c r="Q20" s="50">
        <f t="shared" si="24"/>
        <v>47.516666666666666</v>
      </c>
      <c r="R20" s="50" t="e">
        <f t="shared" si="24"/>
        <v>#N/A</v>
      </c>
      <c r="S20" s="50" t="e">
        <f t="shared" si="24"/>
        <v>#N/A</v>
      </c>
      <c r="T20" s="50" t="e">
        <f t="shared" si="24"/>
        <v>#N/A</v>
      </c>
      <c r="U20" s="50" t="e">
        <f t="shared" si="24"/>
        <v>#N/A</v>
      </c>
      <c r="V20" s="50" t="e">
        <f t="shared" si="24"/>
        <v>#N/A</v>
      </c>
      <c r="W20" s="50" t="e">
        <f t="shared" si="24"/>
        <v>#N/A</v>
      </c>
      <c r="X20" s="50" t="e">
        <f t="shared" si="24"/>
        <v>#N/A</v>
      </c>
      <c r="Y20" s="50" t="e">
        <f t="shared" si="24"/>
        <v>#N/A</v>
      </c>
      <c r="Z20" s="50">
        <f t="shared" si="24"/>
        <v>25.45</v>
      </c>
      <c r="AA20" s="50">
        <f t="shared" si="24"/>
        <v>24.966666666666665</v>
      </c>
      <c r="AB20" s="50">
        <f t="shared" si="24"/>
        <v>25.683333333333334</v>
      </c>
      <c r="AC20" s="50" t="e">
        <f t="shared" si="24"/>
        <v>#N/A</v>
      </c>
      <c r="AD20" s="50" t="e">
        <f t="shared" si="24"/>
        <v>#N/A</v>
      </c>
      <c r="AE20" s="50" t="e">
        <f t="shared" si="24"/>
        <v>#N/A</v>
      </c>
      <c r="AF20" s="50" t="e">
        <f t="shared" si="24"/>
        <v>#N/A</v>
      </c>
      <c r="AG20" s="50" t="e">
        <f t="shared" si="24"/>
        <v>#N/A</v>
      </c>
      <c r="AH20" s="50">
        <f t="shared" si="24"/>
        <v>23.4</v>
      </c>
      <c r="AI20" s="50" t="e">
        <f t="shared" si="24"/>
        <v>#N/A</v>
      </c>
      <c r="AJ20" s="50" t="e">
        <f t="shared" si="24"/>
        <v>#N/A</v>
      </c>
      <c r="AK20" s="50" t="e">
        <f t="shared" si="24"/>
        <v>#N/A</v>
      </c>
      <c r="AL20" s="50">
        <f t="shared" si="24"/>
        <v>38.36666666666666</v>
      </c>
      <c r="AM20" s="50" t="e">
        <f t="shared" si="24"/>
        <v>#N/A</v>
      </c>
      <c r="AN20" s="50" t="e">
        <f t="shared" si="24"/>
        <v>#N/A</v>
      </c>
      <c r="AO20" s="50" t="e">
        <f t="shared" si="24"/>
        <v>#N/A</v>
      </c>
      <c r="AP20" s="50">
        <f t="shared" si="24"/>
        <v>23.85</v>
      </c>
      <c r="AQ20" s="50" t="e">
        <f t="shared" si="24"/>
        <v>#N/A</v>
      </c>
      <c r="AR20" s="50" t="e">
        <f t="shared" si="24"/>
        <v>#N/A</v>
      </c>
      <c r="AS20" s="50" t="e">
        <f t="shared" si="24"/>
        <v>#N/A</v>
      </c>
      <c r="AT20" s="50" t="e">
        <f t="shared" si="24"/>
        <v>#N/A</v>
      </c>
      <c r="AU20" s="50">
        <f t="shared" si="24"/>
        <v>19.083333333333336</v>
      </c>
      <c r="AV20" s="50" t="e">
        <f t="shared" si="24"/>
        <v>#N/A</v>
      </c>
      <c r="AW20" s="50">
        <f t="shared" si="24"/>
        <v>11.883333333333333</v>
      </c>
      <c r="AX20" s="50" t="e">
        <f t="shared" si="24"/>
        <v>#N/A</v>
      </c>
      <c r="AY20" s="50">
        <f t="shared" si="24"/>
        <v>19.166666666666664</v>
      </c>
      <c r="AZ20" s="50" t="e">
        <f t="shared" si="24"/>
        <v>#N/A</v>
      </c>
      <c r="BA20" s="50">
        <f t="shared" si="24"/>
        <v>20.116666666666667</v>
      </c>
      <c r="BB20" s="50" t="e">
        <f t="shared" si="24"/>
        <v>#N/A</v>
      </c>
      <c r="BC20" s="50" t="e">
        <f t="shared" si="24"/>
        <v>#N/A</v>
      </c>
      <c r="BD20" s="50" t="e">
        <f t="shared" si="24"/>
        <v>#N/A</v>
      </c>
      <c r="BE20" s="50" t="e">
        <f t="shared" si="24"/>
        <v>#N/A</v>
      </c>
      <c r="BF20" s="50" t="e">
        <f t="shared" si="24"/>
        <v>#N/A</v>
      </c>
      <c r="BG20" s="50" t="e">
        <f t="shared" si="24"/>
        <v>#N/A</v>
      </c>
      <c r="BH20" s="50" t="e">
        <f t="shared" si="24"/>
        <v>#N/A</v>
      </c>
      <c r="BI20" s="50">
        <f t="shared" si="24"/>
        <v>25.450000000000006</v>
      </c>
      <c r="BJ20" s="50">
        <f t="shared" si="24"/>
        <v>23.1</v>
      </c>
      <c r="BK20" s="50" t="e">
        <f t="shared" si="24"/>
        <v>#N/A</v>
      </c>
      <c r="BL20" s="50" t="e">
        <f t="shared" si="24"/>
        <v>#N/A</v>
      </c>
      <c r="BM20" s="50" t="e">
        <f t="shared" si="24"/>
        <v>#N/A</v>
      </c>
      <c r="BN20" s="50" t="e">
        <f t="shared" si="24"/>
        <v>#N/A</v>
      </c>
      <c r="BO20" s="50">
        <f t="shared" si="24"/>
        <v>29.233333333333334</v>
      </c>
      <c r="BP20" s="50" t="e">
        <f t="shared" ref="BP20:CC20" si="25">IF(BP$2="2-9",BP$6,NA())</f>
        <v>#N/A</v>
      </c>
      <c r="BQ20" s="50" t="e">
        <f t="shared" si="25"/>
        <v>#N/A</v>
      </c>
      <c r="BR20" s="50">
        <f t="shared" si="25"/>
        <v>12.55</v>
      </c>
      <c r="BS20" s="50" t="e">
        <f t="shared" si="25"/>
        <v>#N/A</v>
      </c>
      <c r="BT20" s="50" t="e">
        <f t="shared" si="25"/>
        <v>#N/A</v>
      </c>
      <c r="BU20" s="50" t="e">
        <f t="shared" si="25"/>
        <v>#N/A</v>
      </c>
      <c r="BV20" s="50" t="e">
        <f t="shared" si="25"/>
        <v>#N/A</v>
      </c>
      <c r="BW20" s="50" t="e">
        <f t="shared" si="25"/>
        <v>#N/A</v>
      </c>
      <c r="BX20" s="50" t="e">
        <f t="shared" si="25"/>
        <v>#N/A</v>
      </c>
      <c r="BY20" s="50" t="e">
        <f t="shared" si="25"/>
        <v>#N/A</v>
      </c>
      <c r="BZ20" s="50" t="e">
        <f t="shared" si="25"/>
        <v>#N/A</v>
      </c>
      <c r="CA20" s="50" t="e">
        <f t="shared" si="25"/>
        <v>#N/A</v>
      </c>
      <c r="CB20" s="50" t="e">
        <f t="shared" si="25"/>
        <v>#N/A</v>
      </c>
      <c r="CC20" s="50" t="e">
        <f t="shared" si="25"/>
        <v>#N/A</v>
      </c>
    </row>
    <row r="21" spans="1:81" x14ac:dyDescent="0.25">
      <c r="A21" s="215"/>
      <c r="B21" s="51" t="s">
        <v>389</v>
      </c>
      <c r="C21" s="50">
        <f>IF(C$2="2-9",C$7,NA())</f>
        <v>35.433333333333337</v>
      </c>
      <c r="D21" s="50" t="e">
        <f t="shared" ref="D21:BO21" si="26">IF(D$2="2-9",D$7,NA())</f>
        <v>#N/A</v>
      </c>
      <c r="E21" s="50" t="e">
        <f t="shared" si="26"/>
        <v>#N/A</v>
      </c>
      <c r="F21" s="50">
        <f t="shared" si="26"/>
        <v>14.933333333333334</v>
      </c>
      <c r="G21" s="50" t="e">
        <f t="shared" si="26"/>
        <v>#N/A</v>
      </c>
      <c r="H21" s="50">
        <f t="shared" si="26"/>
        <v>88.483333333333334</v>
      </c>
      <c r="I21" s="50" t="e">
        <f t="shared" si="26"/>
        <v>#N/A</v>
      </c>
      <c r="J21" s="50" t="e">
        <f t="shared" si="26"/>
        <v>#N/A</v>
      </c>
      <c r="K21" s="50">
        <f t="shared" si="26"/>
        <v>25.283333333333331</v>
      </c>
      <c r="L21" s="50" t="e">
        <f t="shared" si="26"/>
        <v>#N/A</v>
      </c>
      <c r="M21" s="50" t="e">
        <f t="shared" si="26"/>
        <v>#N/A</v>
      </c>
      <c r="N21" s="50">
        <f t="shared" si="26"/>
        <v>15.933333333333334</v>
      </c>
      <c r="O21" s="50" t="e">
        <f t="shared" si="26"/>
        <v>#N/A</v>
      </c>
      <c r="P21" s="50" t="e">
        <f t="shared" si="26"/>
        <v>#N/A</v>
      </c>
      <c r="Q21" s="50">
        <f t="shared" si="26"/>
        <v>23</v>
      </c>
      <c r="R21" s="50" t="e">
        <f t="shared" si="26"/>
        <v>#N/A</v>
      </c>
      <c r="S21" s="50" t="e">
        <f t="shared" si="26"/>
        <v>#N/A</v>
      </c>
      <c r="T21" s="50" t="e">
        <f t="shared" si="26"/>
        <v>#N/A</v>
      </c>
      <c r="U21" s="50" t="e">
        <f t="shared" si="26"/>
        <v>#N/A</v>
      </c>
      <c r="V21" s="50" t="e">
        <f t="shared" si="26"/>
        <v>#N/A</v>
      </c>
      <c r="W21" s="50" t="e">
        <f t="shared" si="26"/>
        <v>#N/A</v>
      </c>
      <c r="X21" s="50" t="e">
        <f t="shared" si="26"/>
        <v>#N/A</v>
      </c>
      <c r="Y21" s="50" t="e">
        <f t="shared" si="26"/>
        <v>#N/A</v>
      </c>
      <c r="Z21" s="50">
        <f t="shared" si="26"/>
        <v>69.583333333333343</v>
      </c>
      <c r="AA21" s="50">
        <f t="shared" si="26"/>
        <v>34</v>
      </c>
      <c r="AB21" s="50">
        <f t="shared" si="26"/>
        <v>20.5</v>
      </c>
      <c r="AC21" s="50" t="e">
        <f t="shared" si="26"/>
        <v>#N/A</v>
      </c>
      <c r="AD21" s="50" t="e">
        <f t="shared" si="26"/>
        <v>#N/A</v>
      </c>
      <c r="AE21" s="50" t="e">
        <f t="shared" si="26"/>
        <v>#N/A</v>
      </c>
      <c r="AF21" s="50" t="e">
        <f t="shared" si="26"/>
        <v>#N/A</v>
      </c>
      <c r="AG21" s="50" t="e">
        <f t="shared" si="26"/>
        <v>#N/A</v>
      </c>
      <c r="AH21" s="50">
        <f t="shared" si="26"/>
        <v>10.4</v>
      </c>
      <c r="AI21" s="50" t="e">
        <f t="shared" si="26"/>
        <v>#N/A</v>
      </c>
      <c r="AJ21" s="50" t="e">
        <f t="shared" si="26"/>
        <v>#N/A</v>
      </c>
      <c r="AK21" s="50" t="e">
        <f t="shared" si="26"/>
        <v>#N/A</v>
      </c>
      <c r="AL21" s="50">
        <f t="shared" si="26"/>
        <v>112.23333333333333</v>
      </c>
      <c r="AM21" s="50" t="e">
        <f t="shared" si="26"/>
        <v>#N/A</v>
      </c>
      <c r="AN21" s="50" t="e">
        <f t="shared" si="26"/>
        <v>#N/A</v>
      </c>
      <c r="AO21" s="50" t="e">
        <f t="shared" si="26"/>
        <v>#N/A</v>
      </c>
      <c r="AP21" s="50">
        <f t="shared" si="26"/>
        <v>16.466666666666665</v>
      </c>
      <c r="AQ21" s="50" t="e">
        <f t="shared" si="26"/>
        <v>#N/A</v>
      </c>
      <c r="AR21" s="50" t="e">
        <f t="shared" si="26"/>
        <v>#N/A</v>
      </c>
      <c r="AS21" s="50" t="e">
        <f t="shared" si="26"/>
        <v>#N/A</v>
      </c>
      <c r="AT21" s="50" t="e">
        <f t="shared" si="26"/>
        <v>#N/A</v>
      </c>
      <c r="AU21" s="50">
        <f t="shared" si="26"/>
        <v>20.25</v>
      </c>
      <c r="AV21" s="50" t="e">
        <f t="shared" si="26"/>
        <v>#N/A</v>
      </c>
      <c r="AW21" s="50">
        <f t="shared" si="26"/>
        <v>24.083333333333332</v>
      </c>
      <c r="AX21" s="50" t="e">
        <f t="shared" si="26"/>
        <v>#N/A</v>
      </c>
      <c r="AY21" s="50">
        <f t="shared" si="26"/>
        <v>39.25</v>
      </c>
      <c r="AZ21" s="50" t="e">
        <f t="shared" si="26"/>
        <v>#N/A</v>
      </c>
      <c r="BA21" s="50">
        <f t="shared" si="26"/>
        <v>18.899999999999999</v>
      </c>
      <c r="BB21" s="50" t="e">
        <f t="shared" si="26"/>
        <v>#N/A</v>
      </c>
      <c r="BC21" s="50" t="e">
        <f t="shared" si="26"/>
        <v>#N/A</v>
      </c>
      <c r="BD21" s="50" t="e">
        <f t="shared" si="26"/>
        <v>#N/A</v>
      </c>
      <c r="BE21" s="50" t="e">
        <f t="shared" si="26"/>
        <v>#N/A</v>
      </c>
      <c r="BF21" s="50" t="e">
        <f t="shared" si="26"/>
        <v>#N/A</v>
      </c>
      <c r="BG21" s="50" t="e">
        <f t="shared" si="26"/>
        <v>#N/A</v>
      </c>
      <c r="BH21" s="50" t="e">
        <f t="shared" si="26"/>
        <v>#N/A</v>
      </c>
      <c r="BI21" s="50">
        <f t="shared" si="26"/>
        <v>28.75</v>
      </c>
      <c r="BJ21" s="50">
        <f t="shared" si="26"/>
        <v>45.633333333333333</v>
      </c>
      <c r="BK21" s="50" t="e">
        <f t="shared" si="26"/>
        <v>#N/A</v>
      </c>
      <c r="BL21" s="50" t="e">
        <f t="shared" si="26"/>
        <v>#N/A</v>
      </c>
      <c r="BM21" s="50" t="e">
        <f t="shared" si="26"/>
        <v>#N/A</v>
      </c>
      <c r="BN21" s="50" t="e">
        <f t="shared" si="26"/>
        <v>#N/A</v>
      </c>
      <c r="BO21" s="50">
        <f t="shared" si="26"/>
        <v>6.5</v>
      </c>
      <c r="BP21" s="50" t="e">
        <f t="shared" ref="BP21:CC21" si="27">IF(BP$2="2-9",BP$7,NA())</f>
        <v>#N/A</v>
      </c>
      <c r="BQ21" s="50" t="e">
        <f t="shared" si="27"/>
        <v>#N/A</v>
      </c>
      <c r="BR21" s="50">
        <f t="shared" si="27"/>
        <v>49.483333333333334</v>
      </c>
      <c r="BS21" s="50" t="e">
        <f t="shared" si="27"/>
        <v>#N/A</v>
      </c>
      <c r="BT21" s="50" t="e">
        <f t="shared" si="27"/>
        <v>#N/A</v>
      </c>
      <c r="BU21" s="50" t="e">
        <f t="shared" si="27"/>
        <v>#N/A</v>
      </c>
      <c r="BV21" s="50" t="e">
        <f t="shared" si="27"/>
        <v>#N/A</v>
      </c>
      <c r="BW21" s="50" t="e">
        <f t="shared" si="27"/>
        <v>#N/A</v>
      </c>
      <c r="BX21" s="50" t="e">
        <f t="shared" si="27"/>
        <v>#N/A</v>
      </c>
      <c r="BY21" s="50" t="e">
        <f t="shared" si="27"/>
        <v>#N/A</v>
      </c>
      <c r="BZ21" s="50" t="e">
        <f t="shared" si="27"/>
        <v>#N/A</v>
      </c>
      <c r="CA21" s="50" t="e">
        <f t="shared" si="27"/>
        <v>#N/A</v>
      </c>
      <c r="CB21" s="50" t="e">
        <f t="shared" si="27"/>
        <v>#N/A</v>
      </c>
      <c r="CC21" s="50" t="e">
        <f t="shared" si="27"/>
        <v>#N/A</v>
      </c>
    </row>
    <row r="22" spans="1:81" x14ac:dyDescent="0.25">
      <c r="A22" s="215"/>
      <c r="B22" t="s">
        <v>390</v>
      </c>
      <c r="C22" s="50" t="e">
        <f>C23+C24</f>
        <v>#N/A</v>
      </c>
      <c r="D22" s="50">
        <f t="shared" ref="D22:BO22" si="28">D23+D24</f>
        <v>49.716666666666669</v>
      </c>
      <c r="E22" s="50" t="e">
        <f t="shared" si="28"/>
        <v>#N/A</v>
      </c>
      <c r="F22" s="50" t="e">
        <f t="shared" si="28"/>
        <v>#N/A</v>
      </c>
      <c r="G22" s="50">
        <f t="shared" si="28"/>
        <v>29.266666666666669</v>
      </c>
      <c r="H22" s="50" t="e">
        <f t="shared" si="28"/>
        <v>#N/A</v>
      </c>
      <c r="I22" s="50">
        <f t="shared" si="28"/>
        <v>24.616666666666667</v>
      </c>
      <c r="J22" s="50">
        <f t="shared" si="28"/>
        <v>21.200000000000003</v>
      </c>
      <c r="K22" s="50" t="e">
        <f t="shared" si="28"/>
        <v>#N/A</v>
      </c>
      <c r="L22" s="50" t="e">
        <f t="shared" si="28"/>
        <v>#N/A</v>
      </c>
      <c r="M22" s="50">
        <f t="shared" si="28"/>
        <v>58.733333333333341</v>
      </c>
      <c r="N22" s="50" t="e">
        <f t="shared" si="28"/>
        <v>#N/A</v>
      </c>
      <c r="O22" s="50" t="e">
        <f t="shared" si="28"/>
        <v>#N/A</v>
      </c>
      <c r="P22" s="50">
        <f t="shared" si="28"/>
        <v>30.183333333333334</v>
      </c>
      <c r="Q22" s="50" t="e">
        <f t="shared" si="28"/>
        <v>#N/A</v>
      </c>
      <c r="R22" s="50">
        <f t="shared" si="28"/>
        <v>25.916666666666668</v>
      </c>
      <c r="S22" s="50">
        <f t="shared" si="28"/>
        <v>12.6</v>
      </c>
      <c r="T22" s="50">
        <f t="shared" si="28"/>
        <v>14.716666666666667</v>
      </c>
      <c r="U22" s="50">
        <f t="shared" si="28"/>
        <v>18.466666666666669</v>
      </c>
      <c r="V22" s="50">
        <f t="shared" si="28"/>
        <v>27.366666666666664</v>
      </c>
      <c r="W22" s="50">
        <f t="shared" si="28"/>
        <v>25.533333333333335</v>
      </c>
      <c r="X22" s="50">
        <f t="shared" si="28"/>
        <v>50.883333333333333</v>
      </c>
      <c r="Y22" s="50" t="e">
        <f t="shared" si="28"/>
        <v>#N/A</v>
      </c>
      <c r="Z22" s="50" t="e">
        <f t="shared" si="28"/>
        <v>#N/A</v>
      </c>
      <c r="AA22" s="50" t="e">
        <f t="shared" si="28"/>
        <v>#N/A</v>
      </c>
      <c r="AB22" s="50" t="e">
        <f t="shared" si="28"/>
        <v>#N/A</v>
      </c>
      <c r="AC22" s="50" t="e">
        <f t="shared" si="28"/>
        <v>#N/A</v>
      </c>
      <c r="AD22" s="50" t="e">
        <f t="shared" si="28"/>
        <v>#N/A</v>
      </c>
      <c r="AE22" s="50">
        <f t="shared" si="28"/>
        <v>13.066666666666666</v>
      </c>
      <c r="AF22" s="50" t="e">
        <f t="shared" si="28"/>
        <v>#N/A</v>
      </c>
      <c r="AG22" s="50">
        <f t="shared" si="28"/>
        <v>27.933333333333337</v>
      </c>
      <c r="AH22" s="50" t="e">
        <f t="shared" si="28"/>
        <v>#N/A</v>
      </c>
      <c r="AI22" s="50" t="e">
        <f t="shared" si="28"/>
        <v>#N/A</v>
      </c>
      <c r="AJ22" s="50" t="e">
        <f t="shared" si="28"/>
        <v>#N/A</v>
      </c>
      <c r="AK22" s="50" t="e">
        <f t="shared" si="28"/>
        <v>#N/A</v>
      </c>
      <c r="AL22" s="50" t="e">
        <f t="shared" si="28"/>
        <v>#N/A</v>
      </c>
      <c r="AM22" s="50" t="e">
        <f t="shared" si="28"/>
        <v>#N/A</v>
      </c>
      <c r="AN22" s="50" t="e">
        <f t="shared" si="28"/>
        <v>#N/A</v>
      </c>
      <c r="AO22" s="50">
        <f t="shared" si="28"/>
        <v>18.616666666666664</v>
      </c>
      <c r="AP22" s="50" t="e">
        <f t="shared" si="28"/>
        <v>#N/A</v>
      </c>
      <c r="AQ22" s="50">
        <f t="shared" si="28"/>
        <v>32.616666666666667</v>
      </c>
      <c r="AR22" s="50">
        <f t="shared" si="28"/>
        <v>21.599999999999998</v>
      </c>
      <c r="AS22" s="50">
        <f t="shared" si="28"/>
        <v>14.383333333333335</v>
      </c>
      <c r="AT22" s="50">
        <f t="shared" si="28"/>
        <v>21.516666666666666</v>
      </c>
      <c r="AU22" s="50" t="e">
        <f t="shared" si="28"/>
        <v>#N/A</v>
      </c>
      <c r="AV22" s="50">
        <f t="shared" si="28"/>
        <v>32.650000000000006</v>
      </c>
      <c r="AW22" s="50" t="e">
        <f t="shared" si="28"/>
        <v>#N/A</v>
      </c>
      <c r="AX22" s="50" t="e">
        <f t="shared" si="28"/>
        <v>#N/A</v>
      </c>
      <c r="AY22" s="50" t="e">
        <f t="shared" si="28"/>
        <v>#N/A</v>
      </c>
      <c r="AZ22" s="50">
        <f t="shared" si="28"/>
        <v>47.816666666666663</v>
      </c>
      <c r="BA22" s="50" t="e">
        <f t="shared" si="28"/>
        <v>#N/A</v>
      </c>
      <c r="BB22" s="50">
        <f t="shared" si="28"/>
        <v>36.93333333333333</v>
      </c>
      <c r="BC22" s="50">
        <f t="shared" si="28"/>
        <v>28.416666666666668</v>
      </c>
      <c r="BD22" s="50">
        <f t="shared" si="28"/>
        <v>35.133333333333333</v>
      </c>
      <c r="BE22" s="50">
        <f t="shared" si="28"/>
        <v>36.466666666666661</v>
      </c>
      <c r="BF22" s="50">
        <f t="shared" si="28"/>
        <v>35.25</v>
      </c>
      <c r="BG22" s="50">
        <f t="shared" si="28"/>
        <v>36.533333333333331</v>
      </c>
      <c r="BH22" s="50">
        <f t="shared" si="28"/>
        <v>29.5</v>
      </c>
      <c r="BI22" s="50" t="e">
        <f t="shared" si="28"/>
        <v>#N/A</v>
      </c>
      <c r="BJ22" s="50" t="e">
        <f t="shared" si="28"/>
        <v>#N/A</v>
      </c>
      <c r="BK22" s="50">
        <f t="shared" si="28"/>
        <v>18</v>
      </c>
      <c r="BL22" s="50">
        <f t="shared" si="28"/>
        <v>17.516666666666666</v>
      </c>
      <c r="BM22" s="50">
        <f t="shared" si="28"/>
        <v>18.283333333333339</v>
      </c>
      <c r="BN22" s="50">
        <f t="shared" si="28"/>
        <v>92.583333333333329</v>
      </c>
      <c r="BO22" s="50" t="e">
        <f t="shared" si="28"/>
        <v>#N/A</v>
      </c>
      <c r="BP22" s="50">
        <f t="shared" ref="BP22:BY22" si="29">BP23+BP24</f>
        <v>100.41666666666669</v>
      </c>
      <c r="BQ22" s="50" t="e">
        <f t="shared" si="29"/>
        <v>#N/A</v>
      </c>
      <c r="BR22" s="50" t="e">
        <f t="shared" si="29"/>
        <v>#N/A</v>
      </c>
      <c r="BS22" s="50" t="e">
        <f t="shared" si="29"/>
        <v>#N/A</v>
      </c>
      <c r="BT22" s="50">
        <f t="shared" si="29"/>
        <v>79.3</v>
      </c>
      <c r="BU22" s="50">
        <f t="shared" si="29"/>
        <v>23.35</v>
      </c>
      <c r="BV22" s="50">
        <f t="shared" si="29"/>
        <v>15.299999999999997</v>
      </c>
      <c r="BW22" s="50">
        <f t="shared" si="29"/>
        <v>13.766666666666666</v>
      </c>
      <c r="BX22" s="50" t="e">
        <f t="shared" si="29"/>
        <v>#N/A</v>
      </c>
      <c r="BY22" s="50">
        <f t="shared" si="29"/>
        <v>24.366666666666667</v>
      </c>
      <c r="BZ22" s="50">
        <f>BZ23+BZ24</f>
        <v>38.36666666666666</v>
      </c>
      <c r="CA22" s="50">
        <f>CA23+CA24</f>
        <v>27.549999999999997</v>
      </c>
      <c r="CB22" s="50">
        <f>CB23+CB24</f>
        <v>29.183333333333334</v>
      </c>
      <c r="CC22" s="50">
        <f>CC23+CC24</f>
        <v>61.349999999999994</v>
      </c>
    </row>
    <row r="23" spans="1:81" x14ac:dyDescent="0.25">
      <c r="A23" s="215"/>
      <c r="B23" s="51" t="s">
        <v>391</v>
      </c>
      <c r="C23" s="50" t="e">
        <f>IF(C$2="10+",C$6,NA())</f>
        <v>#N/A</v>
      </c>
      <c r="D23" s="50">
        <f t="shared" ref="D23:BO23" si="30">IF(D$2="10+",D$6,NA())</f>
        <v>23.216666666666669</v>
      </c>
      <c r="E23" s="50" t="e">
        <f t="shared" si="30"/>
        <v>#N/A</v>
      </c>
      <c r="F23" s="50" t="e">
        <f t="shared" si="30"/>
        <v>#N/A</v>
      </c>
      <c r="G23" s="50">
        <f t="shared" si="30"/>
        <v>23.333333333333336</v>
      </c>
      <c r="H23" s="50" t="e">
        <f t="shared" si="30"/>
        <v>#N/A</v>
      </c>
      <c r="I23" s="50">
        <f t="shared" si="30"/>
        <v>16.616666666666667</v>
      </c>
      <c r="J23" s="50">
        <f t="shared" si="30"/>
        <v>12.666666666666668</v>
      </c>
      <c r="K23" s="50" t="e">
        <f t="shared" si="30"/>
        <v>#N/A</v>
      </c>
      <c r="L23" s="50" t="e">
        <f t="shared" si="30"/>
        <v>#N/A</v>
      </c>
      <c r="M23" s="50">
        <f t="shared" si="30"/>
        <v>23.81666666666667</v>
      </c>
      <c r="N23" s="50" t="e">
        <f t="shared" si="30"/>
        <v>#N/A</v>
      </c>
      <c r="O23" s="50" t="e">
        <f t="shared" si="30"/>
        <v>#N/A</v>
      </c>
      <c r="P23" s="50">
        <f t="shared" si="30"/>
        <v>17.883333333333333</v>
      </c>
      <c r="Q23" s="50" t="e">
        <f t="shared" si="30"/>
        <v>#N/A</v>
      </c>
      <c r="R23" s="50">
        <f t="shared" si="30"/>
        <v>24.533333333333335</v>
      </c>
      <c r="S23" s="50">
        <f t="shared" si="30"/>
        <v>11.983333333333333</v>
      </c>
      <c r="T23" s="50">
        <f t="shared" si="30"/>
        <v>11.216666666666667</v>
      </c>
      <c r="U23" s="50">
        <f t="shared" si="30"/>
        <v>14.966666666666667</v>
      </c>
      <c r="V23" s="50">
        <f t="shared" si="30"/>
        <v>10.033333333333331</v>
      </c>
      <c r="W23" s="50">
        <f t="shared" si="30"/>
        <v>23.583333333333336</v>
      </c>
      <c r="X23" s="50">
        <f t="shared" si="30"/>
        <v>46.133333333333333</v>
      </c>
      <c r="Y23" s="50" t="e">
        <f t="shared" si="30"/>
        <v>#N/A</v>
      </c>
      <c r="Z23" s="50" t="e">
        <f t="shared" si="30"/>
        <v>#N/A</v>
      </c>
      <c r="AA23" s="50" t="e">
        <f t="shared" si="30"/>
        <v>#N/A</v>
      </c>
      <c r="AB23" s="50" t="e">
        <f t="shared" si="30"/>
        <v>#N/A</v>
      </c>
      <c r="AC23" s="50" t="e">
        <f t="shared" si="30"/>
        <v>#N/A</v>
      </c>
      <c r="AD23" s="50" t="e">
        <f t="shared" si="30"/>
        <v>#N/A</v>
      </c>
      <c r="AE23" s="50">
        <f t="shared" si="30"/>
        <v>3.4000000000000004</v>
      </c>
      <c r="AF23" s="50" t="e">
        <f t="shared" si="30"/>
        <v>#N/A</v>
      </c>
      <c r="AG23" s="50">
        <f t="shared" si="30"/>
        <v>20.800000000000004</v>
      </c>
      <c r="AH23" s="50" t="e">
        <f t="shared" si="30"/>
        <v>#N/A</v>
      </c>
      <c r="AI23" s="50" t="e">
        <f t="shared" si="30"/>
        <v>#N/A</v>
      </c>
      <c r="AJ23" s="50" t="e">
        <f t="shared" si="30"/>
        <v>#N/A</v>
      </c>
      <c r="AK23" s="50" t="e">
        <f t="shared" si="30"/>
        <v>#N/A</v>
      </c>
      <c r="AL23" s="50" t="e">
        <f t="shared" si="30"/>
        <v>#N/A</v>
      </c>
      <c r="AM23" s="50" t="e">
        <f t="shared" si="30"/>
        <v>#N/A</v>
      </c>
      <c r="AN23" s="50" t="e">
        <f t="shared" si="30"/>
        <v>#N/A</v>
      </c>
      <c r="AO23" s="50">
        <f t="shared" si="30"/>
        <v>18.616666666666664</v>
      </c>
      <c r="AP23" s="50" t="e">
        <f t="shared" si="30"/>
        <v>#N/A</v>
      </c>
      <c r="AQ23" s="50">
        <f t="shared" si="30"/>
        <v>20.45</v>
      </c>
      <c r="AR23" s="50">
        <f t="shared" si="30"/>
        <v>18.599999999999998</v>
      </c>
      <c r="AS23" s="50">
        <f t="shared" si="30"/>
        <v>14.383333333333335</v>
      </c>
      <c r="AT23" s="50">
        <f t="shared" si="30"/>
        <v>15.016666666666667</v>
      </c>
      <c r="AU23" s="50" t="e">
        <f t="shared" si="30"/>
        <v>#N/A</v>
      </c>
      <c r="AV23" s="50">
        <f t="shared" si="30"/>
        <v>24.1</v>
      </c>
      <c r="AW23" s="50" t="e">
        <f t="shared" si="30"/>
        <v>#N/A</v>
      </c>
      <c r="AX23" s="50" t="e">
        <f t="shared" si="30"/>
        <v>#N/A</v>
      </c>
      <c r="AY23" s="50" t="e">
        <f t="shared" si="30"/>
        <v>#N/A</v>
      </c>
      <c r="AZ23" s="50">
        <f t="shared" si="30"/>
        <v>37.25</v>
      </c>
      <c r="BA23" s="50" t="e">
        <f t="shared" si="30"/>
        <v>#N/A</v>
      </c>
      <c r="BB23" s="50">
        <f t="shared" si="30"/>
        <v>18.666666666666664</v>
      </c>
      <c r="BC23" s="50">
        <f t="shared" si="30"/>
        <v>16.166666666666668</v>
      </c>
      <c r="BD23" s="50">
        <f t="shared" si="30"/>
        <v>21.633333333333333</v>
      </c>
      <c r="BE23" s="50">
        <f t="shared" si="30"/>
        <v>20.966666666666661</v>
      </c>
      <c r="BF23" s="50">
        <f t="shared" si="30"/>
        <v>20.25</v>
      </c>
      <c r="BG23" s="50">
        <f t="shared" si="30"/>
        <v>20.033333333333331</v>
      </c>
      <c r="BH23" s="50">
        <f t="shared" si="30"/>
        <v>16.5</v>
      </c>
      <c r="BI23" s="50" t="e">
        <f t="shared" si="30"/>
        <v>#N/A</v>
      </c>
      <c r="BJ23" s="50" t="e">
        <f t="shared" si="30"/>
        <v>#N/A</v>
      </c>
      <c r="BK23" s="50">
        <f t="shared" si="30"/>
        <v>16.3</v>
      </c>
      <c r="BL23" s="50">
        <f t="shared" si="30"/>
        <v>15.5</v>
      </c>
      <c r="BM23" s="50">
        <f t="shared" si="30"/>
        <v>16.916666666666671</v>
      </c>
      <c r="BN23" s="50">
        <f t="shared" si="30"/>
        <v>72.883333333333326</v>
      </c>
      <c r="BO23" s="50" t="e">
        <f t="shared" si="30"/>
        <v>#N/A</v>
      </c>
      <c r="BP23" s="50">
        <f t="shared" ref="BP23:CC23" si="31">IF(BP$2="10+",BP$6,NA())</f>
        <v>81.333333333333343</v>
      </c>
      <c r="BQ23" s="50" t="e">
        <f t="shared" si="31"/>
        <v>#N/A</v>
      </c>
      <c r="BR23" s="50" t="e">
        <f t="shared" si="31"/>
        <v>#N/A</v>
      </c>
      <c r="BS23" s="50" t="e">
        <f t="shared" si="31"/>
        <v>#N/A</v>
      </c>
      <c r="BT23" s="50">
        <f t="shared" si="31"/>
        <v>52.8</v>
      </c>
      <c r="BU23" s="50">
        <f t="shared" si="31"/>
        <v>16.283333333333335</v>
      </c>
      <c r="BV23" s="50">
        <f t="shared" si="31"/>
        <v>14.799999999999997</v>
      </c>
      <c r="BW23" s="50">
        <f t="shared" si="31"/>
        <v>12.766666666666666</v>
      </c>
      <c r="BX23" s="50" t="e">
        <f t="shared" si="31"/>
        <v>#N/A</v>
      </c>
      <c r="BY23" s="50">
        <f t="shared" si="31"/>
        <v>15.833333333333334</v>
      </c>
      <c r="BZ23" s="50">
        <f t="shared" si="31"/>
        <v>19.116666666666664</v>
      </c>
      <c r="CA23" s="50">
        <f t="shared" si="31"/>
        <v>15.549999999999999</v>
      </c>
      <c r="CB23" s="50">
        <f t="shared" si="31"/>
        <v>14.516666666666666</v>
      </c>
      <c r="CC23" s="50">
        <f t="shared" si="31"/>
        <v>25.849999999999994</v>
      </c>
    </row>
    <row r="24" spans="1:81" x14ac:dyDescent="0.25">
      <c r="A24" s="215"/>
      <c r="B24" s="51" t="s">
        <v>392</v>
      </c>
      <c r="C24" s="50" t="e">
        <f>IF(C$2="10+",C$7,NA())</f>
        <v>#N/A</v>
      </c>
      <c r="D24" s="50">
        <f t="shared" ref="D24:BO24" si="32">IF(D$2="10+",D$7,NA())</f>
        <v>26.5</v>
      </c>
      <c r="E24" s="50" t="e">
        <f t="shared" si="32"/>
        <v>#N/A</v>
      </c>
      <c r="F24" s="50" t="e">
        <f t="shared" si="32"/>
        <v>#N/A</v>
      </c>
      <c r="G24" s="50">
        <f t="shared" si="32"/>
        <v>5.9333333333333336</v>
      </c>
      <c r="H24" s="50" t="e">
        <f t="shared" si="32"/>
        <v>#N/A</v>
      </c>
      <c r="I24" s="50">
        <f t="shared" si="32"/>
        <v>8</v>
      </c>
      <c r="J24" s="50">
        <f t="shared" si="32"/>
        <v>8.5333333333333332</v>
      </c>
      <c r="K24" s="50" t="e">
        <f t="shared" si="32"/>
        <v>#N/A</v>
      </c>
      <c r="L24" s="50" t="e">
        <f t="shared" si="32"/>
        <v>#N/A</v>
      </c>
      <c r="M24" s="50">
        <f t="shared" si="32"/>
        <v>34.916666666666671</v>
      </c>
      <c r="N24" s="50" t="e">
        <f t="shared" si="32"/>
        <v>#N/A</v>
      </c>
      <c r="O24" s="50" t="e">
        <f t="shared" si="32"/>
        <v>#N/A</v>
      </c>
      <c r="P24" s="50">
        <f t="shared" si="32"/>
        <v>12.3</v>
      </c>
      <c r="Q24" s="50" t="e">
        <f t="shared" si="32"/>
        <v>#N/A</v>
      </c>
      <c r="R24" s="50">
        <f t="shared" si="32"/>
        <v>1.3833333333333333</v>
      </c>
      <c r="S24" s="50">
        <f t="shared" si="32"/>
        <v>0.6166666666666667</v>
      </c>
      <c r="T24" s="50">
        <f t="shared" si="32"/>
        <v>3.5</v>
      </c>
      <c r="U24" s="50">
        <f t="shared" si="32"/>
        <v>3.5</v>
      </c>
      <c r="V24" s="50">
        <f t="shared" si="32"/>
        <v>17.333333333333332</v>
      </c>
      <c r="W24" s="50">
        <f t="shared" si="32"/>
        <v>1.95</v>
      </c>
      <c r="X24" s="50">
        <f t="shared" si="32"/>
        <v>4.75</v>
      </c>
      <c r="Y24" s="50" t="e">
        <f t="shared" si="32"/>
        <v>#N/A</v>
      </c>
      <c r="Z24" s="50" t="e">
        <f t="shared" si="32"/>
        <v>#N/A</v>
      </c>
      <c r="AA24" s="50" t="e">
        <f t="shared" si="32"/>
        <v>#N/A</v>
      </c>
      <c r="AB24" s="50" t="e">
        <f t="shared" si="32"/>
        <v>#N/A</v>
      </c>
      <c r="AC24" s="50" t="e">
        <f t="shared" si="32"/>
        <v>#N/A</v>
      </c>
      <c r="AD24" s="50" t="e">
        <f t="shared" si="32"/>
        <v>#N/A</v>
      </c>
      <c r="AE24" s="50">
        <f t="shared" si="32"/>
        <v>9.6666666666666661</v>
      </c>
      <c r="AF24" s="50" t="e">
        <f t="shared" si="32"/>
        <v>#N/A</v>
      </c>
      <c r="AG24" s="50">
        <f t="shared" si="32"/>
        <v>7.1333333333333329</v>
      </c>
      <c r="AH24" s="50" t="e">
        <f t="shared" si="32"/>
        <v>#N/A</v>
      </c>
      <c r="AI24" s="50" t="e">
        <f t="shared" si="32"/>
        <v>#N/A</v>
      </c>
      <c r="AJ24" s="50" t="e">
        <f t="shared" si="32"/>
        <v>#N/A</v>
      </c>
      <c r="AK24" s="50" t="e">
        <f t="shared" si="32"/>
        <v>#N/A</v>
      </c>
      <c r="AL24" s="50" t="e">
        <f t="shared" si="32"/>
        <v>#N/A</v>
      </c>
      <c r="AM24" s="50" t="e">
        <f t="shared" si="32"/>
        <v>#N/A</v>
      </c>
      <c r="AN24" s="50" t="e">
        <f t="shared" si="32"/>
        <v>#N/A</v>
      </c>
      <c r="AO24" s="50">
        <f t="shared" si="32"/>
        <v>0</v>
      </c>
      <c r="AP24" s="50" t="e">
        <f t="shared" si="32"/>
        <v>#N/A</v>
      </c>
      <c r="AQ24" s="50">
        <f t="shared" si="32"/>
        <v>12.166666666666666</v>
      </c>
      <c r="AR24" s="50">
        <f t="shared" si="32"/>
        <v>3</v>
      </c>
      <c r="AS24" s="50">
        <f t="shared" si="32"/>
        <v>0</v>
      </c>
      <c r="AT24" s="50">
        <f t="shared" si="32"/>
        <v>6.5</v>
      </c>
      <c r="AU24" s="50" t="e">
        <f t="shared" si="32"/>
        <v>#N/A</v>
      </c>
      <c r="AV24" s="50">
        <f t="shared" si="32"/>
        <v>8.5500000000000007</v>
      </c>
      <c r="AW24" s="50" t="e">
        <f t="shared" si="32"/>
        <v>#N/A</v>
      </c>
      <c r="AX24" s="50" t="e">
        <f t="shared" si="32"/>
        <v>#N/A</v>
      </c>
      <c r="AY24" s="50" t="e">
        <f t="shared" si="32"/>
        <v>#N/A</v>
      </c>
      <c r="AZ24" s="50">
        <f t="shared" si="32"/>
        <v>10.566666666666666</v>
      </c>
      <c r="BA24" s="50" t="e">
        <f t="shared" si="32"/>
        <v>#N/A</v>
      </c>
      <c r="BB24" s="50">
        <f t="shared" si="32"/>
        <v>18.266666666666666</v>
      </c>
      <c r="BC24" s="50">
        <f t="shared" si="32"/>
        <v>12.25</v>
      </c>
      <c r="BD24" s="50">
        <f t="shared" si="32"/>
        <v>13.5</v>
      </c>
      <c r="BE24" s="50">
        <f t="shared" si="32"/>
        <v>15.5</v>
      </c>
      <c r="BF24" s="50">
        <f t="shared" si="32"/>
        <v>15</v>
      </c>
      <c r="BG24" s="50">
        <f t="shared" si="32"/>
        <v>16.5</v>
      </c>
      <c r="BH24" s="50">
        <f t="shared" si="32"/>
        <v>13</v>
      </c>
      <c r="BI24" s="50" t="e">
        <f t="shared" si="32"/>
        <v>#N/A</v>
      </c>
      <c r="BJ24" s="50" t="e">
        <f t="shared" si="32"/>
        <v>#N/A</v>
      </c>
      <c r="BK24" s="50">
        <f t="shared" si="32"/>
        <v>1.7</v>
      </c>
      <c r="BL24" s="50">
        <f t="shared" si="32"/>
        <v>2.0166666666666666</v>
      </c>
      <c r="BM24" s="50">
        <f t="shared" si="32"/>
        <v>1.3666666666666667</v>
      </c>
      <c r="BN24" s="50">
        <f t="shared" si="32"/>
        <v>19.7</v>
      </c>
      <c r="BO24" s="50" t="e">
        <f t="shared" si="32"/>
        <v>#N/A</v>
      </c>
      <c r="BP24" s="50">
        <f t="shared" ref="BP24:CC24" si="33">IF(BP$2="10+",BP$7,NA())</f>
        <v>19.083333333333336</v>
      </c>
      <c r="BQ24" s="50" t="e">
        <f t="shared" si="33"/>
        <v>#N/A</v>
      </c>
      <c r="BR24" s="50" t="e">
        <f t="shared" si="33"/>
        <v>#N/A</v>
      </c>
      <c r="BS24" s="50" t="e">
        <f t="shared" si="33"/>
        <v>#N/A</v>
      </c>
      <c r="BT24" s="50">
        <f t="shared" si="33"/>
        <v>26.5</v>
      </c>
      <c r="BU24" s="50">
        <f t="shared" si="33"/>
        <v>7.0666666666666664</v>
      </c>
      <c r="BV24" s="50">
        <f t="shared" si="33"/>
        <v>0.5</v>
      </c>
      <c r="BW24" s="50">
        <f t="shared" si="33"/>
        <v>1</v>
      </c>
      <c r="BX24" s="50" t="e">
        <f t="shared" si="33"/>
        <v>#N/A</v>
      </c>
      <c r="BY24" s="50">
        <f t="shared" si="33"/>
        <v>8.5333333333333332</v>
      </c>
      <c r="BZ24" s="50">
        <f t="shared" si="33"/>
        <v>19.25</v>
      </c>
      <c r="CA24" s="50">
        <f t="shared" si="33"/>
        <v>12</v>
      </c>
      <c r="CB24" s="50">
        <f t="shared" si="33"/>
        <v>14.666666666666668</v>
      </c>
      <c r="CC24" s="50">
        <f t="shared" si="33"/>
        <v>35.5</v>
      </c>
    </row>
    <row r="25" spans="1:81" x14ac:dyDescent="0.25">
      <c r="A25" s="215"/>
      <c r="B25" t="s">
        <v>393</v>
      </c>
      <c r="C25" s="50" t="e">
        <f>IF(C$2="Never",C$8,NA())</f>
        <v>#N/A</v>
      </c>
      <c r="D25" s="50" t="e">
        <f t="shared" ref="D25:BO25" si="34">IF(D$2="Never",D$8,NA())</f>
        <v>#N/A</v>
      </c>
      <c r="E25" s="50" t="e">
        <f t="shared" si="34"/>
        <v>#N/A</v>
      </c>
      <c r="F25" s="50" t="e">
        <f t="shared" si="34"/>
        <v>#N/A</v>
      </c>
      <c r="G25" s="50" t="e">
        <f t="shared" si="34"/>
        <v>#N/A</v>
      </c>
      <c r="H25" s="50" t="e">
        <f t="shared" si="34"/>
        <v>#N/A</v>
      </c>
      <c r="I25" s="50" t="e">
        <f t="shared" si="34"/>
        <v>#N/A</v>
      </c>
      <c r="J25" s="50" t="e">
        <f t="shared" si="34"/>
        <v>#N/A</v>
      </c>
      <c r="K25" s="50" t="e">
        <f t="shared" si="34"/>
        <v>#N/A</v>
      </c>
      <c r="L25" s="50">
        <f t="shared" ca="1" si="34"/>
        <v>19.466666666666665</v>
      </c>
      <c r="M25" s="50" t="e">
        <f t="shared" si="34"/>
        <v>#N/A</v>
      </c>
      <c r="N25" s="50" t="e">
        <f t="shared" si="34"/>
        <v>#N/A</v>
      </c>
      <c r="O25" s="50">
        <f t="shared" ca="1" si="34"/>
        <v>18.216666666666665</v>
      </c>
      <c r="P25" s="50" t="e">
        <f t="shared" si="34"/>
        <v>#N/A</v>
      </c>
      <c r="Q25" s="50" t="e">
        <f t="shared" si="34"/>
        <v>#N/A</v>
      </c>
      <c r="R25" s="50" t="e">
        <f t="shared" si="34"/>
        <v>#N/A</v>
      </c>
      <c r="S25" s="50" t="e">
        <f t="shared" si="34"/>
        <v>#N/A</v>
      </c>
      <c r="T25" s="50" t="e">
        <f t="shared" si="34"/>
        <v>#N/A</v>
      </c>
      <c r="U25" s="50" t="e">
        <f t="shared" si="34"/>
        <v>#N/A</v>
      </c>
      <c r="V25" s="50" t="e">
        <f t="shared" si="34"/>
        <v>#N/A</v>
      </c>
      <c r="W25" s="50" t="e">
        <f t="shared" si="34"/>
        <v>#N/A</v>
      </c>
      <c r="X25" s="50" t="e">
        <f t="shared" si="34"/>
        <v>#N/A</v>
      </c>
      <c r="Y25" s="50" t="e">
        <f t="shared" si="34"/>
        <v>#N/A</v>
      </c>
      <c r="Z25" s="50" t="e">
        <f t="shared" si="34"/>
        <v>#N/A</v>
      </c>
      <c r="AA25" s="50" t="e">
        <f t="shared" si="34"/>
        <v>#N/A</v>
      </c>
      <c r="AB25" s="50" t="e">
        <f t="shared" si="34"/>
        <v>#N/A</v>
      </c>
      <c r="AC25" s="50" t="e">
        <f t="shared" si="34"/>
        <v>#N/A</v>
      </c>
      <c r="AD25" s="50" t="e">
        <f t="shared" si="34"/>
        <v>#N/A</v>
      </c>
      <c r="AE25" s="50" t="e">
        <f t="shared" si="34"/>
        <v>#N/A</v>
      </c>
      <c r="AF25" s="50" t="e">
        <f t="shared" si="34"/>
        <v>#N/A</v>
      </c>
      <c r="AG25" s="50" t="e">
        <f t="shared" si="34"/>
        <v>#N/A</v>
      </c>
      <c r="AH25" s="50" t="e">
        <f t="shared" si="34"/>
        <v>#N/A</v>
      </c>
      <c r="AI25" s="50">
        <f t="shared" ca="1" si="34"/>
        <v>10.75</v>
      </c>
      <c r="AJ25" s="50" t="e">
        <f t="shared" si="34"/>
        <v>#N/A</v>
      </c>
      <c r="AK25" s="50">
        <f t="shared" ca="1" si="34"/>
        <v>12.666666666666668</v>
      </c>
      <c r="AL25" s="50" t="e">
        <f t="shared" si="34"/>
        <v>#N/A</v>
      </c>
      <c r="AM25" s="50">
        <f t="shared" ca="1" si="34"/>
        <v>21.666666666666668</v>
      </c>
      <c r="AN25" s="50">
        <f t="shared" ca="1" si="34"/>
        <v>13.283333333333333</v>
      </c>
      <c r="AO25" s="50" t="e">
        <f t="shared" si="34"/>
        <v>#N/A</v>
      </c>
      <c r="AP25" s="50" t="e">
        <f t="shared" si="34"/>
        <v>#N/A</v>
      </c>
      <c r="AQ25" s="50" t="e">
        <f t="shared" si="34"/>
        <v>#N/A</v>
      </c>
      <c r="AR25" s="50" t="e">
        <f t="shared" si="34"/>
        <v>#N/A</v>
      </c>
      <c r="AS25" s="50" t="e">
        <f t="shared" si="34"/>
        <v>#N/A</v>
      </c>
      <c r="AT25" s="50" t="e">
        <f t="shared" si="34"/>
        <v>#N/A</v>
      </c>
      <c r="AU25" s="50" t="e">
        <f t="shared" si="34"/>
        <v>#N/A</v>
      </c>
      <c r="AV25" s="50" t="e">
        <f t="shared" si="34"/>
        <v>#N/A</v>
      </c>
      <c r="AW25" s="50" t="e">
        <f t="shared" si="34"/>
        <v>#N/A</v>
      </c>
      <c r="AX25" s="50">
        <f t="shared" ca="1" si="34"/>
        <v>12.5</v>
      </c>
      <c r="AY25" s="50" t="e">
        <f t="shared" si="34"/>
        <v>#N/A</v>
      </c>
      <c r="AZ25" s="50" t="e">
        <f t="shared" si="34"/>
        <v>#N/A</v>
      </c>
      <c r="BA25" s="50" t="e">
        <f t="shared" si="34"/>
        <v>#N/A</v>
      </c>
      <c r="BB25" s="50" t="e">
        <f t="shared" si="34"/>
        <v>#N/A</v>
      </c>
      <c r="BC25" s="50" t="e">
        <f t="shared" si="34"/>
        <v>#N/A</v>
      </c>
      <c r="BD25" s="50" t="e">
        <f t="shared" si="34"/>
        <v>#N/A</v>
      </c>
      <c r="BE25" s="50" t="e">
        <f t="shared" si="34"/>
        <v>#N/A</v>
      </c>
      <c r="BF25" s="50" t="e">
        <f t="shared" si="34"/>
        <v>#N/A</v>
      </c>
      <c r="BG25" s="50" t="e">
        <f t="shared" si="34"/>
        <v>#N/A</v>
      </c>
      <c r="BH25" s="50" t="e">
        <f t="shared" si="34"/>
        <v>#N/A</v>
      </c>
      <c r="BI25" s="50" t="e">
        <f t="shared" si="34"/>
        <v>#N/A</v>
      </c>
      <c r="BJ25" s="50" t="e">
        <f t="shared" si="34"/>
        <v>#N/A</v>
      </c>
      <c r="BK25" s="50" t="e">
        <f t="shared" si="34"/>
        <v>#N/A</v>
      </c>
      <c r="BL25" s="50" t="e">
        <f t="shared" si="34"/>
        <v>#N/A</v>
      </c>
      <c r="BM25" s="50" t="e">
        <f t="shared" si="34"/>
        <v>#N/A</v>
      </c>
      <c r="BN25" s="50" t="e">
        <f t="shared" si="34"/>
        <v>#N/A</v>
      </c>
      <c r="BO25" s="50" t="e">
        <f t="shared" si="34"/>
        <v>#N/A</v>
      </c>
      <c r="BP25" s="50" t="e">
        <f t="shared" ref="BP25:CC25" si="35">IF(BP$2="Never",BP$8,NA())</f>
        <v>#N/A</v>
      </c>
      <c r="BQ25" s="50">
        <f t="shared" ca="1" si="35"/>
        <v>18.233333333333331</v>
      </c>
      <c r="BR25" s="50" t="e">
        <f t="shared" si="35"/>
        <v>#N/A</v>
      </c>
      <c r="BS25" s="50" t="e">
        <f t="shared" si="35"/>
        <v>#N/A</v>
      </c>
      <c r="BT25" s="50" t="e">
        <f t="shared" si="35"/>
        <v>#N/A</v>
      </c>
      <c r="BU25" s="50" t="e">
        <f t="shared" si="35"/>
        <v>#N/A</v>
      </c>
      <c r="BV25" s="50" t="e">
        <f t="shared" si="35"/>
        <v>#N/A</v>
      </c>
      <c r="BW25" s="50" t="e">
        <f t="shared" si="35"/>
        <v>#N/A</v>
      </c>
      <c r="BX25" s="50">
        <f t="shared" ca="1" si="35"/>
        <v>26.200000000000003</v>
      </c>
      <c r="BY25" s="50" t="e">
        <f t="shared" si="35"/>
        <v>#N/A</v>
      </c>
      <c r="BZ25" s="50" t="e">
        <f t="shared" si="35"/>
        <v>#N/A</v>
      </c>
      <c r="CA25" s="50" t="e">
        <f t="shared" si="35"/>
        <v>#N/A</v>
      </c>
      <c r="CB25" s="50" t="e">
        <f t="shared" si="35"/>
        <v>#N/A</v>
      </c>
      <c r="CC25" s="50" t="e">
        <f t="shared" si="35"/>
        <v>#N/A</v>
      </c>
    </row>
    <row r="26" spans="1:81" x14ac:dyDescent="0.25">
      <c r="A26" s="215"/>
      <c r="B26" t="s">
        <v>394</v>
      </c>
      <c r="C26" s="50" t="e">
        <f>IF(C$2="Once",C$8,NA())</f>
        <v>#N/A</v>
      </c>
      <c r="D26" s="50" t="e">
        <f t="shared" ref="D26:BO26" si="36">IF(D$2="Once",D$8,NA())</f>
        <v>#N/A</v>
      </c>
      <c r="E26" s="50">
        <f t="shared" ca="1" si="36"/>
        <v>18.483333333333334</v>
      </c>
      <c r="F26" s="50" t="e">
        <f t="shared" si="36"/>
        <v>#N/A</v>
      </c>
      <c r="G26" s="50" t="e">
        <f t="shared" si="36"/>
        <v>#N/A</v>
      </c>
      <c r="H26" s="50" t="e">
        <f t="shared" si="36"/>
        <v>#N/A</v>
      </c>
      <c r="I26" s="50" t="e">
        <f t="shared" si="36"/>
        <v>#N/A</v>
      </c>
      <c r="J26" s="50" t="e">
        <f t="shared" si="36"/>
        <v>#N/A</v>
      </c>
      <c r="K26" s="50" t="e">
        <f t="shared" si="36"/>
        <v>#N/A</v>
      </c>
      <c r="L26" s="50" t="e">
        <f t="shared" si="36"/>
        <v>#N/A</v>
      </c>
      <c r="M26" s="50" t="e">
        <f t="shared" si="36"/>
        <v>#N/A</v>
      </c>
      <c r="N26" s="50" t="e">
        <f t="shared" si="36"/>
        <v>#N/A</v>
      </c>
      <c r="O26" s="50" t="e">
        <f t="shared" si="36"/>
        <v>#N/A</v>
      </c>
      <c r="P26" s="50" t="e">
        <f t="shared" si="36"/>
        <v>#N/A</v>
      </c>
      <c r="Q26" s="50" t="e">
        <f t="shared" si="36"/>
        <v>#N/A</v>
      </c>
      <c r="R26" s="50" t="e">
        <f t="shared" si="36"/>
        <v>#N/A</v>
      </c>
      <c r="S26" s="50" t="e">
        <f t="shared" si="36"/>
        <v>#N/A</v>
      </c>
      <c r="T26" s="50" t="e">
        <f t="shared" si="36"/>
        <v>#N/A</v>
      </c>
      <c r="U26" s="50" t="e">
        <f t="shared" si="36"/>
        <v>#N/A</v>
      </c>
      <c r="V26" s="50" t="e">
        <f t="shared" si="36"/>
        <v>#N/A</v>
      </c>
      <c r="W26" s="50" t="e">
        <f t="shared" si="36"/>
        <v>#N/A</v>
      </c>
      <c r="X26" s="50" t="e">
        <f t="shared" si="36"/>
        <v>#N/A</v>
      </c>
      <c r="Y26" s="50">
        <f t="shared" ca="1" si="36"/>
        <v>12.483333333333333</v>
      </c>
      <c r="Z26" s="50" t="e">
        <f t="shared" si="36"/>
        <v>#N/A</v>
      </c>
      <c r="AA26" s="50" t="e">
        <f t="shared" si="36"/>
        <v>#N/A</v>
      </c>
      <c r="AB26" s="50" t="e">
        <f t="shared" si="36"/>
        <v>#N/A</v>
      </c>
      <c r="AC26" s="50">
        <f t="shared" ca="1" si="36"/>
        <v>10.416666666666664</v>
      </c>
      <c r="AD26" s="50">
        <f t="shared" ca="1" si="36"/>
        <v>11.333333333333332</v>
      </c>
      <c r="AE26" s="50" t="e">
        <f t="shared" si="36"/>
        <v>#N/A</v>
      </c>
      <c r="AF26" s="50">
        <f t="shared" ca="1" si="36"/>
        <v>5.4999999999999991</v>
      </c>
      <c r="AG26" s="50" t="e">
        <f t="shared" si="36"/>
        <v>#N/A</v>
      </c>
      <c r="AH26" s="50" t="e">
        <f t="shared" si="36"/>
        <v>#N/A</v>
      </c>
      <c r="AI26" s="50" t="e">
        <f t="shared" si="36"/>
        <v>#N/A</v>
      </c>
      <c r="AJ26" s="50">
        <f t="shared" ca="1" si="36"/>
        <v>24.65</v>
      </c>
      <c r="AK26" s="50" t="e">
        <f t="shared" si="36"/>
        <v>#N/A</v>
      </c>
      <c r="AL26" s="50" t="e">
        <f t="shared" si="36"/>
        <v>#N/A</v>
      </c>
      <c r="AM26" s="50" t="e">
        <f t="shared" si="36"/>
        <v>#N/A</v>
      </c>
      <c r="AN26" s="50" t="e">
        <f t="shared" si="36"/>
        <v>#N/A</v>
      </c>
      <c r="AO26" s="50" t="e">
        <f t="shared" si="36"/>
        <v>#N/A</v>
      </c>
      <c r="AP26" s="50" t="e">
        <f t="shared" si="36"/>
        <v>#N/A</v>
      </c>
      <c r="AQ26" s="50" t="e">
        <f t="shared" si="36"/>
        <v>#N/A</v>
      </c>
      <c r="AR26" s="50" t="e">
        <f t="shared" si="36"/>
        <v>#N/A</v>
      </c>
      <c r="AS26" s="50" t="e">
        <f t="shared" si="36"/>
        <v>#N/A</v>
      </c>
      <c r="AT26" s="50" t="e">
        <f t="shared" si="36"/>
        <v>#N/A</v>
      </c>
      <c r="AU26" s="50" t="e">
        <f t="shared" si="36"/>
        <v>#N/A</v>
      </c>
      <c r="AV26" s="50" t="e">
        <f t="shared" si="36"/>
        <v>#N/A</v>
      </c>
      <c r="AW26" s="50" t="e">
        <f t="shared" si="36"/>
        <v>#N/A</v>
      </c>
      <c r="AX26" s="50" t="e">
        <f t="shared" si="36"/>
        <v>#N/A</v>
      </c>
      <c r="AY26" s="50" t="e">
        <f t="shared" si="36"/>
        <v>#N/A</v>
      </c>
      <c r="AZ26" s="50" t="e">
        <f t="shared" si="36"/>
        <v>#N/A</v>
      </c>
      <c r="BA26" s="50" t="e">
        <f t="shared" si="36"/>
        <v>#N/A</v>
      </c>
      <c r="BB26" s="50" t="e">
        <f t="shared" si="36"/>
        <v>#N/A</v>
      </c>
      <c r="BC26" s="50" t="e">
        <f t="shared" si="36"/>
        <v>#N/A</v>
      </c>
      <c r="BD26" s="50" t="e">
        <f t="shared" si="36"/>
        <v>#N/A</v>
      </c>
      <c r="BE26" s="50" t="e">
        <f t="shared" si="36"/>
        <v>#N/A</v>
      </c>
      <c r="BF26" s="50" t="e">
        <f t="shared" si="36"/>
        <v>#N/A</v>
      </c>
      <c r="BG26" s="50" t="e">
        <f t="shared" si="36"/>
        <v>#N/A</v>
      </c>
      <c r="BH26" s="50" t="e">
        <f t="shared" si="36"/>
        <v>#N/A</v>
      </c>
      <c r="BI26" s="50" t="e">
        <f t="shared" si="36"/>
        <v>#N/A</v>
      </c>
      <c r="BJ26" s="50" t="e">
        <f t="shared" si="36"/>
        <v>#N/A</v>
      </c>
      <c r="BK26" s="50" t="e">
        <f t="shared" si="36"/>
        <v>#N/A</v>
      </c>
      <c r="BL26" s="50" t="e">
        <f t="shared" si="36"/>
        <v>#N/A</v>
      </c>
      <c r="BM26" s="50" t="e">
        <f t="shared" si="36"/>
        <v>#N/A</v>
      </c>
      <c r="BN26" s="50" t="e">
        <f t="shared" si="36"/>
        <v>#N/A</v>
      </c>
      <c r="BO26" s="50" t="e">
        <f t="shared" si="36"/>
        <v>#N/A</v>
      </c>
      <c r="BP26" s="50" t="e">
        <f t="shared" ref="BP26:CC26" si="37">IF(BP$2="Once",BP$8,NA())</f>
        <v>#N/A</v>
      </c>
      <c r="BQ26" s="50" t="e">
        <f t="shared" si="37"/>
        <v>#N/A</v>
      </c>
      <c r="BR26" s="50" t="e">
        <f t="shared" si="37"/>
        <v>#N/A</v>
      </c>
      <c r="BS26" s="50">
        <f t="shared" ca="1" si="37"/>
        <v>16.25</v>
      </c>
      <c r="BT26" s="50" t="e">
        <f t="shared" si="37"/>
        <v>#N/A</v>
      </c>
      <c r="BU26" s="50" t="e">
        <f t="shared" si="37"/>
        <v>#N/A</v>
      </c>
      <c r="BV26" s="50" t="e">
        <f t="shared" si="37"/>
        <v>#N/A</v>
      </c>
      <c r="BW26" s="50" t="e">
        <f t="shared" si="37"/>
        <v>#N/A</v>
      </c>
      <c r="BX26" s="50" t="e">
        <f t="shared" si="37"/>
        <v>#N/A</v>
      </c>
      <c r="BY26" s="50" t="e">
        <f t="shared" si="37"/>
        <v>#N/A</v>
      </c>
      <c r="BZ26" s="50" t="e">
        <f t="shared" si="37"/>
        <v>#N/A</v>
      </c>
      <c r="CA26" s="50" t="e">
        <f t="shared" si="37"/>
        <v>#N/A</v>
      </c>
      <c r="CB26" s="50" t="e">
        <f t="shared" si="37"/>
        <v>#N/A</v>
      </c>
      <c r="CC26" s="50" t="e">
        <f t="shared" si="37"/>
        <v>#N/A</v>
      </c>
    </row>
    <row r="27" spans="1:81" x14ac:dyDescent="0.25">
      <c r="A27" s="215"/>
      <c r="B27" t="s">
        <v>395</v>
      </c>
      <c r="C27" s="50">
        <f ca="1">IF(C$2="2-9",C$8,NA())</f>
        <v>15.350000000000001</v>
      </c>
      <c r="D27" s="50" t="e">
        <f t="shared" ref="D27:BO27" si="38">IF(D$2="2-9",D$8,NA())</f>
        <v>#N/A</v>
      </c>
      <c r="E27" s="50" t="e">
        <f t="shared" si="38"/>
        <v>#N/A</v>
      </c>
      <c r="F27" s="50">
        <f t="shared" ca="1" si="38"/>
        <v>20.283333333333335</v>
      </c>
      <c r="G27" s="50" t="e">
        <f t="shared" si="38"/>
        <v>#N/A</v>
      </c>
      <c r="H27" s="50">
        <f t="shared" ca="1" si="38"/>
        <v>20.466666666666669</v>
      </c>
      <c r="I27" s="50" t="e">
        <f t="shared" si="38"/>
        <v>#N/A</v>
      </c>
      <c r="J27" s="50" t="e">
        <f t="shared" si="38"/>
        <v>#N/A</v>
      </c>
      <c r="K27" s="50">
        <f t="shared" ca="1" si="38"/>
        <v>12.566666666666672</v>
      </c>
      <c r="L27" s="50" t="e">
        <f t="shared" si="38"/>
        <v>#N/A</v>
      </c>
      <c r="M27" s="50" t="e">
        <f t="shared" si="38"/>
        <v>#N/A</v>
      </c>
      <c r="N27" s="50">
        <f t="shared" ca="1" si="38"/>
        <v>9.4666666666666686</v>
      </c>
      <c r="O27" s="50" t="e">
        <f t="shared" si="38"/>
        <v>#N/A</v>
      </c>
      <c r="P27" s="50" t="e">
        <f t="shared" si="38"/>
        <v>#N/A</v>
      </c>
      <c r="Q27" s="50">
        <f t="shared" ca="1" si="38"/>
        <v>24.583333333333329</v>
      </c>
      <c r="R27" s="50" t="e">
        <f t="shared" si="38"/>
        <v>#N/A</v>
      </c>
      <c r="S27" s="50" t="e">
        <f t="shared" si="38"/>
        <v>#N/A</v>
      </c>
      <c r="T27" s="50" t="e">
        <f t="shared" si="38"/>
        <v>#N/A</v>
      </c>
      <c r="U27" s="50" t="e">
        <f t="shared" si="38"/>
        <v>#N/A</v>
      </c>
      <c r="V27" s="50" t="e">
        <f t="shared" si="38"/>
        <v>#N/A</v>
      </c>
      <c r="W27" s="50" t="e">
        <f t="shared" si="38"/>
        <v>#N/A</v>
      </c>
      <c r="X27" s="50" t="e">
        <f t="shared" si="38"/>
        <v>#N/A</v>
      </c>
      <c r="Y27" s="50" t="e">
        <f t="shared" si="38"/>
        <v>#N/A</v>
      </c>
      <c r="Z27" s="50">
        <f t="shared" ca="1" si="38"/>
        <v>12.15</v>
      </c>
      <c r="AA27" s="50">
        <f t="shared" ca="1" si="38"/>
        <v>16.133333333333333</v>
      </c>
      <c r="AB27" s="50">
        <f t="shared" ca="1" si="38"/>
        <v>10.600000000000001</v>
      </c>
      <c r="AC27" s="50" t="e">
        <f t="shared" si="38"/>
        <v>#N/A</v>
      </c>
      <c r="AD27" s="50" t="e">
        <f t="shared" si="38"/>
        <v>#N/A</v>
      </c>
      <c r="AE27" s="50" t="e">
        <f t="shared" si="38"/>
        <v>#N/A</v>
      </c>
      <c r="AF27" s="50" t="e">
        <f t="shared" si="38"/>
        <v>#N/A</v>
      </c>
      <c r="AG27" s="50" t="e">
        <f t="shared" si="38"/>
        <v>#N/A</v>
      </c>
      <c r="AH27" s="50">
        <f t="shared" ca="1" si="38"/>
        <v>10.466666666666665</v>
      </c>
      <c r="AI27" s="50" t="e">
        <f t="shared" si="38"/>
        <v>#N/A</v>
      </c>
      <c r="AJ27" s="50" t="e">
        <f t="shared" si="38"/>
        <v>#N/A</v>
      </c>
      <c r="AK27" s="50" t="e">
        <f t="shared" si="38"/>
        <v>#N/A</v>
      </c>
      <c r="AL27" s="50">
        <f t="shared" ca="1" si="38"/>
        <v>23.366666666666667</v>
      </c>
      <c r="AM27" s="50" t="e">
        <f t="shared" si="38"/>
        <v>#N/A</v>
      </c>
      <c r="AN27" s="50" t="e">
        <f t="shared" si="38"/>
        <v>#N/A</v>
      </c>
      <c r="AO27" s="50" t="e">
        <f t="shared" si="38"/>
        <v>#N/A</v>
      </c>
      <c r="AP27" s="50">
        <f t="shared" ca="1" si="38"/>
        <v>22.75</v>
      </c>
      <c r="AQ27" s="50" t="e">
        <f t="shared" si="38"/>
        <v>#N/A</v>
      </c>
      <c r="AR27" s="50" t="e">
        <f t="shared" si="38"/>
        <v>#N/A</v>
      </c>
      <c r="AS27" s="50" t="e">
        <f t="shared" si="38"/>
        <v>#N/A</v>
      </c>
      <c r="AT27" s="50" t="e">
        <f t="shared" si="38"/>
        <v>#N/A</v>
      </c>
      <c r="AU27" s="50">
        <f t="shared" ca="1" si="38"/>
        <v>12.399999999999999</v>
      </c>
      <c r="AV27" s="50" t="e">
        <f t="shared" si="38"/>
        <v>#N/A</v>
      </c>
      <c r="AW27" s="50">
        <f t="shared" ca="1" si="38"/>
        <v>9.6666666666666679</v>
      </c>
      <c r="AX27" s="50" t="e">
        <f t="shared" si="38"/>
        <v>#N/A</v>
      </c>
      <c r="AY27" s="50">
        <f t="shared" ca="1" si="38"/>
        <v>10.666666666666668</v>
      </c>
      <c r="AZ27" s="50" t="e">
        <f t="shared" si="38"/>
        <v>#N/A</v>
      </c>
      <c r="BA27" s="50">
        <f t="shared" ca="1" si="38"/>
        <v>15.183333333333332</v>
      </c>
      <c r="BB27" s="50" t="e">
        <f t="shared" si="38"/>
        <v>#N/A</v>
      </c>
      <c r="BC27" s="50" t="e">
        <f t="shared" si="38"/>
        <v>#N/A</v>
      </c>
      <c r="BD27" s="50" t="e">
        <f t="shared" si="38"/>
        <v>#N/A</v>
      </c>
      <c r="BE27" s="50" t="e">
        <f t="shared" si="38"/>
        <v>#N/A</v>
      </c>
      <c r="BF27" s="50" t="e">
        <f t="shared" si="38"/>
        <v>#N/A</v>
      </c>
      <c r="BG27" s="50" t="e">
        <f t="shared" si="38"/>
        <v>#N/A</v>
      </c>
      <c r="BH27" s="50" t="e">
        <f t="shared" si="38"/>
        <v>#N/A</v>
      </c>
      <c r="BI27" s="50">
        <f t="shared" ca="1" si="38"/>
        <v>8.9666666666666686</v>
      </c>
      <c r="BJ27" s="50">
        <f t="shared" ca="1" si="38"/>
        <v>14.366666666666665</v>
      </c>
      <c r="BK27" s="50" t="e">
        <f t="shared" si="38"/>
        <v>#N/A</v>
      </c>
      <c r="BL27" s="50" t="e">
        <f t="shared" si="38"/>
        <v>#N/A</v>
      </c>
      <c r="BM27" s="50" t="e">
        <f t="shared" si="38"/>
        <v>#N/A</v>
      </c>
      <c r="BN27" s="50" t="e">
        <f t="shared" si="38"/>
        <v>#N/A</v>
      </c>
      <c r="BO27" s="50">
        <f t="shared" ca="1" si="38"/>
        <v>9.5</v>
      </c>
      <c r="BP27" s="50" t="e">
        <f t="shared" ref="BP27:CC27" si="39">IF(BP$2="2-9",BP$8,NA())</f>
        <v>#N/A</v>
      </c>
      <c r="BQ27" s="50" t="e">
        <f t="shared" si="39"/>
        <v>#N/A</v>
      </c>
      <c r="BR27" s="50">
        <f t="shared" ca="1" si="39"/>
        <v>9.7333333333333343</v>
      </c>
      <c r="BS27" s="50" t="e">
        <f t="shared" si="39"/>
        <v>#N/A</v>
      </c>
      <c r="BT27" s="50" t="e">
        <f t="shared" si="39"/>
        <v>#N/A</v>
      </c>
      <c r="BU27" s="50" t="e">
        <f t="shared" si="39"/>
        <v>#N/A</v>
      </c>
      <c r="BV27" s="50" t="e">
        <f t="shared" si="39"/>
        <v>#N/A</v>
      </c>
      <c r="BW27" s="50" t="e">
        <f t="shared" si="39"/>
        <v>#N/A</v>
      </c>
      <c r="BX27" s="50" t="e">
        <f t="shared" si="39"/>
        <v>#N/A</v>
      </c>
      <c r="BY27" s="50" t="e">
        <f t="shared" si="39"/>
        <v>#N/A</v>
      </c>
      <c r="BZ27" s="50" t="e">
        <f t="shared" si="39"/>
        <v>#N/A</v>
      </c>
      <c r="CA27" s="50" t="e">
        <f t="shared" si="39"/>
        <v>#N/A</v>
      </c>
      <c r="CB27" s="50" t="e">
        <f t="shared" si="39"/>
        <v>#N/A</v>
      </c>
      <c r="CC27" s="50" t="e">
        <f t="shared" si="39"/>
        <v>#N/A</v>
      </c>
    </row>
    <row r="28" spans="1:81" x14ac:dyDescent="0.25">
      <c r="A28" s="215"/>
      <c r="B28" t="s">
        <v>396</v>
      </c>
      <c r="C28" s="50" t="e">
        <f>IF(C$2="10+",C$8,NA())</f>
        <v>#N/A</v>
      </c>
      <c r="D28" s="50">
        <f t="shared" ref="D28:BO28" ca="1" si="40">IF(D$2="10+",D$8,NA())</f>
        <v>12.533333333333335</v>
      </c>
      <c r="E28" s="50" t="e">
        <f t="shared" si="40"/>
        <v>#N/A</v>
      </c>
      <c r="F28" s="50" t="e">
        <f t="shared" si="40"/>
        <v>#N/A</v>
      </c>
      <c r="G28" s="50">
        <f t="shared" ca="1" si="40"/>
        <v>11.349999999999998</v>
      </c>
      <c r="H28" s="50" t="e">
        <f t="shared" si="40"/>
        <v>#N/A</v>
      </c>
      <c r="I28" s="50">
        <f t="shared" ca="1" si="40"/>
        <v>12.7</v>
      </c>
      <c r="J28" s="50">
        <f t="shared" ca="1" si="40"/>
        <v>10.6</v>
      </c>
      <c r="K28" s="50" t="e">
        <f t="shared" si="40"/>
        <v>#N/A</v>
      </c>
      <c r="L28" s="50" t="e">
        <f t="shared" si="40"/>
        <v>#N/A</v>
      </c>
      <c r="M28" s="50">
        <f t="shared" ca="1" si="40"/>
        <v>7.1999999999999993</v>
      </c>
      <c r="N28" s="50" t="e">
        <f t="shared" si="40"/>
        <v>#N/A</v>
      </c>
      <c r="O28" s="50" t="e">
        <f t="shared" si="40"/>
        <v>#N/A</v>
      </c>
      <c r="P28" s="50">
        <f t="shared" ca="1" si="40"/>
        <v>9.1000000000000014</v>
      </c>
      <c r="Q28" s="50" t="e">
        <f t="shared" si="40"/>
        <v>#N/A</v>
      </c>
      <c r="R28" s="50">
        <f t="shared" ca="1" si="40"/>
        <v>29.233333333333334</v>
      </c>
      <c r="S28" s="50">
        <f t="shared" ca="1" si="40"/>
        <v>10.316666666666666</v>
      </c>
      <c r="T28" s="50">
        <f t="shared" ca="1" si="40"/>
        <v>4.9833333333333334</v>
      </c>
      <c r="U28" s="50">
        <f t="shared" ca="1" si="40"/>
        <v>12.183333333333334</v>
      </c>
      <c r="V28" s="50">
        <f t="shared" ca="1" si="40"/>
        <v>17.499999999999996</v>
      </c>
      <c r="W28" s="50">
        <f t="shared" ca="1" si="40"/>
        <v>19.866666666666667</v>
      </c>
      <c r="X28" s="50">
        <f t="shared" ca="1" si="40"/>
        <v>38.366666666666667</v>
      </c>
      <c r="Y28" s="50" t="e">
        <f t="shared" si="40"/>
        <v>#N/A</v>
      </c>
      <c r="Z28" s="50" t="e">
        <f t="shared" si="40"/>
        <v>#N/A</v>
      </c>
      <c r="AA28" s="50" t="e">
        <f t="shared" si="40"/>
        <v>#N/A</v>
      </c>
      <c r="AB28" s="50" t="e">
        <f t="shared" si="40"/>
        <v>#N/A</v>
      </c>
      <c r="AC28" s="50" t="e">
        <f t="shared" si="40"/>
        <v>#N/A</v>
      </c>
      <c r="AD28" s="50" t="e">
        <f t="shared" si="40"/>
        <v>#N/A</v>
      </c>
      <c r="AE28" s="50">
        <f t="shared" ca="1" si="40"/>
        <v>0.53333333333333366</v>
      </c>
      <c r="AF28" s="50" t="e">
        <f t="shared" si="40"/>
        <v>#N/A</v>
      </c>
      <c r="AG28" s="50">
        <f t="shared" ca="1" si="40"/>
        <v>16.633333333333333</v>
      </c>
      <c r="AH28" s="50" t="e">
        <f t="shared" si="40"/>
        <v>#N/A</v>
      </c>
      <c r="AI28" s="50" t="e">
        <f t="shared" si="40"/>
        <v>#N/A</v>
      </c>
      <c r="AJ28" s="50" t="e">
        <f t="shared" si="40"/>
        <v>#N/A</v>
      </c>
      <c r="AK28" s="50" t="e">
        <f t="shared" si="40"/>
        <v>#N/A</v>
      </c>
      <c r="AL28" s="50" t="e">
        <f t="shared" si="40"/>
        <v>#N/A</v>
      </c>
      <c r="AM28" s="50" t="e">
        <f t="shared" si="40"/>
        <v>#N/A</v>
      </c>
      <c r="AN28" s="50" t="e">
        <f t="shared" si="40"/>
        <v>#N/A</v>
      </c>
      <c r="AO28" s="50">
        <f t="shared" ca="1" si="40"/>
        <v>8.4499999999999993</v>
      </c>
      <c r="AP28" s="50" t="e">
        <f t="shared" si="40"/>
        <v>#N/A</v>
      </c>
      <c r="AQ28" s="50">
        <f t="shared" ca="1" si="40"/>
        <v>12.2</v>
      </c>
      <c r="AR28" s="50">
        <f t="shared" ca="1" si="40"/>
        <v>13.383333333333333</v>
      </c>
      <c r="AS28" s="50">
        <f t="shared" ca="1" si="40"/>
        <v>8.1666666666666679</v>
      </c>
      <c r="AT28" s="50">
        <f t="shared" ca="1" si="40"/>
        <v>9.6666666666666679</v>
      </c>
      <c r="AU28" s="50" t="e">
        <f t="shared" si="40"/>
        <v>#N/A</v>
      </c>
      <c r="AV28" s="50">
        <f t="shared" ca="1" si="40"/>
        <v>11.25</v>
      </c>
      <c r="AW28" s="50" t="e">
        <f t="shared" si="40"/>
        <v>#N/A</v>
      </c>
      <c r="AX28" s="50" t="e">
        <f t="shared" si="40"/>
        <v>#N/A</v>
      </c>
      <c r="AY28" s="50" t="e">
        <f t="shared" si="40"/>
        <v>#N/A</v>
      </c>
      <c r="AZ28" s="50">
        <f t="shared" ca="1" si="40"/>
        <v>11.683333333333334</v>
      </c>
      <c r="BA28" s="50" t="e">
        <f t="shared" si="40"/>
        <v>#N/A</v>
      </c>
      <c r="BB28" s="50">
        <f t="shared" ca="1" si="40"/>
        <v>12.633333333333333</v>
      </c>
      <c r="BC28" s="50">
        <f t="shared" ca="1" si="40"/>
        <v>10.433333333333334</v>
      </c>
      <c r="BD28" s="50">
        <f t="shared" ca="1" si="40"/>
        <v>12.283333333333331</v>
      </c>
      <c r="BE28" s="50">
        <f t="shared" ca="1" si="40"/>
        <v>12.116666666666667</v>
      </c>
      <c r="BF28" s="50">
        <f t="shared" ca="1" si="40"/>
        <v>14.45</v>
      </c>
      <c r="BG28" s="50">
        <f t="shared" ca="1" si="40"/>
        <v>11.7</v>
      </c>
      <c r="BH28" s="50">
        <f t="shared" ca="1" si="40"/>
        <v>9.6666666666666679</v>
      </c>
      <c r="BI28" s="50" t="e">
        <f t="shared" si="40"/>
        <v>#N/A</v>
      </c>
      <c r="BJ28" s="50" t="e">
        <f t="shared" si="40"/>
        <v>#N/A</v>
      </c>
      <c r="BK28" s="50">
        <f t="shared" ca="1" si="40"/>
        <v>13</v>
      </c>
      <c r="BL28" s="50">
        <f t="shared" ca="1" si="40"/>
        <v>12.683333333333334</v>
      </c>
      <c r="BM28" s="50">
        <f t="shared" ca="1" si="40"/>
        <v>15.05</v>
      </c>
      <c r="BN28" s="50">
        <f t="shared" ca="1" si="40"/>
        <v>23.533333333333331</v>
      </c>
      <c r="BO28" s="50" t="e">
        <f t="shared" si="40"/>
        <v>#N/A</v>
      </c>
      <c r="BP28" s="50">
        <f t="shared" ref="BP28:CC28" ca="1" si="41">IF(BP$2="10+",BP$8,NA())</f>
        <v>21.583333333333336</v>
      </c>
      <c r="BQ28" s="50" t="e">
        <f t="shared" si="41"/>
        <v>#N/A</v>
      </c>
      <c r="BR28" s="50" t="e">
        <f t="shared" si="41"/>
        <v>#N/A</v>
      </c>
      <c r="BS28" s="50" t="e">
        <f t="shared" si="41"/>
        <v>#N/A</v>
      </c>
      <c r="BT28" s="50">
        <f t="shared" ca="1" si="41"/>
        <v>34.616666666666667</v>
      </c>
      <c r="BU28" s="50">
        <f t="shared" ca="1" si="41"/>
        <v>13.566666666666666</v>
      </c>
      <c r="BV28" s="50">
        <f t="shared" ca="1" si="41"/>
        <v>6.85</v>
      </c>
      <c r="BW28" s="50">
        <f t="shared" ca="1" si="41"/>
        <v>7.5666666666666664</v>
      </c>
      <c r="BX28" s="50" t="e">
        <f t="shared" si="41"/>
        <v>#N/A</v>
      </c>
      <c r="BY28" s="50">
        <f t="shared" ca="1" si="41"/>
        <v>13.916666666666666</v>
      </c>
      <c r="BZ28" s="50">
        <f t="shared" ca="1" si="41"/>
        <v>11.299999999999999</v>
      </c>
      <c r="CA28" s="50">
        <f t="shared" ca="1" si="41"/>
        <v>8.7833333333333332</v>
      </c>
      <c r="CB28" s="50">
        <f t="shared" ca="1" si="41"/>
        <v>7.1499999999999995</v>
      </c>
      <c r="CC28" s="50">
        <f t="shared" ca="1" si="41"/>
        <v>7.7500000000000018</v>
      </c>
    </row>
    <row r="29" spans="1:81" x14ac:dyDescent="0.25">
      <c r="A29" s="215"/>
      <c r="B29" t="s">
        <v>373</v>
      </c>
    </row>
    <row r="30" spans="1:81" x14ac:dyDescent="0.25">
      <c r="A30" s="215"/>
      <c r="B30" s="51" t="s">
        <v>112</v>
      </c>
      <c r="C30" s="50" t="e">
        <f>+C25+C13+C9</f>
        <v>#N/A</v>
      </c>
      <c r="D30" s="50" t="e">
        <f t="shared" ref="D30:BO30" si="42">+D25+D13+D9</f>
        <v>#N/A</v>
      </c>
      <c r="E30" s="50" t="e">
        <f t="shared" si="42"/>
        <v>#N/A</v>
      </c>
      <c r="F30" s="50" t="e">
        <f t="shared" si="42"/>
        <v>#N/A</v>
      </c>
      <c r="G30" s="50" t="e">
        <f t="shared" si="42"/>
        <v>#N/A</v>
      </c>
      <c r="H30" s="50" t="e">
        <f t="shared" si="42"/>
        <v>#N/A</v>
      </c>
      <c r="I30" s="50" t="e">
        <f t="shared" si="42"/>
        <v>#N/A</v>
      </c>
      <c r="J30" s="50" t="e">
        <f t="shared" si="42"/>
        <v>#N/A</v>
      </c>
      <c r="K30" s="50" t="e">
        <f t="shared" si="42"/>
        <v>#N/A</v>
      </c>
      <c r="L30" s="50">
        <f t="shared" ca="1" si="42"/>
        <v>97.183333333333323</v>
      </c>
      <c r="M30" s="50" t="e">
        <f t="shared" si="42"/>
        <v>#N/A</v>
      </c>
      <c r="N30" s="50" t="e">
        <f t="shared" si="42"/>
        <v>#N/A</v>
      </c>
      <c r="O30" s="50">
        <f t="shared" ca="1" si="42"/>
        <v>161.13333333333333</v>
      </c>
      <c r="P30" s="50" t="e">
        <f t="shared" si="42"/>
        <v>#N/A</v>
      </c>
      <c r="Q30" s="50" t="e">
        <f t="shared" si="42"/>
        <v>#N/A</v>
      </c>
      <c r="R30" s="50" t="e">
        <f t="shared" si="42"/>
        <v>#N/A</v>
      </c>
      <c r="S30" s="50" t="e">
        <f t="shared" si="42"/>
        <v>#N/A</v>
      </c>
      <c r="T30" s="50" t="e">
        <f t="shared" si="42"/>
        <v>#N/A</v>
      </c>
      <c r="U30" s="50" t="e">
        <f t="shared" si="42"/>
        <v>#N/A</v>
      </c>
      <c r="V30" s="50" t="e">
        <f t="shared" si="42"/>
        <v>#N/A</v>
      </c>
      <c r="W30" s="50" t="e">
        <f t="shared" si="42"/>
        <v>#N/A</v>
      </c>
      <c r="X30" s="50" t="e">
        <f t="shared" si="42"/>
        <v>#N/A</v>
      </c>
      <c r="Y30" s="50" t="e">
        <f t="shared" si="42"/>
        <v>#N/A</v>
      </c>
      <c r="Z30" s="50" t="e">
        <f t="shared" si="42"/>
        <v>#N/A</v>
      </c>
      <c r="AA30" s="50" t="e">
        <f t="shared" si="42"/>
        <v>#N/A</v>
      </c>
      <c r="AB30" s="50" t="e">
        <f t="shared" si="42"/>
        <v>#N/A</v>
      </c>
      <c r="AC30" s="50" t="e">
        <f t="shared" si="42"/>
        <v>#N/A</v>
      </c>
      <c r="AD30" s="50" t="e">
        <f t="shared" si="42"/>
        <v>#N/A</v>
      </c>
      <c r="AE30" s="50" t="e">
        <f t="shared" si="42"/>
        <v>#N/A</v>
      </c>
      <c r="AF30" s="50" t="e">
        <f t="shared" si="42"/>
        <v>#N/A</v>
      </c>
      <c r="AG30" s="50" t="e">
        <f t="shared" si="42"/>
        <v>#N/A</v>
      </c>
      <c r="AH30" s="50" t="e">
        <f t="shared" si="42"/>
        <v>#N/A</v>
      </c>
      <c r="AI30" s="50">
        <f t="shared" ca="1" si="42"/>
        <v>107.16666666666667</v>
      </c>
      <c r="AJ30" s="50" t="e">
        <f t="shared" si="42"/>
        <v>#N/A</v>
      </c>
      <c r="AK30" s="50">
        <f t="shared" ca="1" si="42"/>
        <v>156.93333333333334</v>
      </c>
      <c r="AL30" s="50" t="e">
        <f t="shared" si="42"/>
        <v>#N/A</v>
      </c>
      <c r="AM30" s="50">
        <f t="shared" ca="1" si="42"/>
        <v>190.54999999999998</v>
      </c>
      <c r="AN30" s="50">
        <f t="shared" ca="1" si="42"/>
        <v>57.816666666666663</v>
      </c>
      <c r="AO30" s="50" t="e">
        <f t="shared" si="42"/>
        <v>#N/A</v>
      </c>
      <c r="AP30" s="50" t="e">
        <f t="shared" si="42"/>
        <v>#N/A</v>
      </c>
      <c r="AQ30" s="50" t="e">
        <f t="shared" si="42"/>
        <v>#N/A</v>
      </c>
      <c r="AR30" s="50" t="e">
        <f t="shared" si="42"/>
        <v>#N/A</v>
      </c>
      <c r="AS30" s="50" t="e">
        <f t="shared" si="42"/>
        <v>#N/A</v>
      </c>
      <c r="AT30" s="50" t="e">
        <f t="shared" si="42"/>
        <v>#N/A</v>
      </c>
      <c r="AU30" s="50" t="e">
        <f t="shared" si="42"/>
        <v>#N/A</v>
      </c>
      <c r="AV30" s="50" t="e">
        <f t="shared" si="42"/>
        <v>#N/A</v>
      </c>
      <c r="AW30" s="50" t="e">
        <f t="shared" si="42"/>
        <v>#N/A</v>
      </c>
      <c r="AX30" s="50">
        <f t="shared" ca="1" si="42"/>
        <v>124.75</v>
      </c>
      <c r="AY30" s="50" t="e">
        <f t="shared" si="42"/>
        <v>#N/A</v>
      </c>
      <c r="AZ30" s="50" t="e">
        <f t="shared" si="42"/>
        <v>#N/A</v>
      </c>
      <c r="BA30" s="50" t="e">
        <f t="shared" si="42"/>
        <v>#N/A</v>
      </c>
      <c r="BB30" s="50" t="e">
        <f t="shared" si="42"/>
        <v>#N/A</v>
      </c>
      <c r="BC30" s="50" t="e">
        <f t="shared" si="42"/>
        <v>#N/A</v>
      </c>
      <c r="BD30" s="50" t="e">
        <f t="shared" si="42"/>
        <v>#N/A</v>
      </c>
      <c r="BE30" s="50" t="e">
        <f t="shared" si="42"/>
        <v>#N/A</v>
      </c>
      <c r="BF30" s="50" t="e">
        <f t="shared" si="42"/>
        <v>#N/A</v>
      </c>
      <c r="BG30" s="50" t="e">
        <f t="shared" si="42"/>
        <v>#N/A</v>
      </c>
      <c r="BH30" s="50" t="e">
        <f t="shared" si="42"/>
        <v>#N/A</v>
      </c>
      <c r="BI30" s="50" t="e">
        <f t="shared" si="42"/>
        <v>#N/A</v>
      </c>
      <c r="BJ30" s="50" t="e">
        <f t="shared" si="42"/>
        <v>#N/A</v>
      </c>
      <c r="BK30" s="50" t="e">
        <f t="shared" si="42"/>
        <v>#N/A</v>
      </c>
      <c r="BL30" s="50" t="e">
        <f t="shared" si="42"/>
        <v>#N/A</v>
      </c>
      <c r="BM30" s="50" t="e">
        <f t="shared" si="42"/>
        <v>#N/A</v>
      </c>
      <c r="BN30" s="50" t="e">
        <f t="shared" si="42"/>
        <v>#N/A</v>
      </c>
      <c r="BO30" s="50" t="e">
        <f t="shared" si="42"/>
        <v>#N/A</v>
      </c>
      <c r="BP30" s="50" t="e">
        <f t="shared" ref="BP30:BY30" si="43">+BP25+BP13+BP9</f>
        <v>#N/A</v>
      </c>
      <c r="BQ30" s="50">
        <f t="shared" ca="1" si="43"/>
        <v>161.41666666666666</v>
      </c>
      <c r="BR30" s="50" t="e">
        <f t="shared" si="43"/>
        <v>#N/A</v>
      </c>
      <c r="BS30" s="50" t="e">
        <f t="shared" si="43"/>
        <v>#N/A</v>
      </c>
      <c r="BT30" s="50" t="e">
        <f t="shared" si="43"/>
        <v>#N/A</v>
      </c>
      <c r="BU30" s="50" t="e">
        <f t="shared" si="43"/>
        <v>#N/A</v>
      </c>
      <c r="BV30" s="50" t="e">
        <f t="shared" si="43"/>
        <v>#N/A</v>
      </c>
      <c r="BW30" s="50" t="e">
        <f t="shared" si="43"/>
        <v>#N/A</v>
      </c>
      <c r="BX30" s="50">
        <f t="shared" ca="1" si="43"/>
        <v>177.7</v>
      </c>
      <c r="BY30" s="50" t="e">
        <f t="shared" si="43"/>
        <v>#N/A</v>
      </c>
      <c r="BZ30" s="50" t="e">
        <f>+BZ25+BZ13+BZ9</f>
        <v>#N/A</v>
      </c>
      <c r="CA30" s="50" t="e">
        <f>+CA25+CA13+CA9</f>
        <v>#N/A</v>
      </c>
      <c r="CB30" s="50" t="e">
        <f>+CB25+CB13+CB9</f>
        <v>#N/A</v>
      </c>
      <c r="CC30" s="50" t="e">
        <f>+CC25+CC13+CC9</f>
        <v>#N/A</v>
      </c>
    </row>
    <row r="31" spans="1:81" x14ac:dyDescent="0.25">
      <c r="A31" s="215"/>
      <c r="B31" s="51" t="s">
        <v>321</v>
      </c>
      <c r="C31" s="50" t="e">
        <f>+C26+C16+C10</f>
        <v>#N/A</v>
      </c>
      <c r="D31" s="50" t="e">
        <f t="shared" ref="D31:BO31" si="44">+D26+D16+D10</f>
        <v>#N/A</v>
      </c>
      <c r="E31" s="50">
        <f t="shared" ca="1" si="44"/>
        <v>168.71666666666667</v>
      </c>
      <c r="F31" s="50" t="e">
        <f t="shared" si="44"/>
        <v>#N/A</v>
      </c>
      <c r="G31" s="50" t="e">
        <f t="shared" si="44"/>
        <v>#N/A</v>
      </c>
      <c r="H31" s="50" t="e">
        <f t="shared" si="44"/>
        <v>#N/A</v>
      </c>
      <c r="I31" s="50" t="e">
        <f t="shared" si="44"/>
        <v>#N/A</v>
      </c>
      <c r="J31" s="50" t="e">
        <f t="shared" si="44"/>
        <v>#N/A</v>
      </c>
      <c r="K31" s="50" t="e">
        <f t="shared" si="44"/>
        <v>#N/A</v>
      </c>
      <c r="L31" s="50" t="e">
        <f t="shared" si="44"/>
        <v>#N/A</v>
      </c>
      <c r="M31" s="50" t="e">
        <f t="shared" si="44"/>
        <v>#N/A</v>
      </c>
      <c r="N31" s="50" t="e">
        <f t="shared" si="44"/>
        <v>#N/A</v>
      </c>
      <c r="O31" s="50" t="e">
        <f t="shared" si="44"/>
        <v>#N/A</v>
      </c>
      <c r="P31" s="50" t="e">
        <f t="shared" si="44"/>
        <v>#N/A</v>
      </c>
      <c r="Q31" s="50" t="e">
        <f t="shared" si="44"/>
        <v>#N/A</v>
      </c>
      <c r="R31" s="50" t="e">
        <f t="shared" si="44"/>
        <v>#N/A</v>
      </c>
      <c r="S31" s="50" t="e">
        <f t="shared" si="44"/>
        <v>#N/A</v>
      </c>
      <c r="T31" s="50" t="e">
        <f t="shared" si="44"/>
        <v>#N/A</v>
      </c>
      <c r="U31" s="50" t="e">
        <f t="shared" si="44"/>
        <v>#N/A</v>
      </c>
      <c r="V31" s="50" t="e">
        <f t="shared" si="44"/>
        <v>#N/A</v>
      </c>
      <c r="W31" s="50" t="e">
        <f t="shared" si="44"/>
        <v>#N/A</v>
      </c>
      <c r="X31" s="50" t="e">
        <f t="shared" si="44"/>
        <v>#N/A</v>
      </c>
      <c r="Y31" s="50">
        <f t="shared" ca="1" si="44"/>
        <v>102.96666666666667</v>
      </c>
      <c r="Z31" s="50" t="e">
        <f t="shared" si="44"/>
        <v>#N/A</v>
      </c>
      <c r="AA31" s="50" t="e">
        <f t="shared" si="44"/>
        <v>#N/A</v>
      </c>
      <c r="AB31" s="50" t="e">
        <f t="shared" si="44"/>
        <v>#N/A</v>
      </c>
      <c r="AC31" s="50">
        <f t="shared" ca="1" si="44"/>
        <v>108.88333333333333</v>
      </c>
      <c r="AD31" s="50">
        <f t="shared" ca="1" si="44"/>
        <v>72.416666666666671</v>
      </c>
      <c r="AE31" s="50" t="e">
        <f t="shared" si="44"/>
        <v>#N/A</v>
      </c>
      <c r="AF31" s="50">
        <f t="shared" ca="1" si="44"/>
        <v>71.733333333333334</v>
      </c>
      <c r="AG31" s="50" t="e">
        <f t="shared" si="44"/>
        <v>#N/A</v>
      </c>
      <c r="AH31" s="50" t="e">
        <f t="shared" si="44"/>
        <v>#N/A</v>
      </c>
      <c r="AI31" s="50" t="e">
        <f t="shared" si="44"/>
        <v>#N/A</v>
      </c>
      <c r="AJ31" s="50">
        <f t="shared" ca="1" si="44"/>
        <v>122.36666666666665</v>
      </c>
      <c r="AK31" s="50" t="e">
        <f t="shared" si="44"/>
        <v>#N/A</v>
      </c>
      <c r="AL31" s="50" t="e">
        <f t="shared" si="44"/>
        <v>#N/A</v>
      </c>
      <c r="AM31" s="50" t="e">
        <f t="shared" si="44"/>
        <v>#N/A</v>
      </c>
      <c r="AN31" s="50" t="e">
        <f t="shared" si="44"/>
        <v>#N/A</v>
      </c>
      <c r="AO31" s="50" t="e">
        <f t="shared" si="44"/>
        <v>#N/A</v>
      </c>
      <c r="AP31" s="50" t="e">
        <f t="shared" si="44"/>
        <v>#N/A</v>
      </c>
      <c r="AQ31" s="50" t="e">
        <f t="shared" si="44"/>
        <v>#N/A</v>
      </c>
      <c r="AR31" s="50" t="e">
        <f t="shared" si="44"/>
        <v>#N/A</v>
      </c>
      <c r="AS31" s="50" t="e">
        <f t="shared" si="44"/>
        <v>#N/A</v>
      </c>
      <c r="AT31" s="50" t="e">
        <f t="shared" si="44"/>
        <v>#N/A</v>
      </c>
      <c r="AU31" s="50" t="e">
        <f t="shared" si="44"/>
        <v>#N/A</v>
      </c>
      <c r="AV31" s="50" t="e">
        <f t="shared" si="44"/>
        <v>#N/A</v>
      </c>
      <c r="AW31" s="50" t="e">
        <f t="shared" si="44"/>
        <v>#N/A</v>
      </c>
      <c r="AX31" s="50" t="e">
        <f t="shared" si="44"/>
        <v>#N/A</v>
      </c>
      <c r="AY31" s="50" t="e">
        <f t="shared" si="44"/>
        <v>#N/A</v>
      </c>
      <c r="AZ31" s="50" t="e">
        <f t="shared" si="44"/>
        <v>#N/A</v>
      </c>
      <c r="BA31" s="50" t="e">
        <f t="shared" si="44"/>
        <v>#N/A</v>
      </c>
      <c r="BB31" s="50" t="e">
        <f t="shared" si="44"/>
        <v>#N/A</v>
      </c>
      <c r="BC31" s="50" t="e">
        <f t="shared" si="44"/>
        <v>#N/A</v>
      </c>
      <c r="BD31" s="50" t="e">
        <f t="shared" si="44"/>
        <v>#N/A</v>
      </c>
      <c r="BE31" s="50" t="e">
        <f t="shared" si="44"/>
        <v>#N/A</v>
      </c>
      <c r="BF31" s="50" t="e">
        <f t="shared" si="44"/>
        <v>#N/A</v>
      </c>
      <c r="BG31" s="50" t="e">
        <f t="shared" si="44"/>
        <v>#N/A</v>
      </c>
      <c r="BH31" s="50" t="e">
        <f t="shared" si="44"/>
        <v>#N/A</v>
      </c>
      <c r="BI31" s="50" t="e">
        <f t="shared" si="44"/>
        <v>#N/A</v>
      </c>
      <c r="BJ31" s="50" t="e">
        <f t="shared" si="44"/>
        <v>#N/A</v>
      </c>
      <c r="BK31" s="50" t="e">
        <f t="shared" si="44"/>
        <v>#N/A</v>
      </c>
      <c r="BL31" s="50" t="e">
        <f t="shared" si="44"/>
        <v>#N/A</v>
      </c>
      <c r="BM31" s="50" t="e">
        <f t="shared" si="44"/>
        <v>#N/A</v>
      </c>
      <c r="BN31" s="50" t="e">
        <f t="shared" si="44"/>
        <v>#N/A</v>
      </c>
      <c r="BO31" s="50" t="e">
        <f t="shared" si="44"/>
        <v>#N/A</v>
      </c>
      <c r="BP31" s="50" t="e">
        <f t="shared" ref="BP31:BY31" si="45">+BP26+BP16+BP10</f>
        <v>#N/A</v>
      </c>
      <c r="BQ31" s="50" t="e">
        <f t="shared" si="45"/>
        <v>#N/A</v>
      </c>
      <c r="BR31" s="50" t="e">
        <f t="shared" si="45"/>
        <v>#N/A</v>
      </c>
      <c r="BS31" s="50">
        <f t="shared" ca="1" si="45"/>
        <v>101.16666666666666</v>
      </c>
      <c r="BT31" s="50" t="e">
        <f t="shared" si="45"/>
        <v>#N/A</v>
      </c>
      <c r="BU31" s="50" t="e">
        <f t="shared" si="45"/>
        <v>#N/A</v>
      </c>
      <c r="BV31" s="50" t="e">
        <f t="shared" si="45"/>
        <v>#N/A</v>
      </c>
      <c r="BW31" s="50" t="e">
        <f t="shared" si="45"/>
        <v>#N/A</v>
      </c>
      <c r="BX31" s="50" t="e">
        <f t="shared" si="45"/>
        <v>#N/A</v>
      </c>
      <c r="BY31" s="50" t="e">
        <f t="shared" si="45"/>
        <v>#N/A</v>
      </c>
      <c r="BZ31" s="50" t="e">
        <f>+BZ26+BZ16+BZ10</f>
        <v>#N/A</v>
      </c>
      <c r="CA31" s="50" t="e">
        <f>+CA26+CA16+CA10</f>
        <v>#N/A</v>
      </c>
      <c r="CB31" s="50" t="e">
        <f>+CB26+CB16+CB10</f>
        <v>#N/A</v>
      </c>
      <c r="CC31" s="50" t="e">
        <f>+CC26+CC16+CC10</f>
        <v>#N/A</v>
      </c>
    </row>
    <row r="32" spans="1:81" x14ac:dyDescent="0.25">
      <c r="A32" s="215"/>
      <c r="B32" s="81" t="s">
        <v>50</v>
      </c>
      <c r="C32" s="50">
        <f ca="1">+C27+C19+C11</f>
        <v>90.050000000000011</v>
      </c>
      <c r="D32" s="50" t="e">
        <f t="shared" ref="D32:BO32" si="46">+D27+D19+D11</f>
        <v>#N/A</v>
      </c>
      <c r="E32" s="50" t="e">
        <f t="shared" si="46"/>
        <v>#N/A</v>
      </c>
      <c r="F32" s="50">
        <f t="shared" ca="1" si="46"/>
        <v>279.5</v>
      </c>
      <c r="G32" s="50" t="e">
        <f t="shared" si="46"/>
        <v>#N/A</v>
      </c>
      <c r="H32" s="50">
        <f t="shared" ca="1" si="46"/>
        <v>174.53333333333333</v>
      </c>
      <c r="I32" s="50" t="e">
        <f t="shared" si="46"/>
        <v>#N/A</v>
      </c>
      <c r="J32" s="50" t="e">
        <f t="shared" si="46"/>
        <v>#N/A</v>
      </c>
      <c r="K32" s="50">
        <f t="shared" ca="1" si="46"/>
        <v>99.816666666666677</v>
      </c>
      <c r="L32" s="50" t="e">
        <f t="shared" si="46"/>
        <v>#N/A</v>
      </c>
      <c r="M32" s="50" t="e">
        <f t="shared" si="46"/>
        <v>#N/A</v>
      </c>
      <c r="N32" s="50">
        <f t="shared" ca="1" si="46"/>
        <v>80.966666666666669</v>
      </c>
      <c r="O32" s="50" t="e">
        <f t="shared" si="46"/>
        <v>#N/A</v>
      </c>
      <c r="P32" s="50" t="e">
        <f t="shared" si="46"/>
        <v>#N/A</v>
      </c>
      <c r="Q32" s="50">
        <f t="shared" ca="1" si="46"/>
        <v>149.75</v>
      </c>
      <c r="R32" s="50" t="e">
        <f t="shared" si="46"/>
        <v>#N/A</v>
      </c>
      <c r="S32" s="50" t="e">
        <f t="shared" si="46"/>
        <v>#N/A</v>
      </c>
      <c r="T32" s="50" t="e">
        <f t="shared" si="46"/>
        <v>#N/A</v>
      </c>
      <c r="U32" s="50" t="e">
        <f t="shared" si="46"/>
        <v>#N/A</v>
      </c>
      <c r="V32" s="50" t="e">
        <f t="shared" si="46"/>
        <v>#N/A</v>
      </c>
      <c r="W32" s="50" t="e">
        <f t="shared" si="46"/>
        <v>#N/A</v>
      </c>
      <c r="X32" s="50" t="e">
        <f t="shared" si="46"/>
        <v>#N/A</v>
      </c>
      <c r="Y32" s="50" t="e">
        <f t="shared" si="46"/>
        <v>#N/A</v>
      </c>
      <c r="Z32" s="50">
        <f t="shared" ca="1" si="46"/>
        <v>153.85000000000002</v>
      </c>
      <c r="AA32" s="50">
        <f t="shared" ca="1" si="46"/>
        <v>96.333333333333329</v>
      </c>
      <c r="AB32" s="50">
        <f t="shared" ca="1" si="46"/>
        <v>65.466666666666669</v>
      </c>
      <c r="AC32" s="50" t="e">
        <f t="shared" si="46"/>
        <v>#N/A</v>
      </c>
      <c r="AD32" s="50" t="e">
        <f t="shared" si="46"/>
        <v>#N/A</v>
      </c>
      <c r="AE32" s="50" t="e">
        <f t="shared" si="46"/>
        <v>#N/A</v>
      </c>
      <c r="AF32" s="50" t="e">
        <f t="shared" si="46"/>
        <v>#N/A</v>
      </c>
      <c r="AG32" s="50" t="e">
        <f t="shared" si="46"/>
        <v>#N/A</v>
      </c>
      <c r="AH32" s="50">
        <f t="shared" ca="1" si="46"/>
        <v>80.98333333333332</v>
      </c>
      <c r="AI32" s="50" t="e">
        <f t="shared" si="46"/>
        <v>#N/A</v>
      </c>
      <c r="AJ32" s="50" t="e">
        <f t="shared" si="46"/>
        <v>#N/A</v>
      </c>
      <c r="AK32" s="50" t="e">
        <f t="shared" si="46"/>
        <v>#N/A</v>
      </c>
      <c r="AL32" s="50">
        <f t="shared" ca="1" si="46"/>
        <v>235.03333333333333</v>
      </c>
      <c r="AM32" s="50" t="e">
        <f t="shared" si="46"/>
        <v>#N/A</v>
      </c>
      <c r="AN32" s="50" t="e">
        <f t="shared" si="46"/>
        <v>#N/A</v>
      </c>
      <c r="AO32" s="50" t="e">
        <f t="shared" si="46"/>
        <v>#N/A</v>
      </c>
      <c r="AP32" s="50">
        <f t="shared" ca="1" si="46"/>
        <v>217.31666666666666</v>
      </c>
      <c r="AQ32" s="50" t="e">
        <f t="shared" si="46"/>
        <v>#N/A</v>
      </c>
      <c r="AR32" s="50" t="e">
        <f t="shared" si="46"/>
        <v>#N/A</v>
      </c>
      <c r="AS32" s="50" t="e">
        <f t="shared" si="46"/>
        <v>#N/A</v>
      </c>
      <c r="AT32" s="50" t="e">
        <f t="shared" si="46"/>
        <v>#N/A</v>
      </c>
      <c r="AU32" s="50">
        <f t="shared" ca="1" si="46"/>
        <v>96.983333333333334</v>
      </c>
      <c r="AV32" s="50" t="e">
        <f t="shared" si="46"/>
        <v>#N/A</v>
      </c>
      <c r="AW32" s="50">
        <f t="shared" ca="1" si="46"/>
        <v>75.51666666666668</v>
      </c>
      <c r="AX32" s="50" t="e">
        <f t="shared" si="46"/>
        <v>#N/A</v>
      </c>
      <c r="AY32" s="50">
        <f t="shared" ca="1" si="46"/>
        <v>143.41666666666669</v>
      </c>
      <c r="AZ32" s="50" t="e">
        <f t="shared" si="46"/>
        <v>#N/A</v>
      </c>
      <c r="BA32" s="50">
        <f t="shared" ca="1" si="46"/>
        <v>67.166666666666657</v>
      </c>
      <c r="BB32" s="50" t="e">
        <f t="shared" si="46"/>
        <v>#N/A</v>
      </c>
      <c r="BC32" s="50" t="e">
        <f t="shared" si="46"/>
        <v>#N/A</v>
      </c>
      <c r="BD32" s="50" t="e">
        <f t="shared" si="46"/>
        <v>#N/A</v>
      </c>
      <c r="BE32" s="50" t="e">
        <f t="shared" si="46"/>
        <v>#N/A</v>
      </c>
      <c r="BF32" s="50" t="e">
        <f t="shared" si="46"/>
        <v>#N/A</v>
      </c>
      <c r="BG32" s="50" t="e">
        <f t="shared" si="46"/>
        <v>#N/A</v>
      </c>
      <c r="BH32" s="50" t="e">
        <f t="shared" si="46"/>
        <v>#N/A</v>
      </c>
      <c r="BI32" s="50">
        <f t="shared" ca="1" si="46"/>
        <v>88.75</v>
      </c>
      <c r="BJ32" s="50">
        <f t="shared" ca="1" si="46"/>
        <v>116.26666666666665</v>
      </c>
      <c r="BK32" s="50" t="e">
        <f t="shared" si="46"/>
        <v>#N/A</v>
      </c>
      <c r="BL32" s="50" t="e">
        <f t="shared" si="46"/>
        <v>#N/A</v>
      </c>
      <c r="BM32" s="50" t="e">
        <f t="shared" si="46"/>
        <v>#N/A</v>
      </c>
      <c r="BN32" s="50" t="e">
        <f t="shared" si="46"/>
        <v>#N/A</v>
      </c>
      <c r="BO32" s="50">
        <f t="shared" ca="1" si="46"/>
        <v>96.01666666666668</v>
      </c>
      <c r="BP32" s="50" t="e">
        <f t="shared" ref="BP32:BY32" si="47">+BP27+BP19+BP11</f>
        <v>#N/A</v>
      </c>
      <c r="BQ32" s="50" t="e">
        <f t="shared" si="47"/>
        <v>#N/A</v>
      </c>
      <c r="BR32" s="50">
        <f t="shared" ca="1" si="47"/>
        <v>84.45</v>
      </c>
      <c r="BS32" s="50" t="e">
        <f t="shared" si="47"/>
        <v>#N/A</v>
      </c>
      <c r="BT32" s="50" t="e">
        <f t="shared" si="47"/>
        <v>#N/A</v>
      </c>
      <c r="BU32" s="50" t="e">
        <f t="shared" si="47"/>
        <v>#N/A</v>
      </c>
      <c r="BV32" s="50" t="e">
        <f t="shared" si="47"/>
        <v>#N/A</v>
      </c>
      <c r="BW32" s="50" t="e">
        <f t="shared" si="47"/>
        <v>#N/A</v>
      </c>
      <c r="BX32" s="50" t="e">
        <f t="shared" si="47"/>
        <v>#N/A</v>
      </c>
      <c r="BY32" s="50" t="e">
        <f t="shared" si="47"/>
        <v>#N/A</v>
      </c>
      <c r="BZ32" s="50" t="e">
        <f>+BZ27+BZ19+BZ11</f>
        <v>#N/A</v>
      </c>
      <c r="CA32" s="50" t="e">
        <f>+CA27+CA19+CA11</f>
        <v>#N/A</v>
      </c>
      <c r="CB32" s="50" t="e">
        <f>+CB27+CB19+CB11</f>
        <v>#N/A</v>
      </c>
      <c r="CC32" s="50" t="e">
        <f>+CC27+CC19+CC11</f>
        <v>#N/A</v>
      </c>
    </row>
    <row r="33" spans="1:81" x14ac:dyDescent="0.25">
      <c r="A33" s="215"/>
      <c r="B33" s="51" t="s">
        <v>57</v>
      </c>
      <c r="C33" s="50" t="e">
        <f>+C28+C22+C12</f>
        <v>#N/A</v>
      </c>
      <c r="D33" s="50">
        <f t="shared" ref="D33:BO33" ca="1" si="48">+D28+D22+D12</f>
        <v>92.6</v>
      </c>
      <c r="E33" s="50" t="e">
        <f t="shared" si="48"/>
        <v>#N/A</v>
      </c>
      <c r="F33" s="50" t="e">
        <f t="shared" si="48"/>
        <v>#N/A</v>
      </c>
      <c r="G33" s="50">
        <f t="shared" ca="1" si="48"/>
        <v>46.45</v>
      </c>
      <c r="H33" s="50" t="e">
        <f t="shared" si="48"/>
        <v>#N/A</v>
      </c>
      <c r="I33" s="50">
        <f t="shared" ca="1" si="48"/>
        <v>53.86666666666666</v>
      </c>
      <c r="J33" s="50">
        <f t="shared" ca="1" si="48"/>
        <v>46.75</v>
      </c>
      <c r="K33" s="50" t="e">
        <f t="shared" si="48"/>
        <v>#N/A</v>
      </c>
      <c r="L33" s="50" t="e">
        <f t="shared" si="48"/>
        <v>#N/A</v>
      </c>
      <c r="M33" s="50">
        <f t="shared" ca="1" si="48"/>
        <v>119.45000000000002</v>
      </c>
      <c r="N33" s="50" t="e">
        <f t="shared" si="48"/>
        <v>#N/A</v>
      </c>
      <c r="O33" s="50" t="e">
        <f t="shared" si="48"/>
        <v>#N/A</v>
      </c>
      <c r="P33" s="50">
        <f t="shared" ca="1" si="48"/>
        <v>42.43333333333333</v>
      </c>
      <c r="Q33" s="50" t="e">
        <f t="shared" si="48"/>
        <v>#N/A</v>
      </c>
      <c r="R33" s="50">
        <f t="shared" ca="1" si="48"/>
        <v>92.450000000000017</v>
      </c>
      <c r="S33" s="50">
        <f t="shared" ca="1" si="48"/>
        <v>62.716666666666661</v>
      </c>
      <c r="T33" s="50">
        <f t="shared" ca="1" si="48"/>
        <v>48.816666666666663</v>
      </c>
      <c r="U33" s="50">
        <f t="shared" ca="1" si="48"/>
        <v>62.900000000000006</v>
      </c>
      <c r="V33" s="50">
        <f t="shared" ca="1" si="48"/>
        <v>87.8</v>
      </c>
      <c r="W33" s="50">
        <f t="shared" ca="1" si="48"/>
        <v>67.466666666666669</v>
      </c>
      <c r="X33" s="50">
        <f t="shared" ca="1" si="48"/>
        <v>126.43333333333334</v>
      </c>
      <c r="Y33" s="50" t="e">
        <f t="shared" si="48"/>
        <v>#N/A</v>
      </c>
      <c r="Z33" s="50" t="e">
        <f t="shared" si="48"/>
        <v>#N/A</v>
      </c>
      <c r="AA33" s="50" t="e">
        <f t="shared" si="48"/>
        <v>#N/A</v>
      </c>
      <c r="AB33" s="50" t="e">
        <f t="shared" si="48"/>
        <v>#N/A</v>
      </c>
      <c r="AC33" s="50" t="e">
        <f t="shared" si="48"/>
        <v>#N/A</v>
      </c>
      <c r="AD33" s="50" t="e">
        <f t="shared" si="48"/>
        <v>#N/A</v>
      </c>
      <c r="AE33" s="50">
        <f t="shared" ca="1" si="48"/>
        <v>34.766666666666673</v>
      </c>
      <c r="AF33" s="50" t="e">
        <f t="shared" si="48"/>
        <v>#N/A</v>
      </c>
      <c r="AG33" s="50">
        <f t="shared" ca="1" si="48"/>
        <v>98.966666666666669</v>
      </c>
      <c r="AH33" s="50" t="e">
        <f t="shared" si="48"/>
        <v>#N/A</v>
      </c>
      <c r="AI33" s="50" t="e">
        <f t="shared" si="48"/>
        <v>#N/A</v>
      </c>
      <c r="AJ33" s="50" t="e">
        <f t="shared" si="48"/>
        <v>#N/A</v>
      </c>
      <c r="AK33" s="50" t="e">
        <f t="shared" si="48"/>
        <v>#N/A</v>
      </c>
      <c r="AL33" s="50" t="e">
        <f t="shared" si="48"/>
        <v>#N/A</v>
      </c>
      <c r="AM33" s="50" t="e">
        <f t="shared" si="48"/>
        <v>#N/A</v>
      </c>
      <c r="AN33" s="50" t="e">
        <f t="shared" si="48"/>
        <v>#N/A</v>
      </c>
      <c r="AO33" s="50">
        <f t="shared" ca="1" si="48"/>
        <v>55.1</v>
      </c>
      <c r="AP33" s="50" t="e">
        <f t="shared" si="48"/>
        <v>#N/A</v>
      </c>
      <c r="AQ33" s="50">
        <f t="shared" ca="1" si="48"/>
        <v>93.716666666666669</v>
      </c>
      <c r="AR33" s="50">
        <f t="shared" ca="1" si="48"/>
        <v>69.833333333333329</v>
      </c>
      <c r="AS33" s="50">
        <f t="shared" ca="1" si="48"/>
        <v>51.683333333333337</v>
      </c>
      <c r="AT33" s="50">
        <f t="shared" ca="1" si="48"/>
        <v>55.06666666666667</v>
      </c>
      <c r="AU33" s="50" t="e">
        <f t="shared" si="48"/>
        <v>#N/A</v>
      </c>
      <c r="AV33" s="50">
        <f t="shared" ca="1" si="48"/>
        <v>75.433333333333337</v>
      </c>
      <c r="AW33" s="50" t="e">
        <f t="shared" si="48"/>
        <v>#N/A</v>
      </c>
      <c r="AX33" s="50" t="e">
        <f t="shared" si="48"/>
        <v>#N/A</v>
      </c>
      <c r="AY33" s="50" t="e">
        <f t="shared" si="48"/>
        <v>#N/A</v>
      </c>
      <c r="AZ33" s="50">
        <f t="shared" ca="1" si="48"/>
        <v>93.733333333333334</v>
      </c>
      <c r="BA33" s="50" t="e">
        <f t="shared" si="48"/>
        <v>#N/A</v>
      </c>
      <c r="BB33" s="50">
        <f t="shared" ca="1" si="48"/>
        <v>94.183333333333337</v>
      </c>
      <c r="BC33" s="50">
        <f t="shared" ca="1" si="48"/>
        <v>75.900000000000006</v>
      </c>
      <c r="BD33" s="50">
        <f t="shared" ca="1" si="48"/>
        <v>61.083333333333329</v>
      </c>
      <c r="BE33" s="50">
        <f t="shared" ca="1" si="48"/>
        <v>63.083333333333329</v>
      </c>
      <c r="BF33" s="50">
        <f t="shared" ca="1" si="48"/>
        <v>74.216666666666669</v>
      </c>
      <c r="BG33" s="50">
        <f t="shared" ca="1" si="48"/>
        <v>62.650000000000006</v>
      </c>
      <c r="BH33" s="50">
        <f t="shared" ca="1" si="48"/>
        <v>81.466666666666669</v>
      </c>
      <c r="BI33" s="50" t="e">
        <f t="shared" si="48"/>
        <v>#N/A</v>
      </c>
      <c r="BJ33" s="50" t="e">
        <f t="shared" si="48"/>
        <v>#N/A</v>
      </c>
      <c r="BK33" s="50">
        <f t="shared" ca="1" si="48"/>
        <v>72.383333333333326</v>
      </c>
      <c r="BL33" s="50">
        <f t="shared" ca="1" si="48"/>
        <v>73.86666666666666</v>
      </c>
      <c r="BM33" s="50">
        <f t="shared" ca="1" si="48"/>
        <v>79.650000000000006</v>
      </c>
      <c r="BN33" s="50">
        <f t="shared" ca="1" si="48"/>
        <v>166.6</v>
      </c>
      <c r="BO33" s="50" t="e">
        <f t="shared" si="48"/>
        <v>#N/A</v>
      </c>
      <c r="BP33" s="50">
        <f t="shared" ref="BP33:BY33" ca="1" si="49">+BP28+BP22+BP12</f>
        <v>179.56666666666669</v>
      </c>
      <c r="BQ33" s="50" t="e">
        <f t="shared" si="49"/>
        <v>#N/A</v>
      </c>
      <c r="BR33" s="50" t="e">
        <f t="shared" si="49"/>
        <v>#N/A</v>
      </c>
      <c r="BS33" s="50" t="e">
        <f t="shared" si="49"/>
        <v>#N/A</v>
      </c>
      <c r="BT33" s="50">
        <f t="shared" ca="1" si="49"/>
        <v>191.13333333333333</v>
      </c>
      <c r="BU33" s="50">
        <f t="shared" ca="1" si="49"/>
        <v>71.216666666666669</v>
      </c>
      <c r="BV33" s="50">
        <f t="shared" ca="1" si="49"/>
        <v>46.36666666666666</v>
      </c>
      <c r="BW33" s="50">
        <f t="shared" ca="1" si="49"/>
        <v>38.233333333333334</v>
      </c>
      <c r="BX33" s="50" t="e">
        <f t="shared" si="49"/>
        <v>#N/A</v>
      </c>
      <c r="BY33" s="50">
        <f t="shared" ca="1" si="49"/>
        <v>53.983333333333334</v>
      </c>
      <c r="BZ33" s="50">
        <f ca="1">+BZ28+BZ22+BZ12</f>
        <v>75.199999999999989</v>
      </c>
      <c r="CA33" s="50">
        <f ca="1">+CA28+CA22+CA12</f>
        <v>63.05</v>
      </c>
      <c r="CB33" s="50">
        <f ca="1">+CB28+CB22+CB12</f>
        <v>67.816666666666663</v>
      </c>
      <c r="CC33" s="50">
        <f ca="1">+CC28+CC22+CC12</f>
        <v>93.433333333333323</v>
      </c>
    </row>
    <row r="34" spans="1:81" x14ac:dyDescent="0.25">
      <c r="A34" s="215"/>
      <c r="B34" t="s">
        <v>238</v>
      </c>
    </row>
    <row r="35" spans="1:81" x14ac:dyDescent="0.25">
      <c r="A35" s="215"/>
      <c r="B35" s="51" t="s">
        <v>112</v>
      </c>
      <c r="C35" t="e">
        <f>+(C9+C13)/C9</f>
        <v>#N/A</v>
      </c>
      <c r="D35" t="e">
        <f t="shared" ref="D35:BO35" si="50">+(D9+D13)/D9</f>
        <v>#N/A</v>
      </c>
      <c r="E35" t="e">
        <f t="shared" si="50"/>
        <v>#N/A</v>
      </c>
      <c r="F35" t="e">
        <f t="shared" si="50"/>
        <v>#N/A</v>
      </c>
      <c r="G35" t="e">
        <f t="shared" si="50"/>
        <v>#N/A</v>
      </c>
      <c r="H35" t="e">
        <f t="shared" si="50"/>
        <v>#N/A</v>
      </c>
      <c r="I35" t="e">
        <f t="shared" si="50"/>
        <v>#N/A</v>
      </c>
      <c r="J35" t="e">
        <f t="shared" si="50"/>
        <v>#N/A</v>
      </c>
      <c r="K35" t="e">
        <f t="shared" si="50"/>
        <v>#N/A</v>
      </c>
      <c r="L35">
        <f t="shared" si="50"/>
        <v>2.4619852164730731</v>
      </c>
      <c r="M35" t="e">
        <f t="shared" si="50"/>
        <v>#N/A</v>
      </c>
      <c r="N35" t="e">
        <f t="shared" si="50"/>
        <v>#N/A</v>
      </c>
      <c r="O35">
        <f t="shared" si="50"/>
        <v>1.5636396790663749</v>
      </c>
      <c r="P35" t="e">
        <f t="shared" si="50"/>
        <v>#N/A</v>
      </c>
      <c r="Q35" t="e">
        <f t="shared" si="50"/>
        <v>#N/A</v>
      </c>
      <c r="R35" t="e">
        <f t="shared" si="50"/>
        <v>#N/A</v>
      </c>
      <c r="S35" t="e">
        <f t="shared" si="50"/>
        <v>#N/A</v>
      </c>
      <c r="T35" t="e">
        <f t="shared" si="50"/>
        <v>#N/A</v>
      </c>
      <c r="U35" t="e">
        <f t="shared" si="50"/>
        <v>#N/A</v>
      </c>
      <c r="V35" t="e">
        <f t="shared" si="50"/>
        <v>#N/A</v>
      </c>
      <c r="W35" t="e">
        <f t="shared" si="50"/>
        <v>#N/A</v>
      </c>
      <c r="X35" t="e">
        <f t="shared" si="50"/>
        <v>#N/A</v>
      </c>
      <c r="Y35" t="e">
        <f t="shared" si="50"/>
        <v>#N/A</v>
      </c>
      <c r="Z35" t="e">
        <f t="shared" si="50"/>
        <v>#N/A</v>
      </c>
      <c r="AA35" t="e">
        <f t="shared" si="50"/>
        <v>#N/A</v>
      </c>
      <c r="AB35" t="e">
        <f t="shared" si="50"/>
        <v>#N/A</v>
      </c>
      <c r="AC35" t="e">
        <f t="shared" si="50"/>
        <v>#N/A</v>
      </c>
      <c r="AD35" t="e">
        <f t="shared" si="50"/>
        <v>#N/A</v>
      </c>
      <c r="AE35" t="e">
        <f t="shared" si="50"/>
        <v>#N/A</v>
      </c>
      <c r="AF35" t="e">
        <f t="shared" si="50"/>
        <v>#N/A</v>
      </c>
      <c r="AG35" t="e">
        <f t="shared" si="50"/>
        <v>#N/A</v>
      </c>
      <c r="AH35" t="e">
        <f t="shared" si="50"/>
        <v>#N/A</v>
      </c>
      <c r="AI35">
        <f t="shared" si="50"/>
        <v>7.7133333333333329</v>
      </c>
      <c r="AJ35" t="e">
        <f t="shared" si="50"/>
        <v>#N/A</v>
      </c>
      <c r="AK35">
        <f t="shared" si="50"/>
        <v>2.8426929392446629</v>
      </c>
      <c r="AL35" t="e">
        <f t="shared" si="50"/>
        <v>#N/A</v>
      </c>
      <c r="AM35">
        <f t="shared" si="50"/>
        <v>6.1598784194528866</v>
      </c>
      <c r="AN35">
        <f t="shared" si="50"/>
        <v>2.2548523206751052</v>
      </c>
      <c r="AO35" t="e">
        <f t="shared" si="50"/>
        <v>#N/A</v>
      </c>
      <c r="AP35" t="e">
        <f t="shared" si="50"/>
        <v>#N/A</v>
      </c>
      <c r="AQ35" t="e">
        <f t="shared" si="50"/>
        <v>#N/A</v>
      </c>
      <c r="AR35" t="e">
        <f t="shared" si="50"/>
        <v>#N/A</v>
      </c>
      <c r="AS35" t="e">
        <f t="shared" si="50"/>
        <v>#N/A</v>
      </c>
      <c r="AT35" t="e">
        <f t="shared" si="50"/>
        <v>#N/A</v>
      </c>
      <c r="AU35" t="e">
        <f t="shared" si="50"/>
        <v>#N/A</v>
      </c>
      <c r="AV35" t="e">
        <f t="shared" si="50"/>
        <v>#N/A</v>
      </c>
      <c r="AW35" t="e">
        <f t="shared" si="50"/>
        <v>#N/A</v>
      </c>
      <c r="AX35">
        <f t="shared" si="50"/>
        <v>2.4944444444444445</v>
      </c>
      <c r="AY35" t="e">
        <f t="shared" si="50"/>
        <v>#N/A</v>
      </c>
      <c r="AZ35" t="e">
        <f t="shared" si="50"/>
        <v>#N/A</v>
      </c>
      <c r="BA35" t="e">
        <f t="shared" si="50"/>
        <v>#N/A</v>
      </c>
      <c r="BB35" t="e">
        <f t="shared" si="50"/>
        <v>#N/A</v>
      </c>
      <c r="BC35" t="e">
        <f t="shared" si="50"/>
        <v>#N/A</v>
      </c>
      <c r="BD35" t="e">
        <f t="shared" si="50"/>
        <v>#N/A</v>
      </c>
      <c r="BE35" t="e">
        <f t="shared" si="50"/>
        <v>#N/A</v>
      </c>
      <c r="BF35" t="e">
        <f t="shared" si="50"/>
        <v>#N/A</v>
      </c>
      <c r="BG35" t="e">
        <f t="shared" si="50"/>
        <v>#N/A</v>
      </c>
      <c r="BH35" t="e">
        <f t="shared" si="50"/>
        <v>#N/A</v>
      </c>
      <c r="BI35" t="e">
        <f t="shared" si="50"/>
        <v>#N/A</v>
      </c>
      <c r="BJ35" t="e">
        <f t="shared" si="50"/>
        <v>#N/A</v>
      </c>
      <c r="BK35" t="e">
        <f t="shared" si="50"/>
        <v>#N/A</v>
      </c>
      <c r="BL35" t="e">
        <f t="shared" si="50"/>
        <v>#N/A</v>
      </c>
      <c r="BM35" t="e">
        <f t="shared" si="50"/>
        <v>#N/A</v>
      </c>
      <c r="BN35" t="e">
        <f t="shared" si="50"/>
        <v>#N/A</v>
      </c>
      <c r="BO35" t="e">
        <f t="shared" si="50"/>
        <v>#N/A</v>
      </c>
      <c r="BP35" t="e">
        <f t="shared" ref="BP35:BY35" si="51">+(BP9+BP13)/BP9</f>
        <v>#N/A</v>
      </c>
      <c r="BQ35">
        <f t="shared" si="51"/>
        <v>2.2454260324098274</v>
      </c>
      <c r="BR35" t="e">
        <f t="shared" si="51"/>
        <v>#N/A</v>
      </c>
      <c r="BS35" t="e">
        <f t="shared" si="51"/>
        <v>#N/A</v>
      </c>
      <c r="BT35" t="e">
        <f t="shared" si="51"/>
        <v>#N/A</v>
      </c>
      <c r="BU35" t="e">
        <f t="shared" si="51"/>
        <v>#N/A</v>
      </c>
      <c r="BV35" t="e">
        <f t="shared" si="51"/>
        <v>#N/A</v>
      </c>
      <c r="BW35" t="e">
        <f t="shared" si="51"/>
        <v>#N/A</v>
      </c>
      <c r="BX35">
        <f t="shared" si="51"/>
        <v>2.3071065989847721</v>
      </c>
      <c r="BY35" t="e">
        <f t="shared" si="51"/>
        <v>#N/A</v>
      </c>
      <c r="BZ35" t="e">
        <f>+(BZ9+BZ13)/BZ9</f>
        <v>#N/A</v>
      </c>
      <c r="CA35" t="e">
        <f>+(CA9+CA13)/CA9</f>
        <v>#N/A</v>
      </c>
      <c r="CB35" t="e">
        <f>+(CB9+CB13)/CB9</f>
        <v>#N/A</v>
      </c>
      <c r="CC35" t="e">
        <f>+(CC9+CC13)/CC9</f>
        <v>#N/A</v>
      </c>
    </row>
    <row r="36" spans="1:81" x14ac:dyDescent="0.25">
      <c r="A36" s="215"/>
      <c r="B36" s="51" t="s">
        <v>321</v>
      </c>
      <c r="C36" t="e">
        <f>+(C10+C16)/C10</f>
        <v>#N/A</v>
      </c>
      <c r="D36" t="e">
        <f t="shared" ref="D36:BO36" si="52">+(D10+D16)/D10</f>
        <v>#N/A</v>
      </c>
      <c r="E36">
        <f t="shared" si="52"/>
        <v>3.1539538138558441</v>
      </c>
      <c r="F36" t="e">
        <f t="shared" si="52"/>
        <v>#N/A</v>
      </c>
      <c r="G36" t="e">
        <f t="shared" si="52"/>
        <v>#N/A</v>
      </c>
      <c r="H36" t="e">
        <f t="shared" si="52"/>
        <v>#N/A</v>
      </c>
      <c r="I36" t="e">
        <f t="shared" si="52"/>
        <v>#N/A</v>
      </c>
      <c r="J36" t="e">
        <f t="shared" si="52"/>
        <v>#N/A</v>
      </c>
      <c r="K36" t="e">
        <f t="shared" si="52"/>
        <v>#N/A</v>
      </c>
      <c r="L36" t="e">
        <f t="shared" si="52"/>
        <v>#N/A</v>
      </c>
      <c r="M36" t="e">
        <f t="shared" si="52"/>
        <v>#N/A</v>
      </c>
      <c r="N36" t="e">
        <f t="shared" si="52"/>
        <v>#N/A</v>
      </c>
      <c r="O36" t="e">
        <f t="shared" si="52"/>
        <v>#N/A</v>
      </c>
      <c r="P36" t="e">
        <f t="shared" si="52"/>
        <v>#N/A</v>
      </c>
      <c r="Q36" t="e">
        <f t="shared" si="52"/>
        <v>#N/A</v>
      </c>
      <c r="R36" t="e">
        <f t="shared" si="52"/>
        <v>#N/A</v>
      </c>
      <c r="S36" t="e">
        <f t="shared" si="52"/>
        <v>#N/A</v>
      </c>
      <c r="T36" t="e">
        <f t="shared" si="52"/>
        <v>#N/A</v>
      </c>
      <c r="U36" t="e">
        <f t="shared" si="52"/>
        <v>#N/A</v>
      </c>
      <c r="V36" t="e">
        <f t="shared" si="52"/>
        <v>#N/A</v>
      </c>
      <c r="W36" t="e">
        <f t="shared" si="52"/>
        <v>#N/A</v>
      </c>
      <c r="X36" t="e">
        <f t="shared" si="52"/>
        <v>#N/A</v>
      </c>
      <c r="Y36">
        <f t="shared" si="52"/>
        <v>2.2461729416632186</v>
      </c>
      <c r="Z36" t="e">
        <f t="shared" si="52"/>
        <v>#N/A</v>
      </c>
      <c r="AA36" t="e">
        <f t="shared" si="52"/>
        <v>#N/A</v>
      </c>
      <c r="AB36" t="e">
        <f t="shared" si="52"/>
        <v>#N/A</v>
      </c>
      <c r="AC36">
        <f t="shared" si="52"/>
        <v>9.6378466557911917</v>
      </c>
      <c r="AD36">
        <f t="shared" si="52"/>
        <v>1.6904981549815499</v>
      </c>
      <c r="AE36" t="e">
        <f t="shared" si="52"/>
        <v>#N/A</v>
      </c>
      <c r="AF36">
        <f t="shared" si="52"/>
        <v>4.2142099681866387</v>
      </c>
      <c r="AG36" t="e">
        <f t="shared" si="52"/>
        <v>#N/A</v>
      </c>
      <c r="AH36" t="e">
        <f t="shared" si="52"/>
        <v>#N/A</v>
      </c>
      <c r="AI36" t="e">
        <f t="shared" si="52"/>
        <v>#N/A</v>
      </c>
      <c r="AJ36">
        <f t="shared" si="52"/>
        <v>2.7616580310880829</v>
      </c>
      <c r="AK36" t="e">
        <f t="shared" si="52"/>
        <v>#N/A</v>
      </c>
      <c r="AL36" t="e">
        <f t="shared" si="52"/>
        <v>#N/A</v>
      </c>
      <c r="AM36" t="e">
        <f t="shared" si="52"/>
        <v>#N/A</v>
      </c>
      <c r="AN36" t="e">
        <f t="shared" si="52"/>
        <v>#N/A</v>
      </c>
      <c r="AO36" t="e">
        <f t="shared" si="52"/>
        <v>#N/A</v>
      </c>
      <c r="AP36" t="e">
        <f t="shared" si="52"/>
        <v>#N/A</v>
      </c>
      <c r="AQ36" t="e">
        <f t="shared" si="52"/>
        <v>#N/A</v>
      </c>
      <c r="AR36" t="e">
        <f t="shared" si="52"/>
        <v>#N/A</v>
      </c>
      <c r="AS36" t="e">
        <f t="shared" si="52"/>
        <v>#N/A</v>
      </c>
      <c r="AT36" t="e">
        <f t="shared" si="52"/>
        <v>#N/A</v>
      </c>
      <c r="AU36" t="e">
        <f t="shared" si="52"/>
        <v>#N/A</v>
      </c>
      <c r="AV36" t="e">
        <f t="shared" si="52"/>
        <v>#N/A</v>
      </c>
      <c r="AW36" t="e">
        <f t="shared" si="52"/>
        <v>#N/A</v>
      </c>
      <c r="AX36" t="e">
        <f t="shared" si="52"/>
        <v>#N/A</v>
      </c>
      <c r="AY36" t="e">
        <f t="shared" si="52"/>
        <v>#N/A</v>
      </c>
      <c r="AZ36" t="e">
        <f t="shared" si="52"/>
        <v>#N/A</v>
      </c>
      <c r="BA36" t="e">
        <f t="shared" si="52"/>
        <v>#N/A</v>
      </c>
      <c r="BB36" t="e">
        <f t="shared" si="52"/>
        <v>#N/A</v>
      </c>
      <c r="BC36" t="e">
        <f t="shared" si="52"/>
        <v>#N/A</v>
      </c>
      <c r="BD36" t="e">
        <f t="shared" si="52"/>
        <v>#N/A</v>
      </c>
      <c r="BE36" t="e">
        <f t="shared" si="52"/>
        <v>#N/A</v>
      </c>
      <c r="BF36" t="e">
        <f t="shared" si="52"/>
        <v>#N/A</v>
      </c>
      <c r="BG36" t="e">
        <f t="shared" si="52"/>
        <v>#N/A</v>
      </c>
      <c r="BH36" t="e">
        <f t="shared" si="52"/>
        <v>#N/A</v>
      </c>
      <c r="BI36" t="e">
        <f t="shared" si="52"/>
        <v>#N/A</v>
      </c>
      <c r="BJ36" t="e">
        <f t="shared" si="52"/>
        <v>#N/A</v>
      </c>
      <c r="BK36" t="e">
        <f t="shared" si="52"/>
        <v>#N/A</v>
      </c>
      <c r="BL36" t="e">
        <f t="shared" si="52"/>
        <v>#N/A</v>
      </c>
      <c r="BM36" t="e">
        <f t="shared" si="52"/>
        <v>#N/A</v>
      </c>
      <c r="BN36" t="e">
        <f t="shared" si="52"/>
        <v>#N/A</v>
      </c>
      <c r="BO36" t="e">
        <f t="shared" si="52"/>
        <v>#N/A</v>
      </c>
      <c r="BP36" t="e">
        <f t="shared" ref="BP36:BY36" si="53">+(BP10+BP16)/BP10</f>
        <v>#N/A</v>
      </c>
      <c r="BQ36" t="e">
        <f t="shared" si="53"/>
        <v>#N/A</v>
      </c>
      <c r="BR36" t="e">
        <f t="shared" si="53"/>
        <v>#N/A</v>
      </c>
      <c r="BS36">
        <f t="shared" si="53"/>
        <v>2.3064735174287008</v>
      </c>
      <c r="BT36" t="e">
        <f t="shared" si="53"/>
        <v>#N/A</v>
      </c>
      <c r="BU36" t="e">
        <f t="shared" si="53"/>
        <v>#N/A</v>
      </c>
      <c r="BV36" t="e">
        <f t="shared" si="53"/>
        <v>#N/A</v>
      </c>
      <c r="BW36" t="e">
        <f t="shared" si="53"/>
        <v>#N/A</v>
      </c>
      <c r="BX36" t="e">
        <f t="shared" si="53"/>
        <v>#N/A</v>
      </c>
      <c r="BY36" t="e">
        <f t="shared" si="53"/>
        <v>#N/A</v>
      </c>
      <c r="BZ36" t="e">
        <f>+(BZ10+BZ16)/BZ10</f>
        <v>#N/A</v>
      </c>
      <c r="CA36" t="e">
        <f>+(CA10+CA16)/CA10</f>
        <v>#N/A</v>
      </c>
      <c r="CB36" t="e">
        <f>+(CB10+CB16)/CB10</f>
        <v>#N/A</v>
      </c>
      <c r="CC36" t="e">
        <f>+(CC10+CC16)/CC10</f>
        <v>#N/A</v>
      </c>
    </row>
    <row r="37" spans="1:81" x14ac:dyDescent="0.25">
      <c r="A37" s="215"/>
      <c r="B37" s="81" t="s">
        <v>50</v>
      </c>
      <c r="C37">
        <f>+(C11+C19)/C11</f>
        <v>3.3200000000000003</v>
      </c>
      <c r="D37" t="e">
        <f t="shared" ref="D37:BO37" si="54">+(D11+D19)/D11</f>
        <v>#N/A</v>
      </c>
      <c r="E37" t="e">
        <f t="shared" si="54"/>
        <v>#N/A</v>
      </c>
      <c r="F37">
        <f t="shared" si="54"/>
        <v>1.4813791789694257</v>
      </c>
      <c r="G37" t="e">
        <f t="shared" si="54"/>
        <v>#N/A</v>
      </c>
      <c r="H37">
        <f t="shared" si="54"/>
        <v>4.7674058793192371</v>
      </c>
      <c r="I37" t="e">
        <f t="shared" si="54"/>
        <v>#N/A</v>
      </c>
      <c r="J37" t="e">
        <f t="shared" si="54"/>
        <v>#N/A</v>
      </c>
      <c r="K37">
        <f t="shared" si="54"/>
        <v>3.779783393501805</v>
      </c>
      <c r="L37" t="e">
        <f t="shared" si="54"/>
        <v>#N/A</v>
      </c>
      <c r="M37" t="e">
        <f t="shared" si="54"/>
        <v>#N/A</v>
      </c>
      <c r="N37">
        <f t="shared" si="54"/>
        <v>3.2773109243697478</v>
      </c>
      <c r="O37" t="e">
        <f t="shared" si="54"/>
        <v>#N/A</v>
      </c>
      <c r="P37" t="e">
        <f t="shared" si="54"/>
        <v>#N/A</v>
      </c>
      <c r="Q37">
        <f t="shared" si="54"/>
        <v>2.2903324184202498</v>
      </c>
      <c r="R37" t="e">
        <f t="shared" si="54"/>
        <v>#N/A</v>
      </c>
      <c r="S37" t="e">
        <f t="shared" si="54"/>
        <v>#N/A</v>
      </c>
      <c r="T37" t="e">
        <f t="shared" si="54"/>
        <v>#N/A</v>
      </c>
      <c r="U37" t="e">
        <f t="shared" si="54"/>
        <v>#N/A</v>
      </c>
      <c r="V37" t="e">
        <f t="shared" si="54"/>
        <v>#N/A</v>
      </c>
      <c r="W37" t="e">
        <f t="shared" si="54"/>
        <v>#N/A</v>
      </c>
      <c r="X37" t="e">
        <f t="shared" si="54"/>
        <v>#N/A</v>
      </c>
      <c r="Y37" t="e">
        <f t="shared" si="54"/>
        <v>#N/A</v>
      </c>
      <c r="Z37">
        <f t="shared" si="54"/>
        <v>3.0364285714285719</v>
      </c>
      <c r="AA37">
        <f t="shared" si="54"/>
        <v>3.7770800627943486</v>
      </c>
      <c r="AB37">
        <f t="shared" si="54"/>
        <v>6.3186180422264879</v>
      </c>
      <c r="AC37" t="e">
        <f t="shared" si="54"/>
        <v>#N/A</v>
      </c>
      <c r="AD37" t="e">
        <f t="shared" si="54"/>
        <v>#N/A</v>
      </c>
      <c r="AE37" t="e">
        <f t="shared" si="54"/>
        <v>#N/A</v>
      </c>
      <c r="AF37" t="e">
        <f t="shared" si="54"/>
        <v>#N/A</v>
      </c>
      <c r="AG37" t="e">
        <f t="shared" si="54"/>
        <v>#N/A</v>
      </c>
      <c r="AH37">
        <f t="shared" si="54"/>
        <v>1.9205628688152518</v>
      </c>
      <c r="AI37" t="e">
        <f t="shared" si="54"/>
        <v>#N/A</v>
      </c>
      <c r="AJ37" t="e">
        <f t="shared" si="54"/>
        <v>#N/A</v>
      </c>
      <c r="AK37" t="e">
        <f t="shared" si="54"/>
        <v>#N/A</v>
      </c>
      <c r="AL37">
        <f t="shared" si="54"/>
        <v>3.4661572052401746</v>
      </c>
      <c r="AM37" t="e">
        <f t="shared" si="54"/>
        <v>#N/A</v>
      </c>
      <c r="AN37" t="e">
        <f t="shared" si="54"/>
        <v>#N/A</v>
      </c>
      <c r="AO37" t="e">
        <f t="shared" si="54"/>
        <v>#N/A</v>
      </c>
      <c r="AP37">
        <f t="shared" si="54"/>
        <v>1.261372231226364</v>
      </c>
      <c r="AQ37" t="e">
        <f t="shared" si="54"/>
        <v>#N/A</v>
      </c>
      <c r="AR37" t="e">
        <f t="shared" si="54"/>
        <v>#N/A</v>
      </c>
      <c r="AS37" t="e">
        <f t="shared" si="54"/>
        <v>#N/A</v>
      </c>
      <c r="AT37" t="e">
        <f t="shared" si="54"/>
        <v>#N/A</v>
      </c>
      <c r="AU37">
        <f t="shared" si="54"/>
        <v>1.8692449355432783</v>
      </c>
      <c r="AV37" t="e">
        <f t="shared" si="54"/>
        <v>#N/A</v>
      </c>
      <c r="AW37">
        <f t="shared" si="54"/>
        <v>2.2035694366982708</v>
      </c>
      <c r="AX37" t="e">
        <f t="shared" si="54"/>
        <v>#N/A</v>
      </c>
      <c r="AY37">
        <f t="shared" si="54"/>
        <v>1.7858744394618833</v>
      </c>
      <c r="AZ37" t="e">
        <f t="shared" si="54"/>
        <v>#N/A</v>
      </c>
      <c r="BA37">
        <f t="shared" si="54"/>
        <v>4.0089974293059134</v>
      </c>
      <c r="BB37" t="e">
        <f t="shared" si="54"/>
        <v>#N/A</v>
      </c>
      <c r="BC37" t="e">
        <f t="shared" si="54"/>
        <v>#N/A</v>
      </c>
      <c r="BD37" t="e">
        <f t="shared" si="54"/>
        <v>#N/A</v>
      </c>
      <c r="BE37" t="e">
        <f t="shared" si="54"/>
        <v>#N/A</v>
      </c>
      <c r="BF37" t="e">
        <f t="shared" si="54"/>
        <v>#N/A</v>
      </c>
      <c r="BG37" t="e">
        <f t="shared" si="54"/>
        <v>#N/A</v>
      </c>
      <c r="BH37" t="e">
        <f t="shared" si="54"/>
        <v>#N/A</v>
      </c>
      <c r="BI37">
        <f t="shared" si="54"/>
        <v>3.1185667752442994</v>
      </c>
      <c r="BJ37">
        <f t="shared" si="54"/>
        <v>3.0723618090452267</v>
      </c>
      <c r="BK37" t="e">
        <f t="shared" si="54"/>
        <v>#N/A</v>
      </c>
      <c r="BL37" t="e">
        <f t="shared" si="54"/>
        <v>#N/A</v>
      </c>
      <c r="BM37" t="e">
        <f t="shared" si="54"/>
        <v>#N/A</v>
      </c>
      <c r="BN37" t="e">
        <f t="shared" si="54"/>
        <v>#N/A</v>
      </c>
      <c r="BO37">
        <f t="shared" si="54"/>
        <v>1.7036429274696423</v>
      </c>
      <c r="BP37" t="e">
        <f t="shared" ref="BP37:BY37" si="55">+(BP11+BP19)/BP11</f>
        <v>#N/A</v>
      </c>
      <c r="BQ37" t="e">
        <f t="shared" si="55"/>
        <v>#N/A</v>
      </c>
      <c r="BR37">
        <f t="shared" si="55"/>
        <v>5.8909329829172146</v>
      </c>
      <c r="BS37" t="e">
        <f t="shared" si="55"/>
        <v>#N/A</v>
      </c>
      <c r="BT37" t="e">
        <f t="shared" si="55"/>
        <v>#N/A</v>
      </c>
      <c r="BU37" t="e">
        <f t="shared" si="55"/>
        <v>#N/A</v>
      </c>
      <c r="BV37" t="e">
        <f t="shared" si="55"/>
        <v>#N/A</v>
      </c>
      <c r="BW37" t="e">
        <f t="shared" si="55"/>
        <v>#N/A</v>
      </c>
      <c r="BX37" t="e">
        <f t="shared" si="55"/>
        <v>#N/A</v>
      </c>
      <c r="BY37" t="e">
        <f t="shared" si="55"/>
        <v>#N/A</v>
      </c>
      <c r="BZ37" t="e">
        <f>+(BZ11+BZ19)/BZ11</f>
        <v>#N/A</v>
      </c>
      <c r="CA37" t="e">
        <f>+(CA11+CA19)/CA11</f>
        <v>#N/A</v>
      </c>
      <c r="CB37" t="e">
        <f>+(CB11+CB19)/CB11</f>
        <v>#N/A</v>
      </c>
      <c r="CC37" t="e">
        <f>+(CC11+CC19)/CC11</f>
        <v>#N/A</v>
      </c>
    </row>
    <row r="38" spans="1:81" x14ac:dyDescent="0.25">
      <c r="A38" s="215"/>
      <c r="B38" s="51" t="s">
        <v>57</v>
      </c>
      <c r="C38" t="e">
        <f>+(C12+C22)/C12</f>
        <v>#N/A</v>
      </c>
      <c r="D38">
        <f t="shared" ref="D38:BO38" si="56">+(D12+D22)/D12</f>
        <v>2.6381109280615043</v>
      </c>
      <c r="E38" t="e">
        <f t="shared" si="56"/>
        <v>#N/A</v>
      </c>
      <c r="F38" t="e">
        <f t="shared" si="56"/>
        <v>#N/A</v>
      </c>
      <c r="G38">
        <f t="shared" si="56"/>
        <v>6.0171428571428569</v>
      </c>
      <c r="H38" t="e">
        <f t="shared" si="56"/>
        <v>#N/A</v>
      </c>
      <c r="I38">
        <f t="shared" si="56"/>
        <v>2.487411883182276</v>
      </c>
      <c r="J38">
        <f t="shared" si="56"/>
        <v>2.4180602006688967</v>
      </c>
      <c r="K38" t="e">
        <f t="shared" si="56"/>
        <v>#N/A</v>
      </c>
      <c r="L38" t="e">
        <f t="shared" si="56"/>
        <v>#N/A</v>
      </c>
      <c r="M38">
        <f t="shared" si="56"/>
        <v>2.097477421364061</v>
      </c>
      <c r="N38" t="e">
        <f t="shared" si="56"/>
        <v>#N/A</v>
      </c>
      <c r="O38" t="e">
        <f t="shared" si="56"/>
        <v>#N/A</v>
      </c>
      <c r="P38">
        <f t="shared" si="56"/>
        <v>10.582010582010582</v>
      </c>
      <c r="Q38" t="e">
        <f t="shared" si="56"/>
        <v>#N/A</v>
      </c>
      <c r="R38">
        <f t="shared" si="56"/>
        <v>1.6948168007149238</v>
      </c>
      <c r="S38">
        <f t="shared" si="56"/>
        <v>1.3165829145728645</v>
      </c>
      <c r="T38">
        <f t="shared" si="56"/>
        <v>1.5054378935317687</v>
      </c>
      <c r="U38">
        <f t="shared" si="56"/>
        <v>1.572609819121447</v>
      </c>
      <c r="V38">
        <f t="shared" si="56"/>
        <v>1.637422360248447</v>
      </c>
      <c r="W38">
        <f t="shared" si="56"/>
        <v>2.1570996978851964</v>
      </c>
      <c r="X38">
        <f t="shared" si="56"/>
        <v>2.3684446436575524</v>
      </c>
      <c r="Y38" t="e">
        <f t="shared" si="56"/>
        <v>#N/A</v>
      </c>
      <c r="Z38" t="e">
        <f t="shared" si="56"/>
        <v>#N/A</v>
      </c>
      <c r="AA38" t="e">
        <f t="shared" si="56"/>
        <v>#N/A</v>
      </c>
      <c r="AB38" t="e">
        <f t="shared" si="56"/>
        <v>#N/A</v>
      </c>
      <c r="AC38" t="e">
        <f t="shared" si="56"/>
        <v>#N/A</v>
      </c>
      <c r="AD38" t="e">
        <f t="shared" si="56"/>
        <v>#N/A</v>
      </c>
      <c r="AE38">
        <f t="shared" si="56"/>
        <v>1.6173228346456689</v>
      </c>
      <c r="AF38" t="e">
        <f t="shared" si="56"/>
        <v>#N/A</v>
      </c>
      <c r="AG38">
        <f t="shared" si="56"/>
        <v>1.5134803921568629</v>
      </c>
      <c r="AH38" t="e">
        <f t="shared" si="56"/>
        <v>#N/A</v>
      </c>
      <c r="AI38" t="e">
        <f t="shared" si="56"/>
        <v>#N/A</v>
      </c>
      <c r="AJ38" t="e">
        <f t="shared" si="56"/>
        <v>#N/A</v>
      </c>
      <c r="AK38" t="e">
        <f t="shared" si="56"/>
        <v>#N/A</v>
      </c>
      <c r="AL38" t="e">
        <f t="shared" si="56"/>
        <v>#N/A</v>
      </c>
      <c r="AM38" t="e">
        <f t="shared" si="56"/>
        <v>#N/A</v>
      </c>
      <c r="AN38" t="e">
        <f t="shared" si="56"/>
        <v>#N/A</v>
      </c>
      <c r="AO38">
        <f t="shared" si="56"/>
        <v>1.6640903686087989</v>
      </c>
      <c r="AP38" t="e">
        <f t="shared" si="56"/>
        <v>#N/A</v>
      </c>
      <c r="AQ38">
        <f t="shared" si="56"/>
        <v>1.6670074982958418</v>
      </c>
      <c r="AR38">
        <f t="shared" si="56"/>
        <v>1.6197991391678621</v>
      </c>
      <c r="AS38">
        <f t="shared" si="56"/>
        <v>1.4937070938215102</v>
      </c>
      <c r="AT38">
        <f t="shared" si="56"/>
        <v>1.9009071877180739</v>
      </c>
      <c r="AU38" t="e">
        <f t="shared" si="56"/>
        <v>#N/A</v>
      </c>
      <c r="AV38">
        <f t="shared" si="56"/>
        <v>2.0354122621564485</v>
      </c>
      <c r="AW38" t="e">
        <f t="shared" si="56"/>
        <v>#N/A</v>
      </c>
      <c r="AX38" t="e">
        <f t="shared" si="56"/>
        <v>#N/A</v>
      </c>
      <c r="AY38" t="e">
        <f t="shared" si="56"/>
        <v>#N/A</v>
      </c>
      <c r="AZ38">
        <f t="shared" si="56"/>
        <v>2.3967867575462511</v>
      </c>
      <c r="BA38" t="e">
        <f t="shared" si="56"/>
        <v>#N/A</v>
      </c>
      <c r="BB38">
        <f t="shared" si="56"/>
        <v>1.8277923048188269</v>
      </c>
      <c r="BC38">
        <f t="shared" si="56"/>
        <v>1.7669815564552409</v>
      </c>
      <c r="BD38">
        <f t="shared" si="56"/>
        <v>3.5707317073170728</v>
      </c>
      <c r="BE38">
        <f t="shared" si="56"/>
        <v>3.5149425287356317</v>
      </c>
      <c r="BF38">
        <f t="shared" si="56"/>
        <v>2.437797416723317</v>
      </c>
      <c r="BG38">
        <f t="shared" si="56"/>
        <v>3.5341040462427746</v>
      </c>
      <c r="BH38">
        <f t="shared" si="56"/>
        <v>1.6973995271867612</v>
      </c>
      <c r="BI38" t="e">
        <f t="shared" si="56"/>
        <v>#N/A</v>
      </c>
      <c r="BJ38" t="e">
        <f t="shared" si="56"/>
        <v>#N/A</v>
      </c>
      <c r="BK38">
        <f t="shared" si="56"/>
        <v>1.4349577124446233</v>
      </c>
      <c r="BL38">
        <f t="shared" si="56"/>
        <v>1.4011450381679389</v>
      </c>
      <c r="BM38">
        <f t="shared" si="56"/>
        <v>1.394746311622886</v>
      </c>
      <c r="BN38">
        <f t="shared" si="56"/>
        <v>2.8339385935952457</v>
      </c>
      <c r="BO38" t="e">
        <f t="shared" si="56"/>
        <v>#N/A</v>
      </c>
      <c r="BP38">
        <f t="shared" ref="BP38:BY38" si="57">+(BP12+BP22)/BP12</f>
        <v>2.7443543717429075</v>
      </c>
      <c r="BQ38" t="e">
        <f t="shared" si="57"/>
        <v>#N/A</v>
      </c>
      <c r="BR38" t="e">
        <f t="shared" si="57"/>
        <v>#N/A</v>
      </c>
      <c r="BS38" t="e">
        <f t="shared" si="57"/>
        <v>#N/A</v>
      </c>
      <c r="BT38">
        <f t="shared" si="57"/>
        <v>2.0269803582991579</v>
      </c>
      <c r="BU38">
        <f t="shared" si="57"/>
        <v>1.6807580174927115</v>
      </c>
      <c r="BV38">
        <f t="shared" si="57"/>
        <v>1.6317962835512734</v>
      </c>
      <c r="BW38">
        <f t="shared" si="57"/>
        <v>1.8145956607495068</v>
      </c>
      <c r="BX38" t="e">
        <f t="shared" si="57"/>
        <v>#N/A</v>
      </c>
      <c r="BY38">
        <f t="shared" si="57"/>
        <v>2.5520169851380041</v>
      </c>
      <c r="BZ38">
        <f>+(BZ12+BZ22)/BZ12</f>
        <v>2.5026109660574409</v>
      </c>
      <c r="CA38">
        <f>+(CA12+CA22)/CA12</f>
        <v>2.0311915159076728</v>
      </c>
      <c r="CB38">
        <f>+(CB12+CB22)/CB12</f>
        <v>1.9269454737956591</v>
      </c>
      <c r="CC38">
        <f>+(CC12+CC22)/CC12</f>
        <v>3.5212328767123284</v>
      </c>
    </row>
    <row r="39" spans="1:81" x14ac:dyDescent="0.25">
      <c r="A39" s="215"/>
    </row>
    <row r="40" spans="1:81" x14ac:dyDescent="0.25">
      <c r="A40" s="215"/>
      <c r="B40" t="s">
        <v>450</v>
      </c>
      <c r="C40" t="e">
        <f>+IF(ISERROR(C9),C10,C9)</f>
        <v>#N/A</v>
      </c>
      <c r="D40" t="e">
        <f t="shared" ref="D40:BO40" si="58">+IF(ISERROR(D9),D10,D9)</f>
        <v>#N/A</v>
      </c>
      <c r="E40">
        <f t="shared" si="58"/>
        <v>47.633333333333326</v>
      </c>
      <c r="F40" t="e">
        <f t="shared" si="58"/>
        <v>#N/A</v>
      </c>
      <c r="G40" t="e">
        <f t="shared" si="58"/>
        <v>#N/A</v>
      </c>
      <c r="H40" t="e">
        <f t="shared" si="58"/>
        <v>#N/A</v>
      </c>
      <c r="I40" t="e">
        <f t="shared" si="58"/>
        <v>#N/A</v>
      </c>
      <c r="J40" t="e">
        <f t="shared" si="58"/>
        <v>#N/A</v>
      </c>
      <c r="K40" t="e">
        <f t="shared" si="58"/>
        <v>#N/A</v>
      </c>
      <c r="L40">
        <f t="shared" si="58"/>
        <v>31.566666666666666</v>
      </c>
      <c r="M40" t="e">
        <f t="shared" si="58"/>
        <v>#N/A</v>
      </c>
      <c r="N40" t="e">
        <f t="shared" si="58"/>
        <v>#N/A</v>
      </c>
      <c r="O40">
        <f t="shared" si="58"/>
        <v>91.4</v>
      </c>
      <c r="P40" t="e">
        <f t="shared" si="58"/>
        <v>#N/A</v>
      </c>
      <c r="Q40" t="e">
        <f t="shared" si="58"/>
        <v>#N/A</v>
      </c>
      <c r="R40" t="e">
        <f t="shared" si="58"/>
        <v>#N/A</v>
      </c>
      <c r="S40" t="e">
        <f t="shared" si="58"/>
        <v>#N/A</v>
      </c>
      <c r="T40" t="e">
        <f t="shared" si="58"/>
        <v>#N/A</v>
      </c>
      <c r="U40" t="e">
        <f t="shared" si="58"/>
        <v>#N/A</v>
      </c>
      <c r="V40" t="e">
        <f t="shared" si="58"/>
        <v>#N/A</v>
      </c>
      <c r="W40" t="e">
        <f t="shared" si="58"/>
        <v>#N/A</v>
      </c>
      <c r="X40" t="e">
        <f t="shared" si="58"/>
        <v>#N/A</v>
      </c>
      <c r="Y40">
        <f t="shared" si="58"/>
        <v>40.283333333333331</v>
      </c>
      <c r="Z40" t="e">
        <f t="shared" si="58"/>
        <v>#N/A</v>
      </c>
      <c r="AA40" t="e">
        <f t="shared" si="58"/>
        <v>#N/A</v>
      </c>
      <c r="AB40" t="e">
        <f t="shared" si="58"/>
        <v>#N/A</v>
      </c>
      <c r="AC40">
        <f t="shared" si="58"/>
        <v>10.216666666666667</v>
      </c>
      <c r="AD40">
        <f t="shared" si="58"/>
        <v>36.13333333333334</v>
      </c>
      <c r="AE40" t="e">
        <f t="shared" si="58"/>
        <v>#N/A</v>
      </c>
      <c r="AF40">
        <f t="shared" si="58"/>
        <v>15.716666666666665</v>
      </c>
      <c r="AG40" t="e">
        <f t="shared" si="58"/>
        <v>#N/A</v>
      </c>
      <c r="AH40" t="e">
        <f t="shared" si="58"/>
        <v>#N/A</v>
      </c>
      <c r="AI40">
        <f t="shared" si="58"/>
        <v>12.500000000000002</v>
      </c>
      <c r="AJ40">
        <f t="shared" si="58"/>
        <v>35.383333333333333</v>
      </c>
      <c r="AK40">
        <f t="shared" si="58"/>
        <v>50.75</v>
      </c>
      <c r="AL40" t="e">
        <f t="shared" si="58"/>
        <v>#N/A</v>
      </c>
      <c r="AM40">
        <f t="shared" si="58"/>
        <v>27.416666666666668</v>
      </c>
      <c r="AN40">
        <f t="shared" si="58"/>
        <v>19.75</v>
      </c>
      <c r="AO40" t="e">
        <f t="shared" si="58"/>
        <v>#N/A</v>
      </c>
      <c r="AP40" t="e">
        <f t="shared" si="58"/>
        <v>#N/A</v>
      </c>
      <c r="AQ40" t="e">
        <f t="shared" si="58"/>
        <v>#N/A</v>
      </c>
      <c r="AR40" t="e">
        <f t="shared" si="58"/>
        <v>#N/A</v>
      </c>
      <c r="AS40" t="e">
        <f t="shared" si="58"/>
        <v>#N/A</v>
      </c>
      <c r="AT40" t="e">
        <f t="shared" si="58"/>
        <v>#N/A</v>
      </c>
      <c r="AU40" t="e">
        <f t="shared" si="58"/>
        <v>#N/A</v>
      </c>
      <c r="AV40" t="e">
        <f t="shared" si="58"/>
        <v>#N/A</v>
      </c>
      <c r="AW40" t="e">
        <f t="shared" si="58"/>
        <v>#N/A</v>
      </c>
      <c r="AX40">
        <f t="shared" si="58"/>
        <v>45</v>
      </c>
      <c r="AY40" t="e">
        <f t="shared" si="58"/>
        <v>#N/A</v>
      </c>
      <c r="AZ40" t="e">
        <f t="shared" si="58"/>
        <v>#N/A</v>
      </c>
      <c r="BA40" t="e">
        <f t="shared" si="58"/>
        <v>#N/A</v>
      </c>
      <c r="BB40" t="e">
        <f t="shared" si="58"/>
        <v>#N/A</v>
      </c>
      <c r="BC40" t="e">
        <f t="shared" si="58"/>
        <v>#N/A</v>
      </c>
      <c r="BD40" t="e">
        <f t="shared" si="58"/>
        <v>#N/A</v>
      </c>
      <c r="BE40" t="e">
        <f t="shared" si="58"/>
        <v>#N/A</v>
      </c>
      <c r="BF40" t="e">
        <f t="shared" si="58"/>
        <v>#N/A</v>
      </c>
      <c r="BG40" t="e">
        <f t="shared" si="58"/>
        <v>#N/A</v>
      </c>
      <c r="BH40" t="e">
        <f t="shared" si="58"/>
        <v>#N/A</v>
      </c>
      <c r="BI40" t="e">
        <f t="shared" si="58"/>
        <v>#N/A</v>
      </c>
      <c r="BJ40" t="e">
        <f t="shared" si="58"/>
        <v>#N/A</v>
      </c>
      <c r="BK40" t="e">
        <f t="shared" si="58"/>
        <v>#N/A</v>
      </c>
      <c r="BL40" t="e">
        <f t="shared" si="58"/>
        <v>#N/A</v>
      </c>
      <c r="BM40" t="e">
        <f t="shared" si="58"/>
        <v>#N/A</v>
      </c>
      <c r="BN40" t="e">
        <f t="shared" si="58"/>
        <v>#N/A</v>
      </c>
      <c r="BO40" t="e">
        <f t="shared" si="58"/>
        <v>#N/A</v>
      </c>
      <c r="BP40" t="e">
        <f t="shared" ref="BP40:CC40" si="59">+IF(ISERROR(BP9),BP10,BP9)</f>
        <v>#N/A</v>
      </c>
      <c r="BQ40">
        <f t="shared" si="59"/>
        <v>63.766666666666666</v>
      </c>
      <c r="BR40" t="e">
        <f t="shared" si="59"/>
        <v>#N/A</v>
      </c>
      <c r="BS40">
        <f t="shared" si="59"/>
        <v>36.81666666666667</v>
      </c>
      <c r="BT40" t="e">
        <f t="shared" si="59"/>
        <v>#N/A</v>
      </c>
      <c r="BU40" t="e">
        <f t="shared" si="59"/>
        <v>#N/A</v>
      </c>
      <c r="BV40" t="e">
        <f t="shared" si="59"/>
        <v>#N/A</v>
      </c>
      <c r="BW40" t="e">
        <f t="shared" si="59"/>
        <v>#N/A</v>
      </c>
      <c r="BX40">
        <f t="shared" si="59"/>
        <v>65.666666666666657</v>
      </c>
      <c r="BY40" t="e">
        <f t="shared" si="59"/>
        <v>#N/A</v>
      </c>
      <c r="BZ40" t="e">
        <f t="shared" si="59"/>
        <v>#N/A</v>
      </c>
      <c r="CA40" t="e">
        <f t="shared" si="59"/>
        <v>#N/A</v>
      </c>
      <c r="CB40" t="e">
        <f t="shared" si="59"/>
        <v>#N/A</v>
      </c>
      <c r="CC40" t="e">
        <f t="shared" si="59"/>
        <v>#N/A</v>
      </c>
    </row>
    <row r="41" spans="1:81" x14ac:dyDescent="0.25">
      <c r="A41" s="215"/>
      <c r="B41" t="s">
        <v>447</v>
      </c>
      <c r="C41" t="e">
        <f>+C42+C43</f>
        <v>#N/A</v>
      </c>
      <c r="D41" t="e">
        <f t="shared" ref="D41:BO41" si="60">+D42+D43</f>
        <v>#N/A</v>
      </c>
      <c r="E41">
        <f t="shared" si="60"/>
        <v>102.60000000000001</v>
      </c>
      <c r="F41" t="e">
        <f t="shared" si="60"/>
        <v>#N/A</v>
      </c>
      <c r="G41" t="e">
        <f t="shared" si="60"/>
        <v>#N/A</v>
      </c>
      <c r="H41" t="e">
        <f t="shared" si="60"/>
        <v>#N/A</v>
      </c>
      <c r="I41" t="e">
        <f t="shared" si="60"/>
        <v>#N/A</v>
      </c>
      <c r="J41" t="e">
        <f t="shared" si="60"/>
        <v>#N/A</v>
      </c>
      <c r="K41" t="e">
        <f t="shared" si="60"/>
        <v>#N/A</v>
      </c>
      <c r="L41">
        <f t="shared" si="60"/>
        <v>46.15</v>
      </c>
      <c r="M41" t="e">
        <f t="shared" si="60"/>
        <v>#N/A</v>
      </c>
      <c r="N41" t="e">
        <f t="shared" si="60"/>
        <v>#N/A</v>
      </c>
      <c r="O41">
        <f t="shared" si="60"/>
        <v>51.516666666666666</v>
      </c>
      <c r="P41" t="e">
        <f t="shared" si="60"/>
        <v>#N/A</v>
      </c>
      <c r="Q41" t="e">
        <f t="shared" si="60"/>
        <v>#N/A</v>
      </c>
      <c r="R41" t="e">
        <f t="shared" si="60"/>
        <v>#N/A</v>
      </c>
      <c r="S41" t="e">
        <f t="shared" si="60"/>
        <v>#N/A</v>
      </c>
      <c r="T41" t="e">
        <f t="shared" si="60"/>
        <v>#N/A</v>
      </c>
      <c r="U41" t="e">
        <f t="shared" si="60"/>
        <v>#N/A</v>
      </c>
      <c r="V41" t="e">
        <f t="shared" si="60"/>
        <v>#N/A</v>
      </c>
      <c r="W41" t="e">
        <f t="shared" si="60"/>
        <v>#N/A</v>
      </c>
      <c r="X41" t="e">
        <f t="shared" si="60"/>
        <v>#N/A</v>
      </c>
      <c r="Y41">
        <f t="shared" si="60"/>
        <v>50.199999999999996</v>
      </c>
      <c r="Z41" t="e">
        <f t="shared" si="60"/>
        <v>#N/A</v>
      </c>
      <c r="AA41" t="e">
        <f t="shared" si="60"/>
        <v>#N/A</v>
      </c>
      <c r="AB41" t="e">
        <f t="shared" si="60"/>
        <v>#N/A</v>
      </c>
      <c r="AC41">
        <f t="shared" si="60"/>
        <v>88.25</v>
      </c>
      <c r="AD41">
        <f t="shared" si="60"/>
        <v>24.950000000000003</v>
      </c>
      <c r="AE41" t="e">
        <f t="shared" si="60"/>
        <v>#N/A</v>
      </c>
      <c r="AF41">
        <f t="shared" si="60"/>
        <v>50.516666666666666</v>
      </c>
      <c r="AG41" t="e">
        <f t="shared" si="60"/>
        <v>#N/A</v>
      </c>
      <c r="AH41" t="e">
        <f t="shared" si="60"/>
        <v>#N/A</v>
      </c>
      <c r="AI41">
        <f t="shared" si="60"/>
        <v>83.916666666666671</v>
      </c>
      <c r="AJ41">
        <f t="shared" si="60"/>
        <v>62.333333333333329</v>
      </c>
      <c r="AK41">
        <f t="shared" si="60"/>
        <v>93.516666666666666</v>
      </c>
      <c r="AL41" t="e">
        <f t="shared" si="60"/>
        <v>#N/A</v>
      </c>
      <c r="AM41">
        <f t="shared" si="60"/>
        <v>141.46666666666667</v>
      </c>
      <c r="AN41">
        <f t="shared" si="60"/>
        <v>24.783333333333331</v>
      </c>
      <c r="AO41" t="e">
        <f t="shared" si="60"/>
        <v>#N/A</v>
      </c>
      <c r="AP41" t="e">
        <f t="shared" si="60"/>
        <v>#N/A</v>
      </c>
      <c r="AQ41" t="e">
        <f t="shared" si="60"/>
        <v>#N/A</v>
      </c>
      <c r="AR41" t="e">
        <f t="shared" si="60"/>
        <v>#N/A</v>
      </c>
      <c r="AS41" t="e">
        <f t="shared" si="60"/>
        <v>#N/A</v>
      </c>
      <c r="AT41" t="e">
        <f t="shared" si="60"/>
        <v>#N/A</v>
      </c>
      <c r="AU41" t="e">
        <f t="shared" si="60"/>
        <v>#N/A</v>
      </c>
      <c r="AV41" t="e">
        <f t="shared" si="60"/>
        <v>#N/A</v>
      </c>
      <c r="AW41" t="e">
        <f t="shared" si="60"/>
        <v>#N/A</v>
      </c>
      <c r="AX41">
        <f t="shared" si="60"/>
        <v>67.25</v>
      </c>
      <c r="AY41" t="e">
        <f t="shared" si="60"/>
        <v>#N/A</v>
      </c>
      <c r="AZ41" t="e">
        <f t="shared" si="60"/>
        <v>#N/A</v>
      </c>
      <c r="BA41" t="e">
        <f t="shared" si="60"/>
        <v>#N/A</v>
      </c>
      <c r="BB41" t="e">
        <f t="shared" si="60"/>
        <v>#N/A</v>
      </c>
      <c r="BC41" t="e">
        <f t="shared" si="60"/>
        <v>#N/A</v>
      </c>
      <c r="BD41" t="e">
        <f t="shared" si="60"/>
        <v>#N/A</v>
      </c>
      <c r="BE41" t="e">
        <f t="shared" si="60"/>
        <v>#N/A</v>
      </c>
      <c r="BF41" t="e">
        <f t="shared" si="60"/>
        <v>#N/A</v>
      </c>
      <c r="BG41" t="e">
        <f t="shared" si="60"/>
        <v>#N/A</v>
      </c>
      <c r="BH41" t="e">
        <f t="shared" si="60"/>
        <v>#N/A</v>
      </c>
      <c r="BI41" t="e">
        <f t="shared" si="60"/>
        <v>#N/A</v>
      </c>
      <c r="BJ41" t="e">
        <f t="shared" si="60"/>
        <v>#N/A</v>
      </c>
      <c r="BK41" t="e">
        <f t="shared" si="60"/>
        <v>#N/A</v>
      </c>
      <c r="BL41" t="e">
        <f t="shared" si="60"/>
        <v>#N/A</v>
      </c>
      <c r="BM41" t="e">
        <f t="shared" si="60"/>
        <v>#N/A</v>
      </c>
      <c r="BN41" t="e">
        <f t="shared" si="60"/>
        <v>#N/A</v>
      </c>
      <c r="BO41" t="e">
        <f t="shared" si="60"/>
        <v>#N/A</v>
      </c>
      <c r="BP41" t="e">
        <f t="shared" ref="BP41:CC41" si="61">+BP42+BP43</f>
        <v>#N/A</v>
      </c>
      <c r="BQ41">
        <f t="shared" si="61"/>
        <v>79.416666666666657</v>
      </c>
      <c r="BR41" t="e">
        <f t="shared" si="61"/>
        <v>#N/A</v>
      </c>
      <c r="BS41">
        <f t="shared" si="61"/>
        <v>48.1</v>
      </c>
      <c r="BT41" t="e">
        <f t="shared" si="61"/>
        <v>#N/A</v>
      </c>
      <c r="BU41" t="e">
        <f t="shared" si="61"/>
        <v>#N/A</v>
      </c>
      <c r="BV41" t="e">
        <f t="shared" si="61"/>
        <v>#N/A</v>
      </c>
      <c r="BW41" t="e">
        <f t="shared" si="61"/>
        <v>#N/A</v>
      </c>
      <c r="BX41">
        <f t="shared" si="61"/>
        <v>85.833333333333343</v>
      </c>
      <c r="BY41" t="e">
        <f t="shared" si="61"/>
        <v>#N/A</v>
      </c>
      <c r="BZ41" t="e">
        <f t="shared" si="61"/>
        <v>#N/A</v>
      </c>
      <c r="CA41" t="e">
        <f t="shared" si="61"/>
        <v>#N/A</v>
      </c>
      <c r="CB41" t="e">
        <f t="shared" si="61"/>
        <v>#N/A</v>
      </c>
      <c r="CC41" t="e">
        <f t="shared" si="61"/>
        <v>#N/A</v>
      </c>
    </row>
    <row r="42" spans="1:81" x14ac:dyDescent="0.25">
      <c r="A42" s="215"/>
      <c r="B42" s="51" t="s">
        <v>448</v>
      </c>
      <c r="C42" t="e">
        <f>+IF(ISERROR(C14),C17,C14)</f>
        <v>#N/A</v>
      </c>
      <c r="D42" t="e">
        <f t="shared" ref="D42:BO42" si="62">+IF(ISERROR(D14),D17,D14)</f>
        <v>#N/A</v>
      </c>
      <c r="E42">
        <f t="shared" si="62"/>
        <v>68.600000000000009</v>
      </c>
      <c r="F42" t="e">
        <f t="shared" si="62"/>
        <v>#N/A</v>
      </c>
      <c r="G42" t="e">
        <f t="shared" si="62"/>
        <v>#N/A</v>
      </c>
      <c r="H42" t="e">
        <f t="shared" si="62"/>
        <v>#N/A</v>
      </c>
      <c r="I42" t="e">
        <f t="shared" si="62"/>
        <v>#N/A</v>
      </c>
      <c r="J42" t="e">
        <f t="shared" si="62"/>
        <v>#N/A</v>
      </c>
      <c r="K42" t="e">
        <f t="shared" si="62"/>
        <v>#N/A</v>
      </c>
      <c r="L42">
        <f t="shared" si="62"/>
        <v>26.65</v>
      </c>
      <c r="M42" t="e">
        <f t="shared" si="62"/>
        <v>#N/A</v>
      </c>
      <c r="N42" t="e">
        <f t="shared" si="62"/>
        <v>#N/A</v>
      </c>
      <c r="O42">
        <f t="shared" si="62"/>
        <v>36.75</v>
      </c>
      <c r="P42" t="e">
        <f t="shared" si="62"/>
        <v>#N/A</v>
      </c>
      <c r="Q42" t="e">
        <f t="shared" si="62"/>
        <v>#N/A</v>
      </c>
      <c r="R42" t="e">
        <f t="shared" si="62"/>
        <v>#N/A</v>
      </c>
      <c r="S42" t="e">
        <f t="shared" si="62"/>
        <v>#N/A</v>
      </c>
      <c r="T42" t="e">
        <f t="shared" si="62"/>
        <v>#N/A</v>
      </c>
      <c r="U42" t="e">
        <f t="shared" si="62"/>
        <v>#N/A</v>
      </c>
      <c r="V42" t="e">
        <f t="shared" si="62"/>
        <v>#N/A</v>
      </c>
      <c r="W42" t="e">
        <f t="shared" si="62"/>
        <v>#N/A</v>
      </c>
      <c r="X42" t="e">
        <f t="shared" si="62"/>
        <v>#N/A</v>
      </c>
      <c r="Y42">
        <f t="shared" si="62"/>
        <v>20.43333333333333</v>
      </c>
      <c r="Z42" t="e">
        <f t="shared" si="62"/>
        <v>#N/A</v>
      </c>
      <c r="AA42" t="e">
        <f t="shared" si="62"/>
        <v>#N/A</v>
      </c>
      <c r="AB42" t="e">
        <f t="shared" si="62"/>
        <v>#N/A</v>
      </c>
      <c r="AC42">
        <f t="shared" si="62"/>
        <v>62.183333333333337</v>
      </c>
      <c r="AD42">
        <f t="shared" si="62"/>
        <v>14.283333333333335</v>
      </c>
      <c r="AE42" t="e">
        <f t="shared" si="62"/>
        <v>#N/A</v>
      </c>
      <c r="AF42">
        <f t="shared" si="62"/>
        <v>35.93333333333333</v>
      </c>
      <c r="AG42" t="e">
        <f t="shared" si="62"/>
        <v>#N/A</v>
      </c>
      <c r="AH42" t="e">
        <f t="shared" si="62"/>
        <v>#N/A</v>
      </c>
      <c r="AI42">
        <f t="shared" si="62"/>
        <v>15.91666666666667</v>
      </c>
      <c r="AJ42">
        <f t="shared" si="62"/>
        <v>35.333333333333329</v>
      </c>
      <c r="AK42">
        <f t="shared" si="62"/>
        <v>14.766666666666669</v>
      </c>
      <c r="AL42" t="e">
        <f t="shared" si="62"/>
        <v>#N/A</v>
      </c>
      <c r="AM42">
        <f t="shared" si="62"/>
        <v>39.733333333333334</v>
      </c>
      <c r="AN42">
        <f t="shared" si="62"/>
        <v>18.149999999999999</v>
      </c>
      <c r="AO42" t="e">
        <f t="shared" si="62"/>
        <v>#N/A</v>
      </c>
      <c r="AP42" t="e">
        <f t="shared" si="62"/>
        <v>#N/A</v>
      </c>
      <c r="AQ42" t="e">
        <f t="shared" si="62"/>
        <v>#N/A</v>
      </c>
      <c r="AR42" t="e">
        <f t="shared" si="62"/>
        <v>#N/A</v>
      </c>
      <c r="AS42" t="e">
        <f t="shared" si="62"/>
        <v>#N/A</v>
      </c>
      <c r="AT42" t="e">
        <f t="shared" si="62"/>
        <v>#N/A</v>
      </c>
      <c r="AU42" t="e">
        <f t="shared" si="62"/>
        <v>#N/A</v>
      </c>
      <c r="AV42" t="e">
        <f t="shared" si="62"/>
        <v>#N/A</v>
      </c>
      <c r="AW42" t="e">
        <f t="shared" si="62"/>
        <v>#N/A</v>
      </c>
      <c r="AX42">
        <f t="shared" si="62"/>
        <v>39.25</v>
      </c>
      <c r="AY42" t="e">
        <f t="shared" si="62"/>
        <v>#N/A</v>
      </c>
      <c r="AZ42" t="e">
        <f t="shared" si="62"/>
        <v>#N/A</v>
      </c>
      <c r="BA42" t="e">
        <f t="shared" si="62"/>
        <v>#N/A</v>
      </c>
      <c r="BB42" t="e">
        <f t="shared" si="62"/>
        <v>#N/A</v>
      </c>
      <c r="BC42" t="e">
        <f t="shared" si="62"/>
        <v>#N/A</v>
      </c>
      <c r="BD42" t="e">
        <f t="shared" si="62"/>
        <v>#N/A</v>
      </c>
      <c r="BE42" t="e">
        <f t="shared" si="62"/>
        <v>#N/A</v>
      </c>
      <c r="BF42" t="e">
        <f t="shared" si="62"/>
        <v>#N/A</v>
      </c>
      <c r="BG42" t="e">
        <f t="shared" si="62"/>
        <v>#N/A</v>
      </c>
      <c r="BH42" t="e">
        <f t="shared" si="62"/>
        <v>#N/A</v>
      </c>
      <c r="BI42" t="e">
        <f t="shared" si="62"/>
        <v>#N/A</v>
      </c>
      <c r="BJ42" t="e">
        <f t="shared" si="62"/>
        <v>#N/A</v>
      </c>
      <c r="BK42" t="e">
        <f t="shared" si="62"/>
        <v>#N/A</v>
      </c>
      <c r="BL42" t="e">
        <f t="shared" si="62"/>
        <v>#N/A</v>
      </c>
      <c r="BM42" t="e">
        <f t="shared" si="62"/>
        <v>#N/A</v>
      </c>
      <c r="BN42" t="e">
        <f t="shared" si="62"/>
        <v>#N/A</v>
      </c>
      <c r="BO42" t="e">
        <f t="shared" si="62"/>
        <v>#N/A</v>
      </c>
      <c r="BP42" t="e">
        <f t="shared" ref="BP42:CC42" si="63">+IF(ISERROR(BP14),BP17,BP14)</f>
        <v>#N/A</v>
      </c>
      <c r="BQ42">
        <f t="shared" si="63"/>
        <v>36.416666666666664</v>
      </c>
      <c r="BR42" t="e">
        <f t="shared" si="63"/>
        <v>#N/A</v>
      </c>
      <c r="BS42">
        <f t="shared" si="63"/>
        <v>22.1</v>
      </c>
      <c r="BT42" t="e">
        <f t="shared" si="63"/>
        <v>#N/A</v>
      </c>
      <c r="BU42" t="e">
        <f t="shared" si="63"/>
        <v>#N/A</v>
      </c>
      <c r="BV42" t="e">
        <f t="shared" si="63"/>
        <v>#N/A</v>
      </c>
      <c r="BW42" t="e">
        <f t="shared" si="63"/>
        <v>#N/A</v>
      </c>
      <c r="BX42">
        <f t="shared" si="63"/>
        <v>29.833333333333336</v>
      </c>
      <c r="BY42" t="e">
        <f t="shared" si="63"/>
        <v>#N/A</v>
      </c>
      <c r="BZ42" t="e">
        <f t="shared" si="63"/>
        <v>#N/A</v>
      </c>
      <c r="CA42" t="e">
        <f t="shared" si="63"/>
        <v>#N/A</v>
      </c>
      <c r="CB42" t="e">
        <f t="shared" si="63"/>
        <v>#N/A</v>
      </c>
      <c r="CC42" t="e">
        <f t="shared" si="63"/>
        <v>#N/A</v>
      </c>
    </row>
    <row r="43" spans="1:81" x14ac:dyDescent="0.25">
      <c r="A43" s="215"/>
      <c r="B43" s="51" t="s">
        <v>449</v>
      </c>
      <c r="C43" t="e">
        <f>+IF(ISERROR(C15),C18,C15)</f>
        <v>#N/A</v>
      </c>
      <c r="D43" t="e">
        <f t="shared" ref="D43:BO43" si="64">+IF(ISERROR(D15),D18,D15)</f>
        <v>#N/A</v>
      </c>
      <c r="E43">
        <f t="shared" si="64"/>
        <v>34</v>
      </c>
      <c r="F43" t="e">
        <f t="shared" si="64"/>
        <v>#N/A</v>
      </c>
      <c r="G43" t="e">
        <f t="shared" si="64"/>
        <v>#N/A</v>
      </c>
      <c r="H43" t="e">
        <f t="shared" si="64"/>
        <v>#N/A</v>
      </c>
      <c r="I43" t="e">
        <f t="shared" si="64"/>
        <v>#N/A</v>
      </c>
      <c r="J43" t="e">
        <f t="shared" si="64"/>
        <v>#N/A</v>
      </c>
      <c r="K43" t="e">
        <f t="shared" si="64"/>
        <v>#N/A</v>
      </c>
      <c r="L43">
        <f t="shared" si="64"/>
        <v>19.5</v>
      </c>
      <c r="M43" t="e">
        <f t="shared" si="64"/>
        <v>#N/A</v>
      </c>
      <c r="N43" t="e">
        <f t="shared" si="64"/>
        <v>#N/A</v>
      </c>
      <c r="O43">
        <f t="shared" si="64"/>
        <v>14.766666666666667</v>
      </c>
      <c r="P43" t="e">
        <f t="shared" si="64"/>
        <v>#N/A</v>
      </c>
      <c r="Q43" t="e">
        <f t="shared" si="64"/>
        <v>#N/A</v>
      </c>
      <c r="R43" t="e">
        <f t="shared" si="64"/>
        <v>#N/A</v>
      </c>
      <c r="S43" t="e">
        <f t="shared" si="64"/>
        <v>#N/A</v>
      </c>
      <c r="T43" t="e">
        <f t="shared" si="64"/>
        <v>#N/A</v>
      </c>
      <c r="U43" t="e">
        <f t="shared" si="64"/>
        <v>#N/A</v>
      </c>
      <c r="V43" t="e">
        <f t="shared" si="64"/>
        <v>#N/A</v>
      </c>
      <c r="W43" t="e">
        <f t="shared" si="64"/>
        <v>#N/A</v>
      </c>
      <c r="X43" t="e">
        <f t="shared" si="64"/>
        <v>#N/A</v>
      </c>
      <c r="Y43">
        <f t="shared" si="64"/>
        <v>29.766666666666666</v>
      </c>
      <c r="Z43" t="e">
        <f t="shared" si="64"/>
        <v>#N/A</v>
      </c>
      <c r="AA43" t="e">
        <f t="shared" si="64"/>
        <v>#N/A</v>
      </c>
      <c r="AB43" t="e">
        <f t="shared" si="64"/>
        <v>#N/A</v>
      </c>
      <c r="AC43">
        <f t="shared" si="64"/>
        <v>26.066666666666666</v>
      </c>
      <c r="AD43">
        <f t="shared" si="64"/>
        <v>10.666666666666668</v>
      </c>
      <c r="AE43" t="e">
        <f t="shared" si="64"/>
        <v>#N/A</v>
      </c>
      <c r="AF43">
        <f t="shared" si="64"/>
        <v>14.583333333333334</v>
      </c>
      <c r="AG43" t="e">
        <f t="shared" si="64"/>
        <v>#N/A</v>
      </c>
      <c r="AH43" t="e">
        <f t="shared" si="64"/>
        <v>#N/A</v>
      </c>
      <c r="AI43">
        <f t="shared" si="64"/>
        <v>68</v>
      </c>
      <c r="AJ43">
        <f t="shared" si="64"/>
        <v>27</v>
      </c>
      <c r="AK43">
        <f t="shared" si="64"/>
        <v>78.75</v>
      </c>
      <c r="AL43" t="e">
        <f t="shared" si="64"/>
        <v>#N/A</v>
      </c>
      <c r="AM43">
        <f t="shared" si="64"/>
        <v>101.73333333333333</v>
      </c>
      <c r="AN43">
        <f t="shared" si="64"/>
        <v>6.6333333333333329</v>
      </c>
      <c r="AO43" t="e">
        <f t="shared" si="64"/>
        <v>#N/A</v>
      </c>
      <c r="AP43" t="e">
        <f t="shared" si="64"/>
        <v>#N/A</v>
      </c>
      <c r="AQ43" t="e">
        <f t="shared" si="64"/>
        <v>#N/A</v>
      </c>
      <c r="AR43" t="e">
        <f t="shared" si="64"/>
        <v>#N/A</v>
      </c>
      <c r="AS43" t="e">
        <f t="shared" si="64"/>
        <v>#N/A</v>
      </c>
      <c r="AT43" t="e">
        <f t="shared" si="64"/>
        <v>#N/A</v>
      </c>
      <c r="AU43" t="e">
        <f t="shared" si="64"/>
        <v>#N/A</v>
      </c>
      <c r="AV43" t="e">
        <f t="shared" si="64"/>
        <v>#N/A</v>
      </c>
      <c r="AW43" t="e">
        <f t="shared" si="64"/>
        <v>#N/A</v>
      </c>
      <c r="AX43">
        <f t="shared" si="64"/>
        <v>28</v>
      </c>
      <c r="AY43" t="e">
        <f t="shared" si="64"/>
        <v>#N/A</v>
      </c>
      <c r="AZ43" t="e">
        <f t="shared" si="64"/>
        <v>#N/A</v>
      </c>
      <c r="BA43" t="e">
        <f t="shared" si="64"/>
        <v>#N/A</v>
      </c>
      <c r="BB43" t="e">
        <f t="shared" si="64"/>
        <v>#N/A</v>
      </c>
      <c r="BC43" t="e">
        <f t="shared" si="64"/>
        <v>#N/A</v>
      </c>
      <c r="BD43" t="e">
        <f t="shared" si="64"/>
        <v>#N/A</v>
      </c>
      <c r="BE43" t="e">
        <f t="shared" si="64"/>
        <v>#N/A</v>
      </c>
      <c r="BF43" t="e">
        <f t="shared" si="64"/>
        <v>#N/A</v>
      </c>
      <c r="BG43" t="e">
        <f t="shared" si="64"/>
        <v>#N/A</v>
      </c>
      <c r="BH43" t="e">
        <f t="shared" si="64"/>
        <v>#N/A</v>
      </c>
      <c r="BI43" t="e">
        <f t="shared" si="64"/>
        <v>#N/A</v>
      </c>
      <c r="BJ43" t="e">
        <f t="shared" si="64"/>
        <v>#N/A</v>
      </c>
      <c r="BK43" t="e">
        <f t="shared" si="64"/>
        <v>#N/A</v>
      </c>
      <c r="BL43" t="e">
        <f t="shared" si="64"/>
        <v>#N/A</v>
      </c>
      <c r="BM43" t="e">
        <f t="shared" si="64"/>
        <v>#N/A</v>
      </c>
      <c r="BN43" t="e">
        <f t="shared" si="64"/>
        <v>#N/A</v>
      </c>
      <c r="BO43" t="e">
        <f t="shared" si="64"/>
        <v>#N/A</v>
      </c>
      <c r="BP43" t="e">
        <f t="shared" ref="BP43:CC43" si="65">+IF(ISERROR(BP15),BP18,BP15)</f>
        <v>#N/A</v>
      </c>
      <c r="BQ43">
        <f t="shared" si="65"/>
        <v>43</v>
      </c>
      <c r="BR43" t="e">
        <f t="shared" si="65"/>
        <v>#N/A</v>
      </c>
      <c r="BS43">
        <f t="shared" si="65"/>
        <v>26</v>
      </c>
      <c r="BT43" t="e">
        <f t="shared" si="65"/>
        <v>#N/A</v>
      </c>
      <c r="BU43" t="e">
        <f t="shared" si="65"/>
        <v>#N/A</v>
      </c>
      <c r="BV43" t="e">
        <f t="shared" si="65"/>
        <v>#N/A</v>
      </c>
      <c r="BW43" t="e">
        <f t="shared" si="65"/>
        <v>#N/A</v>
      </c>
      <c r="BX43">
        <f t="shared" si="65"/>
        <v>56</v>
      </c>
      <c r="BY43" t="e">
        <f t="shared" si="65"/>
        <v>#N/A</v>
      </c>
      <c r="BZ43" t="e">
        <f t="shared" si="65"/>
        <v>#N/A</v>
      </c>
      <c r="CA43" t="e">
        <f t="shared" si="65"/>
        <v>#N/A</v>
      </c>
      <c r="CB43" t="e">
        <f t="shared" si="65"/>
        <v>#N/A</v>
      </c>
      <c r="CC43" t="e">
        <f t="shared" si="65"/>
        <v>#N/A</v>
      </c>
    </row>
    <row r="44" spans="1:81" x14ac:dyDescent="0.25">
      <c r="A44" s="215"/>
    </row>
    <row r="45" spans="1:81" x14ac:dyDescent="0.25">
      <c r="A45" s="215"/>
      <c r="B45" t="s">
        <v>451</v>
      </c>
      <c r="C45" t="e">
        <f>+(C40+C41)/C40</f>
        <v>#N/A</v>
      </c>
      <c r="D45" t="e">
        <f t="shared" ref="D45:BO45" si="66">+(D40+D41)/D40</f>
        <v>#N/A</v>
      </c>
      <c r="E45">
        <f t="shared" si="66"/>
        <v>3.1539538138558441</v>
      </c>
      <c r="F45" t="e">
        <f t="shared" si="66"/>
        <v>#N/A</v>
      </c>
      <c r="G45" t="e">
        <f t="shared" si="66"/>
        <v>#N/A</v>
      </c>
      <c r="H45" t="e">
        <f t="shared" si="66"/>
        <v>#N/A</v>
      </c>
      <c r="I45" t="e">
        <f t="shared" si="66"/>
        <v>#N/A</v>
      </c>
      <c r="J45" t="e">
        <f t="shared" si="66"/>
        <v>#N/A</v>
      </c>
      <c r="K45" t="e">
        <f t="shared" si="66"/>
        <v>#N/A</v>
      </c>
      <c r="L45">
        <f t="shared" si="66"/>
        <v>2.4619852164730731</v>
      </c>
      <c r="M45" t="e">
        <f t="shared" si="66"/>
        <v>#N/A</v>
      </c>
      <c r="N45" t="e">
        <f t="shared" si="66"/>
        <v>#N/A</v>
      </c>
      <c r="O45">
        <f t="shared" si="66"/>
        <v>1.5636396790663749</v>
      </c>
      <c r="P45" t="e">
        <f t="shared" si="66"/>
        <v>#N/A</v>
      </c>
      <c r="Q45" t="e">
        <f t="shared" si="66"/>
        <v>#N/A</v>
      </c>
      <c r="R45" t="e">
        <f t="shared" si="66"/>
        <v>#N/A</v>
      </c>
      <c r="S45" t="e">
        <f t="shared" si="66"/>
        <v>#N/A</v>
      </c>
      <c r="T45" t="e">
        <f t="shared" si="66"/>
        <v>#N/A</v>
      </c>
      <c r="U45" t="e">
        <f t="shared" si="66"/>
        <v>#N/A</v>
      </c>
      <c r="V45" t="e">
        <f t="shared" si="66"/>
        <v>#N/A</v>
      </c>
      <c r="W45" t="e">
        <f t="shared" si="66"/>
        <v>#N/A</v>
      </c>
      <c r="X45" t="e">
        <f t="shared" si="66"/>
        <v>#N/A</v>
      </c>
      <c r="Y45">
        <f t="shared" si="66"/>
        <v>2.2461729416632186</v>
      </c>
      <c r="Z45" t="e">
        <f t="shared" si="66"/>
        <v>#N/A</v>
      </c>
      <c r="AA45" t="e">
        <f t="shared" si="66"/>
        <v>#N/A</v>
      </c>
      <c r="AB45" t="e">
        <f t="shared" si="66"/>
        <v>#N/A</v>
      </c>
      <c r="AC45">
        <f t="shared" si="66"/>
        <v>9.6378466557911917</v>
      </c>
      <c r="AD45">
        <f t="shared" si="66"/>
        <v>1.6904981549815499</v>
      </c>
      <c r="AE45" t="e">
        <f t="shared" si="66"/>
        <v>#N/A</v>
      </c>
      <c r="AF45">
        <f t="shared" si="66"/>
        <v>4.2142099681866387</v>
      </c>
      <c r="AG45" t="e">
        <f t="shared" si="66"/>
        <v>#N/A</v>
      </c>
      <c r="AH45" t="e">
        <f t="shared" si="66"/>
        <v>#N/A</v>
      </c>
      <c r="AI45">
        <f t="shared" si="66"/>
        <v>7.7133333333333329</v>
      </c>
      <c r="AJ45">
        <f t="shared" si="66"/>
        <v>2.7616580310880829</v>
      </c>
      <c r="AK45">
        <f t="shared" si="66"/>
        <v>2.8426929392446629</v>
      </c>
      <c r="AL45" t="e">
        <f t="shared" si="66"/>
        <v>#N/A</v>
      </c>
      <c r="AM45">
        <f t="shared" si="66"/>
        <v>6.1598784194528866</v>
      </c>
      <c r="AN45">
        <f t="shared" si="66"/>
        <v>2.2548523206751052</v>
      </c>
      <c r="AO45" t="e">
        <f t="shared" si="66"/>
        <v>#N/A</v>
      </c>
      <c r="AP45" t="e">
        <f t="shared" si="66"/>
        <v>#N/A</v>
      </c>
      <c r="AQ45" t="e">
        <f t="shared" si="66"/>
        <v>#N/A</v>
      </c>
      <c r="AR45" t="e">
        <f t="shared" si="66"/>
        <v>#N/A</v>
      </c>
      <c r="AS45" t="e">
        <f t="shared" si="66"/>
        <v>#N/A</v>
      </c>
      <c r="AT45" t="e">
        <f t="shared" si="66"/>
        <v>#N/A</v>
      </c>
      <c r="AU45" t="e">
        <f t="shared" si="66"/>
        <v>#N/A</v>
      </c>
      <c r="AV45" t="e">
        <f t="shared" si="66"/>
        <v>#N/A</v>
      </c>
      <c r="AW45" t="e">
        <f t="shared" si="66"/>
        <v>#N/A</v>
      </c>
      <c r="AX45">
        <f t="shared" si="66"/>
        <v>2.4944444444444445</v>
      </c>
      <c r="AY45" t="e">
        <f t="shared" si="66"/>
        <v>#N/A</v>
      </c>
      <c r="AZ45" t="e">
        <f t="shared" si="66"/>
        <v>#N/A</v>
      </c>
      <c r="BA45" t="e">
        <f t="shared" si="66"/>
        <v>#N/A</v>
      </c>
      <c r="BB45" t="e">
        <f t="shared" si="66"/>
        <v>#N/A</v>
      </c>
      <c r="BC45" t="e">
        <f t="shared" si="66"/>
        <v>#N/A</v>
      </c>
      <c r="BD45" t="e">
        <f t="shared" si="66"/>
        <v>#N/A</v>
      </c>
      <c r="BE45" t="e">
        <f t="shared" si="66"/>
        <v>#N/A</v>
      </c>
      <c r="BF45" t="e">
        <f t="shared" si="66"/>
        <v>#N/A</v>
      </c>
      <c r="BG45" t="e">
        <f t="shared" si="66"/>
        <v>#N/A</v>
      </c>
      <c r="BH45" t="e">
        <f t="shared" si="66"/>
        <v>#N/A</v>
      </c>
      <c r="BI45" t="e">
        <f t="shared" si="66"/>
        <v>#N/A</v>
      </c>
      <c r="BJ45" t="e">
        <f t="shared" si="66"/>
        <v>#N/A</v>
      </c>
      <c r="BK45" t="e">
        <f t="shared" si="66"/>
        <v>#N/A</v>
      </c>
      <c r="BL45" t="e">
        <f t="shared" si="66"/>
        <v>#N/A</v>
      </c>
      <c r="BM45" t="e">
        <f t="shared" si="66"/>
        <v>#N/A</v>
      </c>
      <c r="BN45" t="e">
        <f t="shared" si="66"/>
        <v>#N/A</v>
      </c>
      <c r="BO45" t="e">
        <f t="shared" si="66"/>
        <v>#N/A</v>
      </c>
      <c r="BP45" t="e">
        <f t="shared" ref="BP45:CC45" si="67">+(BP40+BP41)/BP40</f>
        <v>#N/A</v>
      </c>
      <c r="BQ45">
        <f t="shared" si="67"/>
        <v>2.2454260324098274</v>
      </c>
      <c r="BR45" t="e">
        <f t="shared" si="67"/>
        <v>#N/A</v>
      </c>
      <c r="BS45">
        <f t="shared" si="67"/>
        <v>2.3064735174287008</v>
      </c>
      <c r="BT45" t="e">
        <f t="shared" si="67"/>
        <v>#N/A</v>
      </c>
      <c r="BU45" t="e">
        <f t="shared" si="67"/>
        <v>#N/A</v>
      </c>
      <c r="BV45" t="e">
        <f t="shared" si="67"/>
        <v>#N/A</v>
      </c>
      <c r="BW45" t="e">
        <f t="shared" si="67"/>
        <v>#N/A</v>
      </c>
      <c r="BX45">
        <f t="shared" si="67"/>
        <v>2.3071065989847721</v>
      </c>
      <c r="BY45" t="e">
        <f t="shared" si="67"/>
        <v>#N/A</v>
      </c>
      <c r="BZ45" t="e">
        <f t="shared" si="67"/>
        <v>#N/A</v>
      </c>
      <c r="CA45" t="e">
        <f t="shared" si="67"/>
        <v>#N/A</v>
      </c>
      <c r="CB45" t="e">
        <f t="shared" si="67"/>
        <v>#N/A</v>
      </c>
      <c r="CC45" t="e">
        <f t="shared" si="67"/>
        <v>#N/A</v>
      </c>
    </row>
    <row r="46" spans="1:81" ht="15.75" thickBot="1" x14ac:dyDescent="0.3">
      <c r="A46" s="215"/>
    </row>
    <row r="47" spans="1:81" x14ac:dyDescent="0.25">
      <c r="A47" s="215"/>
      <c r="L47" s="97" t="s">
        <v>79</v>
      </c>
      <c r="M47" s="98"/>
      <c r="N47" s="98"/>
      <c r="O47" s="99"/>
      <c r="Q47" s="23" t="s">
        <v>79</v>
      </c>
      <c r="Y47" s="97" t="s">
        <v>87</v>
      </c>
      <c r="Z47" s="98"/>
      <c r="AA47" s="98"/>
      <c r="AB47" s="99"/>
      <c r="AD47" t="s">
        <v>422</v>
      </c>
    </row>
    <row r="48" spans="1:81" x14ac:dyDescent="0.25">
      <c r="A48" s="215"/>
      <c r="L48" s="42" t="s">
        <v>376</v>
      </c>
      <c r="M48" s="100" t="s">
        <v>377</v>
      </c>
      <c r="N48" s="100" t="s">
        <v>380</v>
      </c>
      <c r="O48" s="96" t="s">
        <v>379</v>
      </c>
      <c r="Q48" t="s">
        <v>422</v>
      </c>
      <c r="Y48" s="42" t="s">
        <v>381</v>
      </c>
      <c r="Z48" s="100" t="s">
        <v>384</v>
      </c>
      <c r="AA48" s="100" t="s">
        <v>387</v>
      </c>
      <c r="AB48" s="96" t="s">
        <v>390</v>
      </c>
    </row>
    <row r="49" spans="1:36" ht="15.75" thickBot="1" x14ac:dyDescent="0.3">
      <c r="A49" s="215"/>
      <c r="L49" s="42"/>
      <c r="M49" s="100"/>
      <c r="N49" s="100">
        <v>22.5</v>
      </c>
      <c r="O49" s="96"/>
      <c r="Y49" s="42"/>
      <c r="Z49" s="100"/>
      <c r="AA49" s="100">
        <v>52.2</v>
      </c>
      <c r="AB49" s="96"/>
      <c r="AD49" t="s">
        <v>423</v>
      </c>
    </row>
    <row r="50" spans="1:36" ht="15.75" thickBot="1" x14ac:dyDescent="0.3">
      <c r="A50" s="215"/>
      <c r="L50" s="42"/>
      <c r="M50" s="100"/>
      <c r="N50" s="100"/>
      <c r="O50" s="96">
        <v>30.35</v>
      </c>
      <c r="Q50" t="s">
        <v>423</v>
      </c>
      <c r="Y50" s="42"/>
      <c r="Z50" s="100"/>
      <c r="AA50" s="100"/>
      <c r="AB50" s="96">
        <v>49.716666666666669</v>
      </c>
      <c r="AD50" s="79" t="s">
        <v>424</v>
      </c>
      <c r="AE50" s="79" t="s">
        <v>240</v>
      </c>
      <c r="AF50" s="79" t="s">
        <v>374</v>
      </c>
      <c r="AG50" s="79" t="s">
        <v>425</v>
      </c>
      <c r="AH50" s="79" t="s">
        <v>426</v>
      </c>
    </row>
    <row r="51" spans="1:36" x14ac:dyDescent="0.25">
      <c r="A51" s="215"/>
      <c r="L51" s="42"/>
      <c r="M51" s="100">
        <v>47.633333333333326</v>
      </c>
      <c r="N51" s="100"/>
      <c r="O51" s="96"/>
      <c r="Q51" s="79" t="s">
        <v>424</v>
      </c>
      <c r="R51" s="79" t="s">
        <v>240</v>
      </c>
      <c r="S51" s="79" t="s">
        <v>374</v>
      </c>
      <c r="T51" s="79" t="s">
        <v>425</v>
      </c>
      <c r="U51" s="79" t="s">
        <v>426</v>
      </c>
      <c r="Y51" s="42"/>
      <c r="Z51" s="100">
        <v>102.60000000000001</v>
      </c>
      <c r="AA51" s="100"/>
      <c r="AB51" s="96"/>
      <c r="AD51" s="77" t="s">
        <v>381</v>
      </c>
      <c r="AE51" s="77">
        <v>9</v>
      </c>
      <c r="AF51" s="77">
        <v>673.84999999999991</v>
      </c>
      <c r="AG51" s="77">
        <v>74.872222222222206</v>
      </c>
      <c r="AH51" s="77">
        <v>1117.8097916666693</v>
      </c>
    </row>
    <row r="52" spans="1:36" x14ac:dyDescent="0.25">
      <c r="A52" s="215"/>
      <c r="L52" s="42"/>
      <c r="M52" s="100"/>
      <c r="N52" s="100">
        <v>174.98333333333332</v>
      </c>
      <c r="O52" s="96"/>
      <c r="Q52" s="77" t="s">
        <v>376</v>
      </c>
      <c r="R52" s="77">
        <v>9</v>
      </c>
      <c r="S52" s="77">
        <v>407.81666666666661</v>
      </c>
      <c r="T52" s="77">
        <v>45.312962962962956</v>
      </c>
      <c r="U52" s="77">
        <v>643.48505401234615</v>
      </c>
      <c r="Y52" s="42"/>
      <c r="Z52" s="100"/>
      <c r="AA52" s="100">
        <v>84.233333333333334</v>
      </c>
      <c r="AB52" s="96"/>
      <c r="AD52" s="77" t="s">
        <v>384</v>
      </c>
      <c r="AE52" s="77">
        <v>7</v>
      </c>
      <c r="AF52" s="77">
        <v>426.95</v>
      </c>
      <c r="AG52" s="77">
        <v>60.99285714285714</v>
      </c>
      <c r="AH52" s="77">
        <v>694.57544973545066</v>
      </c>
    </row>
    <row r="53" spans="1:36" x14ac:dyDescent="0.25">
      <c r="A53" s="215"/>
      <c r="L53" s="42"/>
      <c r="M53" s="100"/>
      <c r="N53" s="100"/>
      <c r="O53" s="96">
        <v>5.8333333333333339</v>
      </c>
      <c r="Q53" s="77" t="s">
        <v>377</v>
      </c>
      <c r="R53" s="77">
        <v>7</v>
      </c>
      <c r="S53" s="77">
        <v>222.18333333333331</v>
      </c>
      <c r="T53" s="77">
        <v>31.740476190476187</v>
      </c>
      <c r="U53" s="77">
        <v>183.98924603174632</v>
      </c>
      <c r="Y53" s="42"/>
      <c r="Z53" s="100"/>
      <c r="AA53" s="100"/>
      <c r="AB53" s="96">
        <v>29.266666666666669</v>
      </c>
      <c r="AD53" s="77" t="s">
        <v>387</v>
      </c>
      <c r="AE53" s="77">
        <v>20</v>
      </c>
      <c r="AF53" s="77">
        <v>1260.8833333333334</v>
      </c>
      <c r="AG53" s="77">
        <v>63.044166666666669</v>
      </c>
      <c r="AH53" s="77">
        <v>913.79921856724911</v>
      </c>
    </row>
    <row r="54" spans="1:36" ht="15.75" thickBot="1" x14ac:dyDescent="0.3">
      <c r="A54" s="215"/>
      <c r="L54" s="42"/>
      <c r="M54" s="100"/>
      <c r="N54" s="100">
        <v>32.316666666666663</v>
      </c>
      <c r="O54" s="96"/>
      <c r="Q54" s="77" t="s">
        <v>380</v>
      </c>
      <c r="R54" s="77">
        <v>20</v>
      </c>
      <c r="S54" s="77">
        <v>942.61666666666667</v>
      </c>
      <c r="T54" s="77">
        <v>47.130833333333335</v>
      </c>
      <c r="U54" s="77">
        <v>1917.9870840643264</v>
      </c>
      <c r="Y54" s="42"/>
      <c r="Z54" s="100"/>
      <c r="AA54" s="100">
        <v>121.75</v>
      </c>
      <c r="AB54" s="96"/>
      <c r="AD54" s="78" t="s">
        <v>390</v>
      </c>
      <c r="AE54" s="78">
        <v>43</v>
      </c>
      <c r="AF54" s="78">
        <v>1416.9666666666662</v>
      </c>
      <c r="AG54" s="78">
        <v>32.952713178294566</v>
      </c>
      <c r="AH54" s="78">
        <v>399.54444352159544</v>
      </c>
    </row>
    <row r="55" spans="1:36" ht="15.75" thickBot="1" x14ac:dyDescent="0.3">
      <c r="A55" s="215"/>
      <c r="L55" s="42"/>
      <c r="M55" s="100"/>
      <c r="N55" s="100"/>
      <c r="O55" s="96">
        <v>16.549999999999997</v>
      </c>
      <c r="Q55" s="78" t="s">
        <v>379</v>
      </c>
      <c r="R55" s="78">
        <v>43</v>
      </c>
      <c r="S55" s="78">
        <v>1378.0166666666667</v>
      </c>
      <c r="T55" s="78">
        <v>32.046899224806204</v>
      </c>
      <c r="U55" s="78">
        <v>221.85487110865003</v>
      </c>
      <c r="Y55" s="42"/>
      <c r="Z55" s="100"/>
      <c r="AA55" s="100"/>
      <c r="AB55" s="96">
        <v>24.616666666666667</v>
      </c>
    </row>
    <row r="56" spans="1:36" x14ac:dyDescent="0.25">
      <c r="A56" s="215"/>
      <c r="L56" s="42"/>
      <c r="M56" s="100"/>
      <c r="N56" s="100"/>
      <c r="O56" s="96">
        <v>14.95</v>
      </c>
      <c r="Y56" s="42"/>
      <c r="Z56" s="100"/>
      <c r="AA56" s="100"/>
      <c r="AB56" s="96">
        <v>21.200000000000003</v>
      </c>
    </row>
    <row r="57" spans="1:36" ht="15.75" thickBot="1" x14ac:dyDescent="0.3">
      <c r="A57" s="215"/>
      <c r="L57" s="42"/>
      <c r="M57" s="100"/>
      <c r="N57" s="100">
        <v>23.083333333333332</v>
      </c>
      <c r="O57" s="96"/>
      <c r="Y57" s="42"/>
      <c r="Z57" s="100"/>
      <c r="AA57" s="100">
        <v>64.166666666666671</v>
      </c>
      <c r="AB57" s="96"/>
      <c r="AD57" t="s">
        <v>427</v>
      </c>
    </row>
    <row r="58" spans="1:36" ht="15.75" thickBot="1" x14ac:dyDescent="0.3">
      <c r="A58" s="215"/>
      <c r="L58" s="42">
        <v>31.566666666666666</v>
      </c>
      <c r="M58" s="100"/>
      <c r="N58" s="100"/>
      <c r="O58" s="96"/>
      <c r="Q58" t="s">
        <v>427</v>
      </c>
      <c r="Y58" s="42">
        <v>46.15</v>
      </c>
      <c r="Z58" s="100"/>
      <c r="AA58" s="100"/>
      <c r="AB58" s="96"/>
      <c r="AD58" s="79" t="s">
        <v>428</v>
      </c>
      <c r="AE58" s="79" t="s">
        <v>429</v>
      </c>
      <c r="AF58" s="79" t="s">
        <v>430</v>
      </c>
      <c r="AG58" s="79" t="s">
        <v>431</v>
      </c>
      <c r="AH58" s="79" t="s">
        <v>432</v>
      </c>
      <c r="AI58" s="79" t="s">
        <v>433</v>
      </c>
      <c r="AJ58" s="79" t="s">
        <v>434</v>
      </c>
    </row>
    <row r="59" spans="1:36" x14ac:dyDescent="0.25">
      <c r="A59" s="215"/>
      <c r="L59" s="42"/>
      <c r="M59" s="100"/>
      <c r="N59" s="100"/>
      <c r="O59" s="96">
        <v>53.516666666666673</v>
      </c>
      <c r="Q59" s="79" t="s">
        <v>428</v>
      </c>
      <c r="R59" s="79" t="s">
        <v>429</v>
      </c>
      <c r="S59" s="79" t="s">
        <v>430</v>
      </c>
      <c r="T59" s="79" t="s">
        <v>431</v>
      </c>
      <c r="U59" s="79" t="s">
        <v>432</v>
      </c>
      <c r="V59" s="79" t="s">
        <v>433</v>
      </c>
      <c r="W59" s="79" t="s">
        <v>434</v>
      </c>
      <c r="Y59" s="42"/>
      <c r="Z59" s="100"/>
      <c r="AA59" s="100"/>
      <c r="AB59" s="96">
        <v>58.733333333333341</v>
      </c>
      <c r="AD59" s="77" t="s">
        <v>435</v>
      </c>
      <c r="AE59" s="77">
        <v>21941.126484334338</v>
      </c>
      <c r="AF59" s="77">
        <v>3</v>
      </c>
      <c r="AG59" s="77">
        <v>7313.7088281114457</v>
      </c>
      <c r="AH59" s="77">
        <v>11.60832881779598</v>
      </c>
      <c r="AI59" s="77">
        <v>2.4805898421186551E-6</v>
      </c>
      <c r="AJ59" s="77">
        <v>2.7265891562567068</v>
      </c>
    </row>
    <row r="60" spans="1:36" x14ac:dyDescent="0.25">
      <c r="A60" s="215"/>
      <c r="L60" s="42"/>
      <c r="M60" s="100"/>
      <c r="N60" s="100">
        <v>21.816666666666666</v>
      </c>
      <c r="O60" s="96"/>
      <c r="Q60" s="77" t="s">
        <v>435</v>
      </c>
      <c r="R60" s="77">
        <v>3913.5240710757207</v>
      </c>
      <c r="S60" s="77">
        <v>3</v>
      </c>
      <c r="T60" s="77">
        <v>1304.5080236919068</v>
      </c>
      <c r="U60" s="77">
        <v>1.8810868486943004</v>
      </c>
      <c r="V60" s="77">
        <v>0.14002750191051627</v>
      </c>
      <c r="W60" s="77">
        <v>2.7265891562567068</v>
      </c>
      <c r="Y60" s="42"/>
      <c r="Z60" s="100"/>
      <c r="AA60" s="100">
        <v>49.683333333333337</v>
      </c>
      <c r="AB60" s="96"/>
      <c r="AD60" s="77" t="s">
        <v>436</v>
      </c>
      <c r="AE60" s="77">
        <v>47252.982812430782</v>
      </c>
      <c r="AF60" s="77">
        <v>75</v>
      </c>
      <c r="AG60" s="77">
        <v>630.03977083241045</v>
      </c>
      <c r="AH60" s="77"/>
      <c r="AI60" s="77"/>
      <c r="AJ60" s="77"/>
    </row>
    <row r="61" spans="1:36" x14ac:dyDescent="0.25">
      <c r="A61" s="215"/>
      <c r="L61" s="42">
        <v>91.4</v>
      </c>
      <c r="M61" s="100"/>
      <c r="N61" s="100"/>
      <c r="O61" s="96"/>
      <c r="Q61" s="77" t="s">
        <v>436</v>
      </c>
      <c r="R61" s="77">
        <v>52011.475092074761</v>
      </c>
      <c r="S61" s="77">
        <v>75</v>
      </c>
      <c r="T61" s="77">
        <v>693.48633456099685</v>
      </c>
      <c r="U61" s="77"/>
      <c r="V61" s="77"/>
      <c r="W61" s="77"/>
      <c r="Y61" s="42">
        <v>51.516666666666666</v>
      </c>
      <c r="Z61" s="100"/>
      <c r="AA61" s="100"/>
      <c r="AB61" s="96"/>
      <c r="AD61" s="77"/>
      <c r="AE61" s="77"/>
      <c r="AF61" s="77"/>
      <c r="AG61" s="77"/>
      <c r="AH61" s="77"/>
      <c r="AI61" s="77"/>
      <c r="AJ61" s="77"/>
    </row>
    <row r="62" spans="1:36" ht="15.75" thickBot="1" x14ac:dyDescent="0.3">
      <c r="A62" s="215"/>
      <c r="L62" s="42"/>
      <c r="M62" s="100"/>
      <c r="N62" s="100"/>
      <c r="O62" s="96">
        <v>3.15</v>
      </c>
      <c r="Q62" s="77"/>
      <c r="R62" s="77"/>
      <c r="S62" s="77"/>
      <c r="T62" s="77"/>
      <c r="U62" s="77"/>
      <c r="V62" s="77"/>
      <c r="W62" s="77"/>
      <c r="Y62" s="42"/>
      <c r="Z62" s="100"/>
      <c r="AA62" s="100"/>
      <c r="AB62" s="96">
        <v>30.183333333333334</v>
      </c>
      <c r="AD62" s="78" t="s">
        <v>437</v>
      </c>
      <c r="AE62" s="78">
        <v>69194.10929676512</v>
      </c>
      <c r="AF62" s="78">
        <v>78</v>
      </c>
      <c r="AG62" s="78"/>
      <c r="AH62" s="78"/>
      <c r="AI62" s="78"/>
      <c r="AJ62" s="78"/>
    </row>
    <row r="63" spans="1:36" ht="15.75" thickBot="1" x14ac:dyDescent="0.3">
      <c r="A63" s="215"/>
      <c r="L63" s="42"/>
      <c r="M63" s="100"/>
      <c r="N63" s="100">
        <v>54.65</v>
      </c>
      <c r="O63" s="96"/>
      <c r="Q63" s="78" t="s">
        <v>437</v>
      </c>
      <c r="R63" s="78">
        <v>55924.999163150482</v>
      </c>
      <c r="S63" s="78">
        <v>78</v>
      </c>
      <c r="T63" s="78"/>
      <c r="U63" s="78"/>
      <c r="V63" s="78"/>
      <c r="W63" s="78"/>
      <c r="Y63" s="42"/>
      <c r="Z63" s="100"/>
      <c r="AA63" s="100">
        <v>70.516666666666666</v>
      </c>
      <c r="AB63" s="96"/>
      <c r="AD63" s="78"/>
      <c r="AE63" s="78"/>
      <c r="AF63" s="78"/>
      <c r="AG63" s="78"/>
      <c r="AH63" s="78"/>
      <c r="AI63" s="78"/>
      <c r="AJ63" s="78"/>
    </row>
    <row r="64" spans="1:36" x14ac:dyDescent="0.25">
      <c r="A64" s="216"/>
      <c r="L64" s="42"/>
      <c r="M64" s="100"/>
      <c r="N64" s="100"/>
      <c r="O64" s="96">
        <v>37.300000000000004</v>
      </c>
      <c r="Y64" s="42"/>
      <c r="Z64" s="100"/>
      <c r="AA64" s="100"/>
      <c r="AB64" s="96">
        <v>25.916666666666668</v>
      </c>
    </row>
    <row r="65" spans="4:36" x14ac:dyDescent="0.25">
      <c r="L65" s="42"/>
      <c r="M65" s="100"/>
      <c r="N65" s="100"/>
      <c r="O65" s="96">
        <v>39.799999999999997</v>
      </c>
      <c r="Y65" s="42"/>
      <c r="Z65" s="100"/>
      <c r="AA65" s="100"/>
      <c r="AB65" s="96">
        <v>12.6</v>
      </c>
    </row>
    <row r="66" spans="4:36" x14ac:dyDescent="0.25">
      <c r="L66" s="42"/>
      <c r="M66" s="100"/>
      <c r="N66" s="100"/>
      <c r="O66" s="96">
        <v>29.116666666666667</v>
      </c>
      <c r="Y66" s="42"/>
      <c r="Z66" s="100"/>
      <c r="AA66" s="100"/>
      <c r="AB66" s="96">
        <v>14.716666666666667</v>
      </c>
    </row>
    <row r="67" spans="4:36" x14ac:dyDescent="0.25">
      <c r="L67" s="42"/>
      <c r="M67" s="100"/>
      <c r="N67" s="100"/>
      <c r="O67" s="96">
        <v>32.25</v>
      </c>
      <c r="Y67" s="42"/>
      <c r="Z67" s="100"/>
      <c r="AA67" s="100"/>
      <c r="AB67" s="96">
        <v>18.466666666666669</v>
      </c>
    </row>
    <row r="68" spans="4:36" ht="15.75" thickBot="1" x14ac:dyDescent="0.3">
      <c r="L68" s="42"/>
      <c r="M68" s="100"/>
      <c r="N68" s="100"/>
      <c r="O68" s="96">
        <v>42.933333333333337</v>
      </c>
      <c r="Y68" s="42"/>
      <c r="Z68" s="100"/>
      <c r="AA68" s="100"/>
      <c r="AB68" s="96">
        <v>27.366666666666664</v>
      </c>
    </row>
    <row r="69" spans="4:36" ht="15.75" thickBot="1" x14ac:dyDescent="0.3">
      <c r="L69" s="42"/>
      <c r="M69" s="100"/>
      <c r="N69" s="100"/>
      <c r="O69" s="96">
        <v>22.066666666666666</v>
      </c>
      <c r="Y69" s="42"/>
      <c r="Z69" s="100"/>
      <c r="AA69" s="100"/>
      <c r="AB69" s="96">
        <v>25.533333333333335</v>
      </c>
      <c r="AD69" s="79"/>
      <c r="AE69" s="79"/>
      <c r="AF69" s="79"/>
      <c r="AG69" s="79"/>
      <c r="AH69" s="79"/>
    </row>
    <row r="70" spans="4:36" x14ac:dyDescent="0.25">
      <c r="D70" s="134" t="s">
        <v>236</v>
      </c>
      <c r="E70" s="159" t="s">
        <v>675</v>
      </c>
      <c r="F70" s="160">
        <f>V60</f>
        <v>0.14002750191051627</v>
      </c>
      <c r="G70" s="98"/>
      <c r="H70" s="99"/>
      <c r="L70" s="42"/>
      <c r="M70" s="100"/>
      <c r="N70" s="100"/>
      <c r="O70" s="96">
        <v>37.183333333333337</v>
      </c>
      <c r="Y70" s="42"/>
      <c r="Z70" s="100"/>
      <c r="AA70" s="100"/>
      <c r="AB70" s="96">
        <v>50.883333333333333</v>
      </c>
      <c r="AD70" s="77"/>
      <c r="AE70" s="77"/>
      <c r="AF70" s="77"/>
      <c r="AG70" s="77"/>
      <c r="AH70" s="77"/>
    </row>
    <row r="71" spans="4:36" ht="15.75" thickBot="1" x14ac:dyDescent="0.3">
      <c r="D71" s="149" t="s">
        <v>424</v>
      </c>
      <c r="E71" s="132" t="s">
        <v>240</v>
      </c>
      <c r="F71" s="132" t="s">
        <v>374</v>
      </c>
      <c r="G71" s="132" t="s">
        <v>425</v>
      </c>
      <c r="H71" s="150" t="s">
        <v>573</v>
      </c>
      <c r="L71" s="42"/>
      <c r="M71" s="100">
        <v>40.283333333333331</v>
      </c>
      <c r="N71" s="100"/>
      <c r="O71" s="96"/>
      <c r="Y71" s="42"/>
      <c r="Z71" s="100">
        <v>50.199999999999996</v>
      </c>
      <c r="AA71" s="100"/>
      <c r="AB71" s="96"/>
      <c r="AD71" s="77"/>
      <c r="AE71" s="77"/>
      <c r="AF71" s="77"/>
      <c r="AG71" s="77"/>
      <c r="AH71" s="77"/>
    </row>
    <row r="72" spans="4:36" ht="16.5" thickTop="1" thickBot="1" x14ac:dyDescent="0.3">
      <c r="D72" s="151" t="s">
        <v>112</v>
      </c>
      <c r="E72" s="120">
        <f>R52</f>
        <v>9</v>
      </c>
      <c r="F72" s="121">
        <f t="shared" ref="F72:G75" si="68">S52</f>
        <v>407.81666666666661</v>
      </c>
      <c r="G72" s="121">
        <f t="shared" si="68"/>
        <v>45.312962962962956</v>
      </c>
      <c r="H72" s="152">
        <f>SQRT(U52)</f>
        <v>25.367007194628737</v>
      </c>
      <c r="L72" s="42"/>
      <c r="M72" s="100"/>
      <c r="N72" s="100">
        <v>46.666666666666664</v>
      </c>
      <c r="O72" s="96"/>
      <c r="Y72" s="42"/>
      <c r="Z72" s="100"/>
      <c r="AA72" s="100">
        <v>95.033333333333346</v>
      </c>
      <c r="AB72" s="96"/>
      <c r="AD72" s="78"/>
      <c r="AE72" s="78"/>
      <c r="AF72" s="78"/>
      <c r="AG72" s="78"/>
      <c r="AH72" s="78"/>
    </row>
    <row r="73" spans="4:36" x14ac:dyDescent="0.25">
      <c r="D73" s="151" t="s">
        <v>321</v>
      </c>
      <c r="E73" s="120">
        <f t="shared" ref="E73:E75" si="69">R53</f>
        <v>7</v>
      </c>
      <c r="F73" s="121">
        <f t="shared" si="68"/>
        <v>222.18333333333331</v>
      </c>
      <c r="G73" s="121">
        <f t="shared" si="68"/>
        <v>31.740476190476187</v>
      </c>
      <c r="H73" s="152">
        <f t="shared" ref="H73:H75" si="70">SQRT(U53)</f>
        <v>13.564263563929533</v>
      </c>
      <c r="L73" s="42"/>
      <c r="M73" s="100"/>
      <c r="N73" s="100">
        <v>21.233333333333334</v>
      </c>
      <c r="O73" s="96"/>
      <c r="Y73" s="42"/>
      <c r="Z73" s="100"/>
      <c r="AA73" s="100">
        <v>58.966666666666669</v>
      </c>
      <c r="AB73" s="96"/>
    </row>
    <row r="74" spans="4:36" x14ac:dyDescent="0.25">
      <c r="D74" s="161" t="s">
        <v>50</v>
      </c>
      <c r="E74" s="120">
        <f t="shared" si="69"/>
        <v>20</v>
      </c>
      <c r="F74" s="121">
        <f t="shared" si="68"/>
        <v>942.61666666666667</v>
      </c>
      <c r="G74" s="121">
        <f t="shared" si="68"/>
        <v>47.130833333333335</v>
      </c>
      <c r="H74" s="152">
        <f t="shared" si="70"/>
        <v>43.794829421569005</v>
      </c>
      <c r="L74" s="42"/>
      <c r="M74" s="100"/>
      <c r="N74" s="100">
        <v>8.6833333333333336</v>
      </c>
      <c r="O74" s="96"/>
      <c r="Y74" s="42"/>
      <c r="Z74" s="100"/>
      <c r="AA74" s="100">
        <v>46.183333333333337</v>
      </c>
      <c r="AB74" s="96"/>
    </row>
    <row r="75" spans="4:36" ht="15.75" thickBot="1" x14ac:dyDescent="0.3">
      <c r="D75" s="153" t="s">
        <v>57</v>
      </c>
      <c r="E75" s="154">
        <f t="shared" si="69"/>
        <v>43</v>
      </c>
      <c r="F75" s="155">
        <f t="shared" si="68"/>
        <v>1378.0166666666667</v>
      </c>
      <c r="G75" s="155">
        <f t="shared" si="68"/>
        <v>32.046899224806204</v>
      </c>
      <c r="H75" s="156">
        <f t="shared" si="70"/>
        <v>14.894793422825643</v>
      </c>
      <c r="L75" s="42"/>
      <c r="M75" s="100">
        <v>10.216666666666667</v>
      </c>
      <c r="N75" s="100"/>
      <c r="O75" s="96"/>
      <c r="Y75" s="42"/>
      <c r="Z75" s="100">
        <v>88.25</v>
      </c>
      <c r="AA75" s="100"/>
      <c r="AB75" s="96"/>
    </row>
    <row r="76" spans="4:36" ht="15.75" thickBot="1" x14ac:dyDescent="0.3">
      <c r="L76" s="42"/>
      <c r="M76" s="100">
        <v>36.13333333333334</v>
      </c>
      <c r="N76" s="100"/>
      <c r="O76" s="96"/>
      <c r="Y76" s="42"/>
      <c r="Z76" s="100">
        <v>24.950000000000003</v>
      </c>
      <c r="AA76" s="100"/>
      <c r="AB76" s="96"/>
      <c r="AD76" s="79"/>
      <c r="AE76" s="79"/>
      <c r="AF76" s="79"/>
      <c r="AG76" s="79"/>
      <c r="AH76" s="79"/>
      <c r="AI76" s="79"/>
      <c r="AJ76" s="79"/>
    </row>
    <row r="77" spans="4:36" x14ac:dyDescent="0.25">
      <c r="D77" s="134" t="s">
        <v>569</v>
      </c>
      <c r="E77" s="159" t="s">
        <v>675</v>
      </c>
      <c r="F77" s="160">
        <f>AI59</f>
        <v>2.4805898421186551E-6</v>
      </c>
      <c r="G77" s="98"/>
      <c r="H77" s="99"/>
      <c r="L77" s="42"/>
      <c r="M77" s="100"/>
      <c r="N77" s="100"/>
      <c r="O77" s="96">
        <v>21.166666666666671</v>
      </c>
      <c r="Y77" s="42"/>
      <c r="Z77" s="100"/>
      <c r="AA77" s="100"/>
      <c r="AB77" s="96">
        <v>13.066666666666666</v>
      </c>
      <c r="AD77" s="77"/>
      <c r="AE77" s="77"/>
      <c r="AF77" s="77"/>
      <c r="AG77" s="77"/>
      <c r="AH77" s="77"/>
      <c r="AI77" s="77"/>
      <c r="AJ77" s="77"/>
    </row>
    <row r="78" spans="4:36" ht="15.75" thickBot="1" x14ac:dyDescent="0.3">
      <c r="D78" s="149" t="s">
        <v>424</v>
      </c>
      <c r="E78" s="132" t="s">
        <v>240</v>
      </c>
      <c r="F78" s="132" t="s">
        <v>374</v>
      </c>
      <c r="G78" s="132" t="s">
        <v>425</v>
      </c>
      <c r="H78" s="150" t="s">
        <v>573</v>
      </c>
      <c r="L78" s="42"/>
      <c r="M78" s="100">
        <v>15.716666666666665</v>
      </c>
      <c r="N78" s="100"/>
      <c r="O78" s="96"/>
      <c r="Y78" s="42"/>
      <c r="Z78" s="100">
        <v>50.516666666666666</v>
      </c>
      <c r="AA78" s="100"/>
      <c r="AB78" s="96"/>
      <c r="AD78" s="77"/>
      <c r="AE78" s="77"/>
      <c r="AF78" s="77"/>
      <c r="AG78" s="77"/>
      <c r="AH78" s="77"/>
      <c r="AI78" s="77"/>
      <c r="AJ78" s="77"/>
    </row>
    <row r="79" spans="4:36" ht="15.75" thickTop="1" x14ac:dyDescent="0.25">
      <c r="D79" s="151" t="s">
        <v>112</v>
      </c>
      <c r="E79" s="120">
        <f>AE51</f>
        <v>9</v>
      </c>
      <c r="F79" s="121">
        <f t="shared" ref="F79:G82" si="71">AF51</f>
        <v>673.84999999999991</v>
      </c>
      <c r="G79" s="121">
        <f t="shared" si="71"/>
        <v>74.872222222222206</v>
      </c>
      <c r="H79" s="152">
        <f>SQRT(AH51)</f>
        <v>33.43366255238378</v>
      </c>
      <c r="L79" s="42"/>
      <c r="M79" s="100"/>
      <c r="N79" s="100"/>
      <c r="O79" s="96">
        <v>54.4</v>
      </c>
      <c r="Y79" s="42"/>
      <c r="Z79" s="100"/>
      <c r="AA79" s="100"/>
      <c r="AB79" s="96">
        <v>27.933333333333337</v>
      </c>
      <c r="AD79" s="77"/>
      <c r="AE79" s="77"/>
      <c r="AF79" s="77"/>
      <c r="AG79" s="77"/>
      <c r="AH79" s="77"/>
      <c r="AI79" s="77"/>
      <c r="AJ79" s="77"/>
    </row>
    <row r="80" spans="4:36" ht="15.75" thickBot="1" x14ac:dyDescent="0.3">
      <c r="D80" s="151" t="s">
        <v>321</v>
      </c>
      <c r="E80" s="120">
        <f t="shared" ref="E80:E82" si="72">AE52</f>
        <v>7</v>
      </c>
      <c r="F80" s="121">
        <f t="shared" si="71"/>
        <v>426.95</v>
      </c>
      <c r="G80" s="121">
        <f t="shared" si="71"/>
        <v>60.99285714285714</v>
      </c>
      <c r="H80" s="152">
        <f t="shared" ref="H80:H82" si="73">SQRT(AH52)</f>
        <v>26.354799368150211</v>
      </c>
      <c r="L80" s="42"/>
      <c r="M80" s="100"/>
      <c r="N80" s="100">
        <v>36.716666666666661</v>
      </c>
      <c r="O80" s="96"/>
      <c r="Y80" s="42"/>
      <c r="Z80" s="100"/>
      <c r="AA80" s="100">
        <v>33.799999999999997</v>
      </c>
      <c r="AB80" s="96"/>
      <c r="AD80" s="78"/>
      <c r="AE80" s="78"/>
      <c r="AF80" s="78"/>
      <c r="AG80" s="78"/>
      <c r="AH80" s="78"/>
      <c r="AI80" s="78"/>
      <c r="AJ80" s="78"/>
    </row>
    <row r="81" spans="4:28" x14ac:dyDescent="0.25">
      <c r="D81" s="161" t="s">
        <v>50</v>
      </c>
      <c r="E81" s="120">
        <f t="shared" si="72"/>
        <v>20</v>
      </c>
      <c r="F81" s="121">
        <f t="shared" si="71"/>
        <v>1260.8833333333334</v>
      </c>
      <c r="G81" s="121">
        <f t="shared" si="71"/>
        <v>63.044166666666669</v>
      </c>
      <c r="H81" s="152">
        <f t="shared" si="73"/>
        <v>30.229112103521153</v>
      </c>
      <c r="L81" s="42">
        <v>12.500000000000002</v>
      </c>
      <c r="M81" s="100"/>
      <c r="N81" s="100"/>
      <c r="O81" s="96"/>
      <c r="Y81" s="42">
        <v>83.916666666666671</v>
      </c>
      <c r="Z81" s="100"/>
      <c r="AA81" s="100"/>
      <c r="AB81" s="96"/>
    </row>
    <row r="82" spans="4:28" ht="15.75" thickBot="1" x14ac:dyDescent="0.3">
      <c r="D82" s="153" t="s">
        <v>57</v>
      </c>
      <c r="E82" s="154">
        <f t="shared" si="72"/>
        <v>43</v>
      </c>
      <c r="F82" s="155">
        <f t="shared" si="71"/>
        <v>1416.9666666666662</v>
      </c>
      <c r="G82" s="155">
        <f t="shared" si="71"/>
        <v>32.952713178294566</v>
      </c>
      <c r="H82" s="156">
        <f t="shared" si="73"/>
        <v>19.988607843509147</v>
      </c>
      <c r="L82" s="42"/>
      <c r="M82" s="100">
        <v>35.383333333333333</v>
      </c>
      <c r="N82" s="100"/>
      <c r="O82" s="96"/>
      <c r="Y82" s="42"/>
      <c r="Z82" s="100">
        <v>62.333333333333329</v>
      </c>
      <c r="AA82" s="100"/>
      <c r="AB82" s="96"/>
    </row>
    <row r="83" spans="4:28" x14ac:dyDescent="0.25">
      <c r="L83" s="42">
        <v>50.75</v>
      </c>
      <c r="M83" s="100"/>
      <c r="N83" s="100"/>
      <c r="O83" s="96"/>
      <c r="Y83" s="42">
        <v>93.516666666666666</v>
      </c>
      <c r="Z83" s="100"/>
      <c r="AA83" s="100"/>
      <c r="AB83" s="96"/>
    </row>
    <row r="84" spans="4:28" x14ac:dyDescent="0.25">
      <c r="L84" s="42"/>
      <c r="M84" s="100"/>
      <c r="N84" s="100">
        <v>61.066666666666663</v>
      </c>
      <c r="O84" s="96"/>
      <c r="Y84" s="42"/>
      <c r="Z84" s="100"/>
      <c r="AA84" s="100">
        <v>150.6</v>
      </c>
      <c r="AB84" s="96"/>
    </row>
    <row r="85" spans="4:28" x14ac:dyDescent="0.25">
      <c r="L85" s="42">
        <v>27.416666666666668</v>
      </c>
      <c r="M85" s="100"/>
      <c r="N85" s="100"/>
      <c r="O85" s="96"/>
      <c r="Y85" s="42">
        <v>141.46666666666667</v>
      </c>
      <c r="Z85" s="100"/>
      <c r="AA85" s="100"/>
      <c r="AB85" s="96"/>
    </row>
    <row r="86" spans="4:28" x14ac:dyDescent="0.25">
      <c r="L86" s="42">
        <v>19.75</v>
      </c>
      <c r="M86" s="100"/>
      <c r="N86" s="100"/>
      <c r="O86" s="96"/>
      <c r="Y86" s="42">
        <v>24.783333333333331</v>
      </c>
      <c r="Z86" s="100"/>
      <c r="AA86" s="100"/>
      <c r="AB86" s="96"/>
    </row>
    <row r="87" spans="4:28" x14ac:dyDescent="0.25">
      <c r="L87" s="42"/>
      <c r="M87" s="100"/>
      <c r="N87" s="100"/>
      <c r="O87" s="96">
        <v>28.033333333333339</v>
      </c>
      <c r="Y87" s="42"/>
      <c r="Z87" s="100"/>
      <c r="AA87" s="100"/>
      <c r="AB87" s="96">
        <v>18.616666666666664</v>
      </c>
    </row>
    <row r="88" spans="4:28" x14ac:dyDescent="0.25">
      <c r="L88" s="42"/>
      <c r="M88" s="100"/>
      <c r="N88" s="100">
        <v>154.25</v>
      </c>
      <c r="O88" s="96"/>
      <c r="Y88" s="42"/>
      <c r="Z88" s="100"/>
      <c r="AA88" s="100">
        <v>40.316666666666663</v>
      </c>
      <c r="AB88" s="96"/>
    </row>
    <row r="89" spans="4:28" x14ac:dyDescent="0.25">
      <c r="L89" s="42"/>
      <c r="M89" s="100"/>
      <c r="N89" s="100"/>
      <c r="O89" s="96">
        <v>48.900000000000006</v>
      </c>
      <c r="Y89" s="42"/>
      <c r="Z89" s="100"/>
      <c r="AA89" s="100"/>
      <c r="AB89" s="96">
        <v>32.616666666666667</v>
      </c>
    </row>
    <row r="90" spans="4:28" x14ac:dyDescent="0.25">
      <c r="L90" s="42"/>
      <c r="M90" s="100"/>
      <c r="N90" s="100"/>
      <c r="O90" s="96">
        <v>34.849999999999994</v>
      </c>
      <c r="Y90" s="42"/>
      <c r="Z90" s="100"/>
      <c r="AA90" s="100"/>
      <c r="AB90" s="96">
        <v>21.599999999999998</v>
      </c>
    </row>
    <row r="91" spans="4:28" x14ac:dyDescent="0.25">
      <c r="L91" s="42"/>
      <c r="M91" s="100"/>
      <c r="N91" s="100"/>
      <c r="O91" s="96">
        <v>29.133333333333333</v>
      </c>
      <c r="Y91" s="42"/>
      <c r="Z91" s="100"/>
      <c r="AA91" s="100"/>
      <c r="AB91" s="96">
        <v>14.383333333333335</v>
      </c>
    </row>
    <row r="92" spans="4:28" x14ac:dyDescent="0.25">
      <c r="L92" s="42"/>
      <c r="M92" s="100"/>
      <c r="N92" s="100"/>
      <c r="O92" s="96">
        <v>23.883333333333336</v>
      </c>
      <c r="Y92" s="42"/>
      <c r="Z92" s="100"/>
      <c r="AA92" s="100"/>
      <c r="AB92" s="96">
        <v>21.516666666666666</v>
      </c>
    </row>
    <row r="93" spans="4:28" x14ac:dyDescent="0.25">
      <c r="L93" s="42"/>
      <c r="M93" s="100"/>
      <c r="N93" s="100">
        <v>45.25</v>
      </c>
      <c r="O93" s="96"/>
      <c r="Y93" s="42"/>
      <c r="Z93" s="100"/>
      <c r="AA93" s="100">
        <v>39.333333333333336</v>
      </c>
      <c r="AB93" s="96"/>
    </row>
    <row r="94" spans="4:28" x14ac:dyDescent="0.25">
      <c r="L94" s="42"/>
      <c r="M94" s="100"/>
      <c r="N94" s="100"/>
      <c r="O94" s="96">
        <v>31.533333333333331</v>
      </c>
      <c r="Y94" s="42"/>
      <c r="Z94" s="100"/>
      <c r="AA94" s="100"/>
      <c r="AB94" s="96">
        <v>32.650000000000006</v>
      </c>
    </row>
    <row r="95" spans="4:28" x14ac:dyDescent="0.25">
      <c r="L95" s="42"/>
      <c r="M95" s="100"/>
      <c r="N95" s="100">
        <v>29.883333333333333</v>
      </c>
      <c r="O95" s="96"/>
      <c r="Y95" s="42"/>
      <c r="Z95" s="100"/>
      <c r="AA95" s="100">
        <v>35.966666666666669</v>
      </c>
      <c r="AB95" s="96"/>
    </row>
    <row r="96" spans="4:28" x14ac:dyDescent="0.25">
      <c r="L96" s="42">
        <v>45</v>
      </c>
      <c r="M96" s="100"/>
      <c r="N96" s="100"/>
      <c r="O96" s="96"/>
      <c r="Y96" s="42">
        <v>67.25</v>
      </c>
      <c r="Z96" s="100"/>
      <c r="AA96" s="100"/>
      <c r="AB96" s="96"/>
    </row>
    <row r="97" spans="12:28" x14ac:dyDescent="0.25">
      <c r="L97" s="42"/>
      <c r="M97" s="100"/>
      <c r="N97" s="100">
        <v>74.333333333333343</v>
      </c>
      <c r="O97" s="96"/>
      <c r="Y97" s="42"/>
      <c r="Z97" s="100"/>
      <c r="AA97" s="100">
        <v>58.416666666666664</v>
      </c>
      <c r="AB97" s="96"/>
    </row>
    <row r="98" spans="12:28" x14ac:dyDescent="0.25">
      <c r="L98" s="42"/>
      <c r="M98" s="100"/>
      <c r="N98" s="100"/>
      <c r="O98" s="96">
        <v>34.233333333333334</v>
      </c>
      <c r="Y98" s="42"/>
      <c r="Z98" s="100"/>
      <c r="AA98" s="100"/>
      <c r="AB98" s="96">
        <v>47.816666666666663</v>
      </c>
    </row>
    <row r="99" spans="12:28" x14ac:dyDescent="0.25">
      <c r="L99" s="42"/>
      <c r="M99" s="100"/>
      <c r="N99" s="100">
        <v>12.966666666666665</v>
      </c>
      <c r="O99" s="96"/>
      <c r="Y99" s="42"/>
      <c r="Z99" s="100"/>
      <c r="AA99" s="100">
        <v>39.016666666666666</v>
      </c>
      <c r="AB99" s="96"/>
    </row>
    <row r="100" spans="12:28" x14ac:dyDescent="0.25">
      <c r="L100" s="42"/>
      <c r="M100" s="100"/>
      <c r="N100" s="100"/>
      <c r="O100" s="96">
        <v>44.616666666666667</v>
      </c>
      <c r="Y100" s="42"/>
      <c r="Z100" s="100"/>
      <c r="AA100" s="100"/>
      <c r="AB100" s="96">
        <v>36.93333333333333</v>
      </c>
    </row>
    <row r="101" spans="12:28" x14ac:dyDescent="0.25">
      <c r="L101" s="42"/>
      <c r="M101" s="100"/>
      <c r="N101" s="100"/>
      <c r="O101" s="96">
        <v>37.049999999999997</v>
      </c>
      <c r="Y101" s="42"/>
      <c r="Z101" s="100"/>
      <c r="AA101" s="100"/>
      <c r="AB101" s="96">
        <v>28.416666666666668</v>
      </c>
    </row>
    <row r="102" spans="12:28" x14ac:dyDescent="0.25">
      <c r="L102" s="42"/>
      <c r="M102" s="100"/>
      <c r="N102" s="100"/>
      <c r="O102" s="96">
        <v>13.666666666666668</v>
      </c>
      <c r="Y102" s="42"/>
      <c r="Z102" s="100"/>
      <c r="AA102" s="100"/>
      <c r="AB102" s="96">
        <v>35.133333333333333</v>
      </c>
    </row>
    <row r="103" spans="12:28" x14ac:dyDescent="0.25">
      <c r="L103" s="42"/>
      <c r="M103" s="100"/>
      <c r="N103" s="100"/>
      <c r="O103" s="96">
        <v>14.5</v>
      </c>
      <c r="Y103" s="42"/>
      <c r="Z103" s="100"/>
      <c r="AA103" s="100"/>
      <c r="AB103" s="96">
        <v>36.466666666666661</v>
      </c>
    </row>
    <row r="104" spans="12:28" x14ac:dyDescent="0.25">
      <c r="L104" s="42"/>
      <c r="M104" s="100"/>
      <c r="N104" s="100"/>
      <c r="O104" s="96">
        <v>24.516666666666669</v>
      </c>
      <c r="Y104" s="42"/>
      <c r="Z104" s="100"/>
      <c r="AA104" s="100"/>
      <c r="AB104" s="96">
        <v>35.25</v>
      </c>
    </row>
    <row r="105" spans="12:28" x14ac:dyDescent="0.25">
      <c r="L105" s="42"/>
      <c r="M105" s="100"/>
      <c r="N105" s="100"/>
      <c r="O105" s="96">
        <v>14.416666666666668</v>
      </c>
      <c r="Y105" s="42"/>
      <c r="Z105" s="100"/>
      <c r="AA105" s="100"/>
      <c r="AB105" s="96">
        <v>36.533333333333331</v>
      </c>
    </row>
    <row r="106" spans="12:28" x14ac:dyDescent="0.25">
      <c r="L106" s="42"/>
      <c r="M106" s="100"/>
      <c r="N106" s="100"/>
      <c r="O106" s="96">
        <v>42.3</v>
      </c>
      <c r="Y106" s="42"/>
      <c r="Z106" s="100"/>
      <c r="AA106" s="100"/>
      <c r="AB106" s="96">
        <v>29.5</v>
      </c>
    </row>
    <row r="107" spans="12:28" x14ac:dyDescent="0.25">
      <c r="L107" s="42"/>
      <c r="M107" s="100"/>
      <c r="N107" s="100">
        <v>25.583333333333336</v>
      </c>
      <c r="O107" s="96"/>
      <c r="Y107" s="42"/>
      <c r="Z107" s="100"/>
      <c r="AA107" s="100">
        <v>54.2</v>
      </c>
      <c r="AB107" s="96"/>
    </row>
    <row r="108" spans="12:28" x14ac:dyDescent="0.25">
      <c r="L108" s="42"/>
      <c r="M108" s="100"/>
      <c r="N108" s="100">
        <v>33.166666666666664</v>
      </c>
      <c r="O108" s="96"/>
      <c r="Y108" s="42"/>
      <c r="Z108" s="100"/>
      <c r="AA108" s="100">
        <v>68.733333333333334</v>
      </c>
      <c r="AB108" s="96"/>
    </row>
    <row r="109" spans="12:28" x14ac:dyDescent="0.25">
      <c r="L109" s="42"/>
      <c r="M109" s="100"/>
      <c r="N109" s="100"/>
      <c r="O109" s="96">
        <v>41.383333333333333</v>
      </c>
      <c r="Y109" s="42"/>
      <c r="Z109" s="100"/>
      <c r="AA109" s="100"/>
      <c r="AB109" s="96">
        <v>18</v>
      </c>
    </row>
    <row r="110" spans="12:28" x14ac:dyDescent="0.25">
      <c r="L110" s="42"/>
      <c r="M110" s="100"/>
      <c r="N110" s="100"/>
      <c r="O110" s="96">
        <v>43.666666666666664</v>
      </c>
      <c r="Y110" s="42"/>
      <c r="Z110" s="100"/>
      <c r="AA110" s="100"/>
      <c r="AB110" s="96">
        <v>17.516666666666666</v>
      </c>
    </row>
    <row r="111" spans="12:28" x14ac:dyDescent="0.25">
      <c r="L111" s="42"/>
      <c r="M111" s="100"/>
      <c r="N111" s="100"/>
      <c r="O111" s="96">
        <v>46.31666666666667</v>
      </c>
      <c r="Y111" s="42"/>
      <c r="Z111" s="100"/>
      <c r="AA111" s="100"/>
      <c r="AB111" s="96">
        <v>18.283333333333339</v>
      </c>
    </row>
    <row r="112" spans="12:28" x14ac:dyDescent="0.25">
      <c r="L112" s="42"/>
      <c r="M112" s="100"/>
      <c r="N112" s="100"/>
      <c r="O112" s="96">
        <v>50.483333333333334</v>
      </c>
      <c r="Y112" s="42"/>
      <c r="Z112" s="100"/>
      <c r="AA112" s="100"/>
      <c r="AB112" s="96">
        <v>92.583333333333329</v>
      </c>
    </row>
    <row r="113" spans="12:28" x14ac:dyDescent="0.25">
      <c r="L113" s="42"/>
      <c r="M113" s="100"/>
      <c r="N113" s="100">
        <v>50.783333333333339</v>
      </c>
      <c r="O113" s="96"/>
      <c r="Y113" s="42"/>
      <c r="Z113" s="100"/>
      <c r="AA113" s="100">
        <v>35.733333333333334</v>
      </c>
      <c r="AB113" s="96"/>
    </row>
    <row r="114" spans="12:28" x14ac:dyDescent="0.25">
      <c r="L114" s="42"/>
      <c r="M114" s="100"/>
      <c r="N114" s="100"/>
      <c r="O114" s="96">
        <v>57.566666666666656</v>
      </c>
      <c r="Y114" s="42"/>
      <c r="Z114" s="100"/>
      <c r="AA114" s="100"/>
      <c r="AB114" s="96">
        <v>100.41666666666669</v>
      </c>
    </row>
    <row r="115" spans="12:28" x14ac:dyDescent="0.25">
      <c r="L115" s="42">
        <v>63.766666666666666</v>
      </c>
      <c r="M115" s="100"/>
      <c r="N115" s="100"/>
      <c r="O115" s="96"/>
      <c r="Y115" s="42">
        <v>79.416666666666657</v>
      </c>
      <c r="Z115" s="100"/>
      <c r="AA115" s="100"/>
      <c r="AB115" s="96"/>
    </row>
    <row r="116" spans="12:28" x14ac:dyDescent="0.25">
      <c r="L116" s="42"/>
      <c r="M116" s="100"/>
      <c r="N116" s="100">
        <v>12.683333333333334</v>
      </c>
      <c r="O116" s="96"/>
      <c r="Y116" s="42"/>
      <c r="Z116" s="100"/>
      <c r="AA116" s="100">
        <v>62.033333333333331</v>
      </c>
      <c r="AB116" s="96"/>
    </row>
    <row r="117" spans="12:28" x14ac:dyDescent="0.25">
      <c r="L117" s="42"/>
      <c r="M117" s="100">
        <v>36.81666666666667</v>
      </c>
      <c r="N117" s="100"/>
      <c r="O117" s="96"/>
      <c r="Y117" s="42"/>
      <c r="Z117" s="100">
        <v>48.1</v>
      </c>
      <c r="AA117" s="100"/>
      <c r="AB117" s="96"/>
    </row>
    <row r="118" spans="12:28" x14ac:dyDescent="0.25">
      <c r="L118" s="42"/>
      <c r="M118" s="100"/>
      <c r="N118" s="100"/>
      <c r="O118" s="96">
        <v>77.216666666666669</v>
      </c>
      <c r="Y118" s="42"/>
      <c r="Z118" s="100"/>
      <c r="AA118" s="100"/>
      <c r="AB118" s="96">
        <v>79.3</v>
      </c>
    </row>
    <row r="119" spans="12:28" x14ac:dyDescent="0.25">
      <c r="L119" s="42"/>
      <c r="M119" s="100"/>
      <c r="N119" s="100"/>
      <c r="O119" s="96">
        <v>34.299999999999997</v>
      </c>
      <c r="Y119" s="42"/>
      <c r="Z119" s="100"/>
      <c r="AA119" s="100"/>
      <c r="AB119" s="96">
        <v>23.35</v>
      </c>
    </row>
    <row r="120" spans="12:28" x14ac:dyDescent="0.25">
      <c r="L120" s="42"/>
      <c r="M120" s="100"/>
      <c r="N120" s="100"/>
      <c r="O120" s="96">
        <v>24.216666666666665</v>
      </c>
      <c r="Y120" s="42"/>
      <c r="Z120" s="100"/>
      <c r="AA120" s="100"/>
      <c r="AB120" s="96">
        <v>15.299999999999997</v>
      </c>
    </row>
    <row r="121" spans="12:28" x14ac:dyDescent="0.25">
      <c r="L121" s="42"/>
      <c r="M121" s="100"/>
      <c r="N121" s="100"/>
      <c r="O121" s="96">
        <v>16.899999999999999</v>
      </c>
      <c r="Y121" s="42"/>
      <c r="Z121" s="100"/>
      <c r="AA121" s="100"/>
      <c r="AB121" s="96">
        <v>13.766666666666666</v>
      </c>
    </row>
    <row r="122" spans="12:28" x14ac:dyDescent="0.25">
      <c r="L122" s="42">
        <v>65.666666666666657</v>
      </c>
      <c r="M122" s="100"/>
      <c r="N122" s="100"/>
      <c r="O122" s="96"/>
      <c r="Y122" s="42">
        <v>85.833333333333343</v>
      </c>
      <c r="Z122" s="100"/>
      <c r="AA122" s="100"/>
      <c r="AB122" s="96"/>
    </row>
    <row r="123" spans="12:28" x14ac:dyDescent="0.25">
      <c r="L123" s="42"/>
      <c r="M123" s="100"/>
      <c r="N123" s="100"/>
      <c r="O123" s="96">
        <v>15.700000000000001</v>
      </c>
      <c r="Y123" s="42"/>
      <c r="Z123" s="100"/>
      <c r="AA123" s="100"/>
      <c r="AB123" s="96">
        <v>24.366666666666667</v>
      </c>
    </row>
    <row r="124" spans="12:28" x14ac:dyDescent="0.25">
      <c r="L124" s="42"/>
      <c r="M124" s="100"/>
      <c r="N124" s="100"/>
      <c r="O124" s="96">
        <v>25.533333333333335</v>
      </c>
      <c r="Y124" s="42"/>
      <c r="Z124" s="100"/>
      <c r="AA124" s="100"/>
      <c r="AB124" s="96">
        <v>38.36666666666666</v>
      </c>
    </row>
    <row r="125" spans="12:28" x14ac:dyDescent="0.25">
      <c r="L125" s="42"/>
      <c r="M125" s="100"/>
      <c r="N125" s="100"/>
      <c r="O125" s="96">
        <v>26.716666666666669</v>
      </c>
      <c r="Y125" s="42"/>
      <c r="Z125" s="100"/>
      <c r="AA125" s="100"/>
      <c r="AB125" s="96">
        <v>27.549999999999997</v>
      </c>
    </row>
    <row r="126" spans="12:28" x14ac:dyDescent="0.25">
      <c r="L126" s="42"/>
      <c r="M126" s="100"/>
      <c r="N126" s="100"/>
      <c r="O126" s="96">
        <v>31.483333333333327</v>
      </c>
      <c r="Y126" s="42"/>
      <c r="Z126" s="100"/>
      <c r="AA126" s="100"/>
      <c r="AB126" s="96">
        <v>29.183333333333334</v>
      </c>
    </row>
    <row r="127" spans="12:28" ht="15.75" thickBot="1" x14ac:dyDescent="0.3">
      <c r="L127" s="101"/>
      <c r="M127" s="102"/>
      <c r="N127" s="102"/>
      <c r="O127" s="103">
        <v>24.333333333333332</v>
      </c>
      <c r="Y127" s="101"/>
      <c r="Z127" s="102"/>
      <c r="AA127" s="102"/>
      <c r="AB127" s="103">
        <v>61.349999999999994</v>
      </c>
    </row>
  </sheetData>
  <mergeCells count="1">
    <mergeCell ref="A2:A64"/>
  </mergeCells>
  <pageMargins left="0.7" right="0.7" top="0.75" bottom="0.75" header="0.3" footer="0.3"/>
  <pageSetup orientation="portrait" horizontalDpi="4294967293"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36"/>
  <sheetViews>
    <sheetView zoomScale="85" zoomScaleNormal="85" workbookViewId="0">
      <pane xSplit="2" ySplit="2" topLeftCell="C63" activePane="bottomRight" state="frozen"/>
      <selection pane="topRight" activeCell="C1" sqref="C1"/>
      <selection pane="bottomLeft" activeCell="A3" sqref="A3"/>
      <selection pane="bottomRight" activeCell="A2" sqref="A2:A71"/>
    </sheetView>
  </sheetViews>
  <sheetFormatPr defaultRowHeight="15" x14ac:dyDescent="0.25"/>
  <cols>
    <col min="1" max="1" width="24.7109375" customWidth="1"/>
    <col min="2" max="2" width="29.5703125" bestFit="1" customWidth="1"/>
    <col min="3" max="11" width="14.85546875" customWidth="1"/>
    <col min="12" max="12" width="23.28515625" customWidth="1"/>
    <col min="13" max="13" width="20.7109375" customWidth="1"/>
    <col min="14" max="14" width="21.85546875" customWidth="1"/>
    <col min="15" max="15" width="22.85546875" customWidth="1"/>
    <col min="16" max="16" width="21" customWidth="1"/>
    <col min="17" max="25" width="14.85546875" customWidth="1"/>
    <col min="26" max="26" width="25" customWidth="1"/>
    <col min="27" max="27" width="22.42578125" customWidth="1"/>
    <col min="28" max="28" width="23.5703125" customWidth="1"/>
    <col min="29" max="29" width="24" customWidth="1"/>
    <col min="30" max="30" width="22.28515625" customWidth="1"/>
    <col min="31" max="81" width="14.85546875" customWidth="1"/>
  </cols>
  <sheetData>
    <row r="1" spans="1:81" x14ac:dyDescent="0.25">
      <c r="B1" t="s">
        <v>83</v>
      </c>
      <c r="C1" s="23" t="str">
        <f>+'Descriptive statistics'!C1</f>
        <v>001 - 14</v>
      </c>
      <c r="D1" s="23" t="str">
        <f>+'Descriptive statistics'!D1</f>
        <v>002 - 14</v>
      </c>
      <c r="E1" s="23" t="str">
        <f>+'Descriptive statistics'!E1</f>
        <v>003 - 14</v>
      </c>
      <c r="F1" s="23" t="str">
        <f>+'Descriptive statistics'!F1</f>
        <v>004 - 14</v>
      </c>
      <c r="G1" s="23" t="str">
        <f>+'Descriptive statistics'!G1</f>
        <v>005 - 14</v>
      </c>
      <c r="H1" s="23" t="str">
        <f>+'Descriptive statistics'!H1</f>
        <v>006 - 14</v>
      </c>
      <c r="I1" s="23" t="str">
        <f>+'Descriptive statistics'!I1</f>
        <v>007 - 14</v>
      </c>
      <c r="J1" s="23" t="str">
        <f>+'Descriptive statistics'!J1</f>
        <v>008 - 14</v>
      </c>
      <c r="K1" s="23" t="str">
        <f>+'Descriptive statistics'!K1</f>
        <v>0010 - 14</v>
      </c>
      <c r="L1" s="23" t="str">
        <f>+'Descriptive statistics'!L1</f>
        <v>0011 - 14</v>
      </c>
      <c r="M1" s="23" t="str">
        <f>+'Descriptive statistics'!M1</f>
        <v>0012 - 14</v>
      </c>
      <c r="N1" s="23" t="str">
        <f>+'Descriptive statistics'!N1</f>
        <v>0013 - 14</v>
      </c>
      <c r="O1" s="23" t="str">
        <f>+'Descriptive statistics'!O1</f>
        <v>0014 - 14</v>
      </c>
      <c r="P1" s="23" t="str">
        <f>+'Descriptive statistics'!P1</f>
        <v>0015 - 14</v>
      </c>
      <c r="Q1" s="23" t="str">
        <f>+'Descriptive statistics'!Q1</f>
        <v>0016 - 14</v>
      </c>
      <c r="R1" s="23" t="str">
        <f>+'Descriptive statistics'!R1</f>
        <v>0017 - 14</v>
      </c>
      <c r="S1" s="23" t="str">
        <f>+'Descriptive statistics'!S1</f>
        <v>0018 - 14</v>
      </c>
      <c r="T1" s="23" t="str">
        <f>+'Descriptive statistics'!T1</f>
        <v>0019 - 14</v>
      </c>
      <c r="U1" s="23" t="str">
        <f>+'Descriptive statistics'!U1</f>
        <v>0020 - 14</v>
      </c>
      <c r="V1" s="23" t="str">
        <f>+'Descriptive statistics'!V1</f>
        <v>0021 - 14</v>
      </c>
      <c r="W1" s="23" t="str">
        <f>+'Descriptive statistics'!W1</f>
        <v>0022 - 14</v>
      </c>
      <c r="X1" s="23" t="str">
        <f>+'Descriptive statistics'!X1</f>
        <v>0023 - 14</v>
      </c>
      <c r="Y1" s="23" t="str">
        <f>+'Descriptive statistics'!Y1</f>
        <v>0024 - 14</v>
      </c>
      <c r="Z1" s="23" t="str">
        <f>+'Descriptive statistics'!Z1</f>
        <v>0025 - 14</v>
      </c>
      <c r="AA1" s="23" t="str">
        <f>+'Descriptive statistics'!AA1</f>
        <v>0026 - 14</v>
      </c>
      <c r="AB1" s="23" t="str">
        <f>+'Descriptive statistics'!AB1</f>
        <v>0028 - 14</v>
      </c>
      <c r="AC1" s="23" t="str">
        <f>+'Descriptive statistics'!AC1</f>
        <v>0029 - 14</v>
      </c>
      <c r="AD1" s="23" t="str">
        <f>+'Descriptive statistics'!AD1</f>
        <v>0030 - 14</v>
      </c>
      <c r="AE1" s="23" t="str">
        <f>+'Descriptive statistics'!AE1</f>
        <v>0031 - 14</v>
      </c>
      <c r="AF1" s="23" t="str">
        <f>+'Descriptive statistics'!AF1</f>
        <v>0032 - 14</v>
      </c>
      <c r="AG1" s="23" t="str">
        <f>+'Descriptive statistics'!AG1</f>
        <v>0034 - 14</v>
      </c>
      <c r="AH1" s="23" t="str">
        <f>+'Descriptive statistics'!AH1</f>
        <v>035 - 14</v>
      </c>
      <c r="AI1" s="23" t="str">
        <f>+'Descriptive statistics'!AI1</f>
        <v>036 - 14</v>
      </c>
      <c r="AJ1" s="23" t="str">
        <f>+'Descriptive statistics'!AJ1</f>
        <v>037 - 14</v>
      </c>
      <c r="AK1" s="23" t="str">
        <f>+'Descriptive statistics'!AK1</f>
        <v>038 - 14</v>
      </c>
      <c r="AL1" s="23" t="str">
        <f>+'Descriptive statistics'!AL1</f>
        <v>039 - 14</v>
      </c>
      <c r="AM1" s="23" t="str">
        <f>+'Descriptive statistics'!AM1</f>
        <v>040 - 14</v>
      </c>
      <c r="AN1" s="23" t="str">
        <f>+'Descriptive statistics'!AN1</f>
        <v>041 - 14</v>
      </c>
      <c r="AO1" s="23" t="str">
        <f>+'Descriptive statistics'!AO1</f>
        <v>042 - 14</v>
      </c>
      <c r="AP1" s="23" t="str">
        <f>+'Descriptive statistics'!AP1</f>
        <v>043 - 14</v>
      </c>
      <c r="AQ1" s="23" t="str">
        <f>+'Descriptive statistics'!AQ1</f>
        <v>045 - 14</v>
      </c>
      <c r="AR1" s="23" t="str">
        <f>+'Descriptive statistics'!AR1</f>
        <v>047 - 14</v>
      </c>
      <c r="AS1" s="23" t="str">
        <f>+'Descriptive statistics'!AS1</f>
        <v>048 - 14</v>
      </c>
      <c r="AT1" s="23" t="str">
        <f>+'Descriptive statistics'!AT1</f>
        <v>049 - 14</v>
      </c>
      <c r="AU1" s="23" t="str">
        <f>+'Descriptive statistics'!AU1</f>
        <v>050 - 14</v>
      </c>
      <c r="AV1" s="23" t="str">
        <f>+'Descriptive statistics'!AV1</f>
        <v>051 - 14</v>
      </c>
      <c r="AW1" s="23" t="str">
        <f>+'Descriptive statistics'!AW1</f>
        <v>052 - 14</v>
      </c>
      <c r="AX1" s="23" t="str">
        <f>+'Descriptive statistics'!AX1</f>
        <v>053 - 14</v>
      </c>
      <c r="AY1" s="23" t="str">
        <f>+'Descriptive statistics'!AY1</f>
        <v>054 - 14</v>
      </c>
      <c r="AZ1" s="23" t="str">
        <f>+'Descriptive statistics'!AZ1</f>
        <v>055 - 14</v>
      </c>
      <c r="BA1" s="23" t="str">
        <f>+'Descriptive statistics'!BA1</f>
        <v>056 - 14</v>
      </c>
      <c r="BB1" s="23" t="str">
        <f>+'Descriptive statistics'!BB1</f>
        <v>057 - 14</v>
      </c>
      <c r="BC1" s="23" t="str">
        <f>+'Descriptive statistics'!BC1</f>
        <v>058 - 14</v>
      </c>
      <c r="BD1" s="23" t="str">
        <f>+'Descriptive statistics'!BD1</f>
        <v>059 - 14</v>
      </c>
      <c r="BE1" s="23" t="str">
        <f>+'Descriptive statistics'!BE1</f>
        <v>060 - 14</v>
      </c>
      <c r="BF1" s="23" t="str">
        <f>+'Descriptive statistics'!BF1</f>
        <v>061 - 14</v>
      </c>
      <c r="BG1" s="23" t="str">
        <f>+'Descriptive statistics'!BG1</f>
        <v>062 - 14</v>
      </c>
      <c r="BH1" s="23" t="str">
        <f>+'Descriptive statistics'!BH1</f>
        <v>063 - 14</v>
      </c>
      <c r="BI1" s="23" t="str">
        <f>+'Descriptive statistics'!BI1</f>
        <v>064 - 14</v>
      </c>
      <c r="BJ1" s="23" t="str">
        <f>+'Descriptive statistics'!BJ1</f>
        <v>065 - 14</v>
      </c>
      <c r="BK1" s="23" t="str">
        <f>+'Descriptive statistics'!BK1</f>
        <v>066 - 14</v>
      </c>
      <c r="BL1" s="23" t="str">
        <f>+'Descriptive statistics'!BL1</f>
        <v>067 - 14</v>
      </c>
      <c r="BM1" s="23" t="str">
        <f>+'Descriptive statistics'!BM1</f>
        <v>068 - 14</v>
      </c>
      <c r="BN1" s="23" t="str">
        <f>+'Descriptive statistics'!BN1</f>
        <v>069 - 14</v>
      </c>
      <c r="BO1" s="23" t="str">
        <f>+'Descriptive statistics'!BO1</f>
        <v>070 - 14</v>
      </c>
      <c r="BP1" s="23" t="str">
        <f>+'Descriptive statistics'!BP1</f>
        <v>071 - 14</v>
      </c>
      <c r="BQ1" s="23" t="str">
        <f>+'Descriptive statistics'!BQ1</f>
        <v>072 - 14</v>
      </c>
      <c r="BR1" s="23" t="str">
        <f>+'Descriptive statistics'!BR1</f>
        <v>073 - 14</v>
      </c>
      <c r="BS1" s="23" t="str">
        <f>+'Descriptive statistics'!BS1</f>
        <v>074 - 14</v>
      </c>
      <c r="BT1" s="23" t="str">
        <f>+'Descriptive statistics'!BT1</f>
        <v>075 - 14</v>
      </c>
      <c r="BU1" s="23" t="str">
        <f>+'Descriptive statistics'!BU1</f>
        <v>076 - 14</v>
      </c>
      <c r="BV1" s="23" t="str">
        <f>+'Descriptive statistics'!BV1</f>
        <v>077 - 14</v>
      </c>
      <c r="BW1" s="23" t="str">
        <f>+'Descriptive statistics'!BW1</f>
        <v>078 - 14</v>
      </c>
      <c r="BX1" s="23" t="str">
        <f>+'Descriptive statistics'!BX1</f>
        <v>079 - 14</v>
      </c>
      <c r="BY1" s="23" t="str">
        <f>+'Descriptive statistics'!BY1</f>
        <v>080 - 14</v>
      </c>
      <c r="BZ1" s="23" t="str">
        <f>+'Descriptive statistics'!BZ1</f>
        <v>081 - 14</v>
      </c>
      <c r="CA1" s="23" t="str">
        <f>+'Descriptive statistics'!CA1</f>
        <v>082 - 14</v>
      </c>
      <c r="CB1" s="23" t="str">
        <f>+'Descriptive statistics'!CB1</f>
        <v>083 - 14</v>
      </c>
      <c r="CC1" s="23" t="str">
        <f>+'Descriptive statistics'!CC1</f>
        <v>084 - 14</v>
      </c>
    </row>
    <row r="2" spans="1:81" x14ac:dyDescent="0.25">
      <c r="A2" s="214" t="s">
        <v>726</v>
      </c>
      <c r="B2" t="s">
        <v>378</v>
      </c>
      <c r="C2" s="2" t="s">
        <v>59</v>
      </c>
      <c r="D2" s="2" t="s">
        <v>58</v>
      </c>
      <c r="E2" s="2" t="s">
        <v>112</v>
      </c>
      <c r="F2" s="2" t="s">
        <v>58</v>
      </c>
      <c r="G2" s="2" t="s">
        <v>59</v>
      </c>
      <c r="H2" s="2" t="s">
        <v>58</v>
      </c>
      <c r="I2" s="2" t="s">
        <v>76</v>
      </c>
      <c r="J2" s="2" t="s">
        <v>76</v>
      </c>
      <c r="K2" s="2" t="s">
        <v>58</v>
      </c>
      <c r="L2" s="2" t="s">
        <v>59</v>
      </c>
      <c r="M2" s="2" t="s">
        <v>58</v>
      </c>
      <c r="N2" s="2" t="s">
        <v>59</v>
      </c>
      <c r="O2" s="2" t="s">
        <v>58</v>
      </c>
      <c r="P2" s="2" t="s">
        <v>58</v>
      </c>
      <c r="Q2" s="2" t="s">
        <v>112</v>
      </c>
      <c r="R2" s="2" t="s">
        <v>59</v>
      </c>
      <c r="S2" s="2" t="s">
        <v>112</v>
      </c>
      <c r="T2" s="2" t="s">
        <v>112</v>
      </c>
      <c r="U2" s="2" t="s">
        <v>112</v>
      </c>
      <c r="V2" s="2" t="s">
        <v>121</v>
      </c>
      <c r="W2" s="2" t="s">
        <v>122</v>
      </c>
      <c r="X2" s="2" t="s">
        <v>112</v>
      </c>
      <c r="Y2" s="2" t="s">
        <v>112</v>
      </c>
      <c r="Z2" s="2" t="s">
        <v>112</v>
      </c>
      <c r="AA2" s="2" t="s">
        <v>59</v>
      </c>
      <c r="AB2" s="2" t="s">
        <v>112</v>
      </c>
      <c r="AC2" s="2" t="s">
        <v>112</v>
      </c>
      <c r="AD2" s="2" t="s">
        <v>59</v>
      </c>
      <c r="AE2" s="2" t="s">
        <v>76</v>
      </c>
      <c r="AF2" s="2" t="s">
        <v>59</v>
      </c>
      <c r="AG2" s="2" t="s">
        <v>121</v>
      </c>
      <c r="AH2" s="2" t="s">
        <v>59</v>
      </c>
      <c r="AI2" s="2" t="s">
        <v>59</v>
      </c>
      <c r="AJ2" s="2" t="s">
        <v>59</v>
      </c>
      <c r="AK2" s="2" t="s">
        <v>58</v>
      </c>
      <c r="AL2" s="2" t="s">
        <v>58</v>
      </c>
      <c r="AM2" s="2" t="s">
        <v>58</v>
      </c>
      <c r="AN2" s="2" t="s">
        <v>58</v>
      </c>
      <c r="AO2" s="2" t="s">
        <v>122</v>
      </c>
      <c r="AP2" s="2" t="s">
        <v>59</v>
      </c>
      <c r="AQ2" s="2" t="s">
        <v>58</v>
      </c>
      <c r="AR2" s="2" t="s">
        <v>76</v>
      </c>
      <c r="AS2" s="2" t="s">
        <v>121</v>
      </c>
      <c r="AT2" s="2" t="s">
        <v>76</v>
      </c>
      <c r="AU2" s="2" t="s">
        <v>59</v>
      </c>
      <c r="AV2" s="2" t="s">
        <v>58</v>
      </c>
      <c r="AW2" s="2" t="s">
        <v>58</v>
      </c>
      <c r="AX2" s="2" t="s">
        <v>58</v>
      </c>
      <c r="AY2" s="2" t="s">
        <v>59</v>
      </c>
      <c r="AZ2" s="2" t="s">
        <v>59</v>
      </c>
      <c r="BA2" s="2" t="s">
        <v>59</v>
      </c>
      <c r="BB2" s="2" t="s">
        <v>121</v>
      </c>
      <c r="BC2" s="2" t="s">
        <v>121</v>
      </c>
      <c r="BD2" s="2" t="s">
        <v>121</v>
      </c>
      <c r="BE2" s="2" t="s">
        <v>121</v>
      </c>
      <c r="BF2" s="2" t="s">
        <v>121</v>
      </c>
      <c r="BG2" s="2" t="s">
        <v>121</v>
      </c>
      <c r="BH2" s="2" t="s">
        <v>58</v>
      </c>
      <c r="BI2" s="2" t="s">
        <v>122</v>
      </c>
      <c r="BJ2" s="2" t="s">
        <v>122</v>
      </c>
      <c r="BK2" s="2" t="s">
        <v>122</v>
      </c>
      <c r="BL2" s="2" t="s">
        <v>122</v>
      </c>
      <c r="BM2" s="2" t="s">
        <v>59</v>
      </c>
      <c r="BN2" s="2" t="s">
        <v>59</v>
      </c>
      <c r="BO2" s="2" t="s">
        <v>112</v>
      </c>
      <c r="BP2" s="2" t="s">
        <v>59</v>
      </c>
      <c r="BQ2" s="2" t="s">
        <v>59</v>
      </c>
      <c r="BR2" s="2" t="s">
        <v>59</v>
      </c>
      <c r="BS2" s="2" t="s">
        <v>112</v>
      </c>
      <c r="BT2" s="2" t="s">
        <v>59</v>
      </c>
      <c r="BU2" s="2" t="s">
        <v>121</v>
      </c>
      <c r="BV2" s="2" t="s">
        <v>59</v>
      </c>
      <c r="BW2" s="2" t="s">
        <v>59</v>
      </c>
      <c r="BX2" s="2" t="s">
        <v>58</v>
      </c>
      <c r="BY2" s="2" t="s">
        <v>76</v>
      </c>
      <c r="BZ2" s="2" t="s">
        <v>59</v>
      </c>
      <c r="CA2" s="2" t="s">
        <v>76</v>
      </c>
      <c r="CB2" s="2" t="s">
        <v>121</v>
      </c>
      <c r="CC2" s="2" t="s">
        <v>121</v>
      </c>
    </row>
    <row r="3" spans="1:81" x14ac:dyDescent="0.25">
      <c r="A3" s="215"/>
      <c r="B3" t="s">
        <v>249</v>
      </c>
    </row>
    <row r="4" spans="1:81" x14ac:dyDescent="0.25">
      <c r="A4" s="215"/>
      <c r="B4" t="s">
        <v>250</v>
      </c>
      <c r="C4" s="50">
        <f>+SUMIF('Task Durations'!$B$14:$B$53,"Direct",'Task Durations'!D$14:D$53)</f>
        <v>22.5</v>
      </c>
      <c r="D4" s="50">
        <f>+SUMIF('Task Durations'!$B$14:$B$53,"Direct",'Task Durations'!E$14:E$53)</f>
        <v>30.35</v>
      </c>
      <c r="E4" s="50">
        <f>+SUMIF('Task Durations'!$B$14:$B$53,"Direct",'Task Durations'!F$14:F$53)</f>
        <v>47.633333333333326</v>
      </c>
      <c r="F4" s="50">
        <f>+SUMIF('Task Durations'!$B$14:$B$53,"Direct",'Task Durations'!G$14:G$53)</f>
        <v>174.98333333333332</v>
      </c>
      <c r="G4" s="50">
        <f>+SUMIF('Task Durations'!$B$14:$B$53,"Direct",'Task Durations'!H$14:H$53)</f>
        <v>5.8333333333333339</v>
      </c>
      <c r="H4" s="50">
        <f>+SUMIF('Task Durations'!$B$14:$B$53,"Direct",'Task Durations'!I$14:I$53)</f>
        <v>32.316666666666663</v>
      </c>
      <c r="I4" s="50">
        <f>+SUMIF('Task Durations'!$B$14:$B$53,"Direct",'Task Durations'!J$14:J$53)</f>
        <v>16.549999999999997</v>
      </c>
      <c r="J4" s="50">
        <f>+SUMIF('Task Durations'!$B$14:$B$53,"Direct",'Task Durations'!K$14:K$53)</f>
        <v>14.95</v>
      </c>
      <c r="K4" s="50">
        <f>+SUMIF('Task Durations'!$B$14:$B$53,"Direct",'Task Durations'!L$14:L$53)</f>
        <v>23.083333333333332</v>
      </c>
      <c r="L4" s="50">
        <f>+SUMIF('Task Durations'!$B$14:$B$53,"Direct",'Task Durations'!M$14:M$53)</f>
        <v>31.566666666666666</v>
      </c>
      <c r="M4" s="50">
        <f>+SUMIF('Task Durations'!$B$14:$B$53,"Direct",'Task Durations'!N$14:N$53)</f>
        <v>53.516666666666673</v>
      </c>
      <c r="N4" s="50">
        <f>+SUMIF('Task Durations'!$B$14:$B$53,"Direct",'Task Durations'!O$14:O$53)</f>
        <v>21.816666666666666</v>
      </c>
      <c r="O4" s="50">
        <f>+SUMIF('Task Durations'!$B$14:$B$53,"Direct",'Task Durations'!P$14:P$53)</f>
        <v>91.4</v>
      </c>
      <c r="P4" s="50">
        <f>+SUMIF('Task Durations'!$B$14:$B$53,"Direct",'Task Durations'!Q$14:Q$53)</f>
        <v>3.15</v>
      </c>
      <c r="Q4" s="50">
        <f>+SUMIF('Task Durations'!$B$14:$B$53,"Direct",'Task Durations'!R$14:R$53)</f>
        <v>54.65</v>
      </c>
      <c r="R4" s="50">
        <f>+SUMIF('Task Durations'!$B$14:$B$53,"Direct",'Task Durations'!S$14:S$53)</f>
        <v>37.300000000000004</v>
      </c>
      <c r="S4" s="50">
        <f>+SUMIF('Task Durations'!$B$14:$B$53,"Direct",'Task Durations'!T$14:T$53)</f>
        <v>39.799999999999997</v>
      </c>
      <c r="T4" s="50">
        <f>+SUMIF('Task Durations'!$B$14:$B$53,"Direct",'Task Durations'!U$14:U$53)</f>
        <v>29.116666666666667</v>
      </c>
      <c r="U4" s="50">
        <f>+SUMIF('Task Durations'!$B$14:$B$53,"Direct",'Task Durations'!V$14:V$53)</f>
        <v>32.25</v>
      </c>
      <c r="V4" s="50">
        <f>+SUMIF('Task Durations'!$B$14:$B$53,"Direct",'Task Durations'!W$14:W$53)</f>
        <v>42.933333333333337</v>
      </c>
      <c r="W4" s="50">
        <f>+SUMIF('Task Durations'!$B$14:$B$53,"Direct",'Task Durations'!X$14:X$53)</f>
        <v>22.066666666666666</v>
      </c>
      <c r="X4" s="50">
        <f>+SUMIF('Task Durations'!$B$14:$B$53,"Direct",'Task Durations'!Y$14:Y$53)</f>
        <v>37.183333333333337</v>
      </c>
      <c r="Y4" s="50">
        <f>+SUMIF('Task Durations'!$B$14:$B$53,"Direct",'Task Durations'!Z$14:Z$53)</f>
        <v>40.283333333333331</v>
      </c>
      <c r="Z4" s="50">
        <f>+SUMIF('Task Durations'!$B$14:$B$53,"Direct",'Task Durations'!AA$14:AA$53)</f>
        <v>46.666666666666664</v>
      </c>
      <c r="AA4" s="50">
        <f>+SUMIF('Task Durations'!$B$14:$B$53,"Direct",'Task Durations'!AB$14:AB$53)</f>
        <v>21.233333333333334</v>
      </c>
      <c r="AB4" s="50">
        <f>+SUMIF('Task Durations'!$B$14:$B$53,"Direct",'Task Durations'!AC$14:AC$53)</f>
        <v>8.6833333333333336</v>
      </c>
      <c r="AC4" s="50">
        <f>+SUMIF('Task Durations'!$B$14:$B$53,"Direct",'Task Durations'!AD$14:AD$53)</f>
        <v>10.216666666666667</v>
      </c>
      <c r="AD4" s="50">
        <f>+SUMIF('Task Durations'!$B$14:$B$53,"Direct",'Task Durations'!AE$14:AE$53)</f>
        <v>36.13333333333334</v>
      </c>
      <c r="AE4" s="50">
        <f>+SUMIF('Task Durations'!$B$14:$B$53,"Direct",'Task Durations'!AF$14:AF$53)</f>
        <v>21.166666666666671</v>
      </c>
      <c r="AF4" s="50">
        <f>+SUMIF('Task Durations'!$B$14:$B$53,"Direct",'Task Durations'!AG$14:AG$53)</f>
        <v>15.716666666666665</v>
      </c>
      <c r="AG4" s="50">
        <f>+SUMIF('Task Durations'!$B$14:$B$53,"Direct",'Task Durations'!AH$14:AH$53)</f>
        <v>54.4</v>
      </c>
      <c r="AH4" s="50">
        <f>+SUMIF('Task Durations'!$B$14:$B$53,"Direct",'Task Durations'!AI$14:AI$53)</f>
        <v>36.716666666666661</v>
      </c>
      <c r="AI4" s="50">
        <f>+SUMIF('Task Durations'!$B$14:$B$53,"Direct",'Task Durations'!AJ$14:AJ$53)</f>
        <v>12.500000000000002</v>
      </c>
      <c r="AJ4" s="50">
        <f>+SUMIF('Task Durations'!$B$14:$B$53,"Direct",'Task Durations'!AK$14:AK$53)</f>
        <v>35.383333333333333</v>
      </c>
      <c r="AK4" s="50">
        <f>+SUMIF('Task Durations'!$B$14:$B$53,"Direct",'Task Durations'!AL$14:AL$53)</f>
        <v>50.75</v>
      </c>
      <c r="AL4" s="50">
        <f>+SUMIF('Task Durations'!$B$14:$B$53,"Direct",'Task Durations'!AM$14:AM$53)</f>
        <v>61.066666666666663</v>
      </c>
      <c r="AM4" s="50">
        <f>+SUMIF('Task Durations'!$B$14:$B$53,"Direct",'Task Durations'!AN$14:AN$53)</f>
        <v>27.416666666666668</v>
      </c>
      <c r="AN4" s="50">
        <f>+SUMIF('Task Durations'!$B$14:$B$53,"Direct",'Task Durations'!AO$14:AO$53)</f>
        <v>19.75</v>
      </c>
      <c r="AO4" s="50">
        <f>+SUMIF('Task Durations'!$B$14:$B$53,"Direct",'Task Durations'!AP$14:AP$53)</f>
        <v>28.033333333333339</v>
      </c>
      <c r="AP4" s="50">
        <f>+SUMIF('Task Durations'!$B$14:$B$53,"Direct",'Task Durations'!AQ$14:AQ$53)</f>
        <v>154.25</v>
      </c>
      <c r="AQ4" s="50">
        <f>+SUMIF('Task Durations'!$B$14:$B$53,"Direct",'Task Durations'!AR$14:AR$53)</f>
        <v>48.900000000000006</v>
      </c>
      <c r="AR4" s="50">
        <f>+SUMIF('Task Durations'!$B$14:$B$53,"Direct",'Task Durations'!AS$14:AS$53)</f>
        <v>34.849999999999994</v>
      </c>
      <c r="AS4" s="50">
        <f>+SUMIF('Task Durations'!$B$14:$B$53,"Direct",'Task Durations'!AT$14:AT$53)</f>
        <v>29.133333333333333</v>
      </c>
      <c r="AT4" s="50">
        <f>+SUMIF('Task Durations'!$B$14:$B$53,"Direct",'Task Durations'!AU$14:AU$53)</f>
        <v>23.883333333333336</v>
      </c>
      <c r="AU4" s="50">
        <f>+SUMIF('Task Durations'!$B$14:$B$53,"Direct",'Task Durations'!AV$14:AV$53)</f>
        <v>45.25</v>
      </c>
      <c r="AV4" s="50">
        <f>+SUMIF('Task Durations'!$B$14:$B$53,"Direct",'Task Durations'!AW$14:AW$53)</f>
        <v>31.533333333333331</v>
      </c>
      <c r="AW4" s="50">
        <f>+SUMIF('Task Durations'!$B$14:$B$53,"Direct",'Task Durations'!AX$14:AX$53)</f>
        <v>29.883333333333333</v>
      </c>
      <c r="AX4" s="50">
        <f>+SUMIF('Task Durations'!$B$14:$B$53,"Direct",'Task Durations'!AY$14:AY$53)</f>
        <v>45</v>
      </c>
      <c r="AY4" s="50">
        <f>+SUMIF('Task Durations'!$B$14:$B$53,"Direct",'Task Durations'!AZ$14:AZ$53)</f>
        <v>74.333333333333343</v>
      </c>
      <c r="AZ4" s="50">
        <f>+SUMIF('Task Durations'!$B$14:$B$53,"Direct",'Task Durations'!BA$14:BA$53)</f>
        <v>34.233333333333334</v>
      </c>
      <c r="BA4" s="50">
        <f>+SUMIF('Task Durations'!$B$14:$B$53,"Direct",'Task Durations'!BB$14:BB$53)</f>
        <v>12.966666666666665</v>
      </c>
      <c r="BB4" s="50">
        <f>+SUMIF('Task Durations'!$B$14:$B$53,"Direct",'Task Durations'!BC$14:BC$53)</f>
        <v>44.616666666666667</v>
      </c>
      <c r="BC4" s="50">
        <f>+SUMIF('Task Durations'!$B$14:$B$53,"Direct",'Task Durations'!BD$14:BD$53)</f>
        <v>37.049999999999997</v>
      </c>
      <c r="BD4" s="50">
        <f>+SUMIF('Task Durations'!$B$14:$B$53,"Direct",'Task Durations'!BE$14:BE$53)</f>
        <v>13.666666666666668</v>
      </c>
      <c r="BE4" s="50">
        <f>+SUMIF('Task Durations'!$B$14:$B$53,"Direct",'Task Durations'!BF$14:BF$53)</f>
        <v>14.5</v>
      </c>
      <c r="BF4" s="50">
        <f>+SUMIF('Task Durations'!$B$14:$B$53,"Direct",'Task Durations'!BG$14:BG$53)</f>
        <v>24.516666666666669</v>
      </c>
      <c r="BG4" s="50">
        <f>+SUMIF('Task Durations'!$B$14:$B$53,"Direct",'Task Durations'!BH$14:BH$53)</f>
        <v>14.416666666666668</v>
      </c>
      <c r="BH4" s="50">
        <f>+SUMIF('Task Durations'!$B$14:$B$53,"Direct",'Task Durations'!BI$14:BI$53)</f>
        <v>42.3</v>
      </c>
      <c r="BI4" s="50">
        <f>+SUMIF('Task Durations'!$B$14:$B$53,"Direct",'Task Durations'!BJ$14:BJ$53)</f>
        <v>25.583333333333336</v>
      </c>
      <c r="BJ4" s="50">
        <f>+SUMIF('Task Durations'!$B$14:$B$53,"Direct",'Task Durations'!BK$14:BK$53)</f>
        <v>33.166666666666664</v>
      </c>
      <c r="BK4" s="50">
        <f>+SUMIF('Task Durations'!$B$14:$B$53,"Direct",'Task Durations'!BL$14:BL$53)</f>
        <v>41.383333333333333</v>
      </c>
      <c r="BL4" s="50">
        <f>+SUMIF('Task Durations'!$B$14:$B$53,"Direct",'Task Durations'!BM$14:BM$53)</f>
        <v>43.666666666666664</v>
      </c>
      <c r="BM4" s="50">
        <f>+SUMIF('Task Durations'!$B$14:$B$53,"Direct",'Task Durations'!BN$14:BN$53)</f>
        <v>46.31666666666667</v>
      </c>
      <c r="BN4" s="50">
        <f>+SUMIF('Task Durations'!$B$14:$B$53,"Direct",'Task Durations'!BO$14:BO$53)</f>
        <v>50.483333333333334</v>
      </c>
      <c r="BO4" s="50">
        <f>+SUMIF('Task Durations'!$B$14:$B$53,"Direct",'Task Durations'!BP$14:BP$53)</f>
        <v>50.783333333333339</v>
      </c>
      <c r="BP4" s="50">
        <f>+SUMIF('Task Durations'!$B$14:$B$53,"Direct",'Task Durations'!BQ$14:BQ$53)</f>
        <v>57.566666666666656</v>
      </c>
      <c r="BQ4" s="50">
        <f>+SUMIF('Task Durations'!$B$14:$B$53,"Direct",'Task Durations'!BR$14:BR$53)</f>
        <v>63.766666666666666</v>
      </c>
      <c r="BR4" s="50">
        <f>+SUMIF('Task Durations'!$B$14:$B$53,"Direct",'Task Durations'!BS$14:BS$53)</f>
        <v>12.683333333333334</v>
      </c>
      <c r="BS4" s="50">
        <f>+SUMIF('Task Durations'!$B$14:$B$53,"Direct",'Task Durations'!BT$14:BT$53)</f>
        <v>36.81666666666667</v>
      </c>
      <c r="BT4" s="50">
        <f>+SUMIF('Task Durations'!$B$14:$B$53,"Direct",'Task Durations'!BU$14:BU$53)</f>
        <v>77.216666666666669</v>
      </c>
      <c r="BU4" s="50">
        <f>+SUMIF('Task Durations'!$B$14:$B$53,"Direct",'Task Durations'!BV$14:BV$53)</f>
        <v>34.299999999999997</v>
      </c>
      <c r="BV4" s="50">
        <f>+SUMIF('Task Durations'!$B$14:$B$53,"Direct",'Task Durations'!BW$14:BW$53)</f>
        <v>24.216666666666665</v>
      </c>
      <c r="BW4" s="50">
        <f>+SUMIF('Task Durations'!$B$14:$B$53,"Direct",'Task Durations'!BX$14:BX$53)</f>
        <v>16.899999999999999</v>
      </c>
      <c r="BX4" s="50">
        <f>+SUMIF('Task Durations'!$B$14:$B$53,"Direct",'Task Durations'!BY$14:BY$53)</f>
        <v>65.666666666666657</v>
      </c>
      <c r="BY4" s="50">
        <f>+SUMIF('Task Durations'!$B$14:$B$53,"Direct",'Task Durations'!BZ$14:BZ$53)</f>
        <v>15.700000000000001</v>
      </c>
      <c r="BZ4" s="50">
        <f>+SUMIF('Task Durations'!$B$14:$B$53,"Direct",'Task Durations'!CA$14:CA$53)</f>
        <v>25.533333333333335</v>
      </c>
      <c r="CA4" s="50">
        <f>+SUMIF('Task Durations'!$B$14:$B$53,"Direct",'Task Durations'!CB$14:CB$53)</f>
        <v>26.716666666666669</v>
      </c>
      <c r="CB4" s="50">
        <f>+SUMIF('Task Durations'!$B$14:$B$53,"Direct",'Task Durations'!CC$14:CC$53)</f>
        <v>31.483333333333327</v>
      </c>
      <c r="CC4" s="50">
        <f>+SUMIF('Task Durations'!$B$14:$B$53,"Direct",'Task Durations'!CD$14:CD$53)</f>
        <v>24.333333333333332</v>
      </c>
    </row>
    <row r="5" spans="1:81" x14ac:dyDescent="0.25">
      <c r="A5" s="215"/>
      <c r="B5" t="s">
        <v>256</v>
      </c>
      <c r="C5" s="50">
        <f>+C6+C7</f>
        <v>52.2</v>
      </c>
      <c r="D5" s="50">
        <f t="shared" ref="D5:BO5" si="0">+D6+D7</f>
        <v>49.716666666666669</v>
      </c>
      <c r="E5" s="50">
        <f t="shared" si="0"/>
        <v>102.60000000000001</v>
      </c>
      <c r="F5" s="50">
        <f t="shared" si="0"/>
        <v>84.233333333333334</v>
      </c>
      <c r="G5" s="50">
        <f t="shared" si="0"/>
        <v>29.266666666666669</v>
      </c>
      <c r="H5" s="50">
        <f t="shared" si="0"/>
        <v>121.75</v>
      </c>
      <c r="I5" s="50">
        <f t="shared" si="0"/>
        <v>24.616666666666667</v>
      </c>
      <c r="J5" s="50">
        <f t="shared" si="0"/>
        <v>21.200000000000003</v>
      </c>
      <c r="K5" s="50">
        <f t="shared" si="0"/>
        <v>64.166666666666671</v>
      </c>
      <c r="L5" s="50">
        <f t="shared" si="0"/>
        <v>46.15</v>
      </c>
      <c r="M5" s="50">
        <f t="shared" si="0"/>
        <v>58.733333333333341</v>
      </c>
      <c r="N5" s="50">
        <f t="shared" si="0"/>
        <v>49.683333333333337</v>
      </c>
      <c r="O5" s="50">
        <f t="shared" si="0"/>
        <v>51.516666666666666</v>
      </c>
      <c r="P5" s="50">
        <f t="shared" si="0"/>
        <v>30.183333333333334</v>
      </c>
      <c r="Q5" s="50">
        <f t="shared" si="0"/>
        <v>70.516666666666666</v>
      </c>
      <c r="R5" s="50">
        <f t="shared" si="0"/>
        <v>25.916666666666668</v>
      </c>
      <c r="S5" s="50">
        <f t="shared" si="0"/>
        <v>12.6</v>
      </c>
      <c r="T5" s="50">
        <f t="shared" si="0"/>
        <v>14.716666666666667</v>
      </c>
      <c r="U5" s="50">
        <f t="shared" si="0"/>
        <v>18.466666666666669</v>
      </c>
      <c r="V5" s="50">
        <f t="shared" si="0"/>
        <v>27.366666666666664</v>
      </c>
      <c r="W5" s="50">
        <f t="shared" si="0"/>
        <v>25.533333333333335</v>
      </c>
      <c r="X5" s="50">
        <f t="shared" si="0"/>
        <v>50.883333333333333</v>
      </c>
      <c r="Y5" s="50">
        <f t="shared" si="0"/>
        <v>50.199999999999996</v>
      </c>
      <c r="Z5" s="50">
        <f t="shared" si="0"/>
        <v>95.033333333333346</v>
      </c>
      <c r="AA5" s="50">
        <f t="shared" si="0"/>
        <v>58.966666666666669</v>
      </c>
      <c r="AB5" s="50">
        <f t="shared" si="0"/>
        <v>46.183333333333337</v>
      </c>
      <c r="AC5" s="50">
        <f t="shared" si="0"/>
        <v>88.25</v>
      </c>
      <c r="AD5" s="50">
        <f t="shared" si="0"/>
        <v>24.950000000000003</v>
      </c>
      <c r="AE5" s="50">
        <f t="shared" si="0"/>
        <v>13.066666666666666</v>
      </c>
      <c r="AF5" s="50">
        <f t="shared" si="0"/>
        <v>50.516666666666666</v>
      </c>
      <c r="AG5" s="50">
        <f t="shared" si="0"/>
        <v>27.933333333333337</v>
      </c>
      <c r="AH5" s="50">
        <f t="shared" si="0"/>
        <v>33.799999999999997</v>
      </c>
      <c r="AI5" s="50">
        <f t="shared" si="0"/>
        <v>83.916666666666671</v>
      </c>
      <c r="AJ5" s="50">
        <f t="shared" si="0"/>
        <v>62.333333333333329</v>
      </c>
      <c r="AK5" s="50">
        <f t="shared" si="0"/>
        <v>93.516666666666666</v>
      </c>
      <c r="AL5" s="50">
        <f t="shared" si="0"/>
        <v>150.6</v>
      </c>
      <c r="AM5" s="50">
        <f t="shared" si="0"/>
        <v>141.46666666666667</v>
      </c>
      <c r="AN5" s="50">
        <f t="shared" si="0"/>
        <v>24.783333333333331</v>
      </c>
      <c r="AO5" s="50">
        <f t="shared" si="0"/>
        <v>18.616666666666664</v>
      </c>
      <c r="AP5" s="50">
        <f t="shared" si="0"/>
        <v>40.316666666666663</v>
      </c>
      <c r="AQ5" s="50">
        <f t="shared" si="0"/>
        <v>32.616666666666667</v>
      </c>
      <c r="AR5" s="50">
        <f t="shared" si="0"/>
        <v>21.599999999999998</v>
      </c>
      <c r="AS5" s="50">
        <f t="shared" si="0"/>
        <v>14.383333333333335</v>
      </c>
      <c r="AT5" s="50">
        <f t="shared" si="0"/>
        <v>21.516666666666666</v>
      </c>
      <c r="AU5" s="50">
        <f t="shared" si="0"/>
        <v>39.333333333333336</v>
      </c>
      <c r="AV5" s="50">
        <f t="shared" si="0"/>
        <v>32.650000000000006</v>
      </c>
      <c r="AW5" s="50">
        <f t="shared" si="0"/>
        <v>35.966666666666669</v>
      </c>
      <c r="AX5" s="50">
        <f t="shared" si="0"/>
        <v>67.25</v>
      </c>
      <c r="AY5" s="50">
        <f t="shared" si="0"/>
        <v>58.416666666666664</v>
      </c>
      <c r="AZ5" s="50">
        <f t="shared" si="0"/>
        <v>47.816666666666663</v>
      </c>
      <c r="BA5" s="50">
        <f t="shared" si="0"/>
        <v>39.016666666666666</v>
      </c>
      <c r="BB5" s="50">
        <f t="shared" si="0"/>
        <v>36.93333333333333</v>
      </c>
      <c r="BC5" s="50">
        <f t="shared" si="0"/>
        <v>28.416666666666668</v>
      </c>
      <c r="BD5" s="50">
        <f t="shared" si="0"/>
        <v>35.133333333333333</v>
      </c>
      <c r="BE5" s="50">
        <f t="shared" si="0"/>
        <v>36.466666666666661</v>
      </c>
      <c r="BF5" s="50">
        <f t="shared" si="0"/>
        <v>35.25</v>
      </c>
      <c r="BG5" s="50">
        <f t="shared" si="0"/>
        <v>36.533333333333331</v>
      </c>
      <c r="BH5" s="50">
        <f t="shared" si="0"/>
        <v>29.5</v>
      </c>
      <c r="BI5" s="50">
        <f t="shared" si="0"/>
        <v>54.2</v>
      </c>
      <c r="BJ5" s="50">
        <f t="shared" si="0"/>
        <v>68.733333333333334</v>
      </c>
      <c r="BK5" s="50">
        <f t="shared" si="0"/>
        <v>18</v>
      </c>
      <c r="BL5" s="50">
        <f t="shared" si="0"/>
        <v>17.516666666666666</v>
      </c>
      <c r="BM5" s="50">
        <f t="shared" si="0"/>
        <v>18.283333333333339</v>
      </c>
      <c r="BN5" s="50">
        <f t="shared" si="0"/>
        <v>92.583333333333329</v>
      </c>
      <c r="BO5" s="50">
        <f t="shared" si="0"/>
        <v>35.733333333333334</v>
      </c>
      <c r="BP5" s="50">
        <f t="shared" ref="BP5:BY5" si="1">+BP6+BP7</f>
        <v>100.41666666666669</v>
      </c>
      <c r="BQ5" s="50">
        <f t="shared" si="1"/>
        <v>79.416666666666657</v>
      </c>
      <c r="BR5" s="50">
        <f t="shared" si="1"/>
        <v>62.033333333333331</v>
      </c>
      <c r="BS5" s="50">
        <f t="shared" si="1"/>
        <v>48.1</v>
      </c>
      <c r="BT5" s="50">
        <f t="shared" si="1"/>
        <v>79.3</v>
      </c>
      <c r="BU5" s="50">
        <f t="shared" si="1"/>
        <v>23.35</v>
      </c>
      <c r="BV5" s="50">
        <f t="shared" si="1"/>
        <v>15.299999999999997</v>
      </c>
      <c r="BW5" s="50">
        <f t="shared" si="1"/>
        <v>13.766666666666666</v>
      </c>
      <c r="BX5" s="50">
        <f t="shared" si="1"/>
        <v>85.833333333333343</v>
      </c>
      <c r="BY5" s="50">
        <f t="shared" si="1"/>
        <v>24.366666666666667</v>
      </c>
      <c r="BZ5" s="50">
        <f>+BZ6+BZ7</f>
        <v>38.36666666666666</v>
      </c>
      <c r="CA5" s="50">
        <f>+CA6+CA7</f>
        <v>27.549999999999997</v>
      </c>
      <c r="CB5" s="50">
        <f>+CB6+CB7</f>
        <v>29.183333333333334</v>
      </c>
      <c r="CC5" s="50">
        <f>+CC6+CC7</f>
        <v>61.349999999999994</v>
      </c>
    </row>
    <row r="6" spans="1:81" x14ac:dyDescent="0.25">
      <c r="A6" s="215"/>
      <c r="B6" s="49" t="s">
        <v>257</v>
      </c>
      <c r="C6" s="50">
        <f>+SUMIF('Task Durations'!$B$14:$B$53,"Indirect 1",'Task Durations'!D$14:D$53)</f>
        <v>16.766666666666666</v>
      </c>
      <c r="D6" s="50">
        <f>+SUMIF('Task Durations'!$B$14:$B$53,"Indirect 1",'Task Durations'!E$14:E$53)</f>
        <v>23.216666666666669</v>
      </c>
      <c r="E6" s="50">
        <f>+SUMIF('Task Durations'!$B$14:$B$53,"Indirect 1",'Task Durations'!F$14:F$53)</f>
        <v>68.600000000000009</v>
      </c>
      <c r="F6" s="50">
        <f>+SUMIF('Task Durations'!$B$14:$B$53,"Indirect 1",'Task Durations'!G$14:G$53)</f>
        <v>69.3</v>
      </c>
      <c r="G6" s="50">
        <f>+SUMIF('Task Durations'!$B$14:$B$53,"Indirect 1",'Task Durations'!H$14:H$53)</f>
        <v>23.333333333333336</v>
      </c>
      <c r="H6" s="50">
        <f>+SUMIF('Task Durations'!$B$14:$B$53,"Indirect 1",'Task Durations'!I$14:I$53)</f>
        <v>33.266666666666666</v>
      </c>
      <c r="I6" s="50">
        <f>+SUMIF('Task Durations'!$B$14:$B$53,"Indirect 1",'Task Durations'!J$14:J$53)</f>
        <v>16.616666666666667</v>
      </c>
      <c r="J6" s="50">
        <f>+SUMIF('Task Durations'!$B$14:$B$53,"Indirect 1",'Task Durations'!K$14:K$53)</f>
        <v>12.666666666666668</v>
      </c>
      <c r="K6" s="50">
        <f>+SUMIF('Task Durations'!$B$14:$B$53,"Indirect 1",'Task Durations'!L$14:L$53)</f>
        <v>38.88333333333334</v>
      </c>
      <c r="L6" s="50">
        <f>+SUMIF('Task Durations'!$B$14:$B$53,"Indirect 1",'Task Durations'!M$14:M$53)</f>
        <v>26.65</v>
      </c>
      <c r="M6" s="50">
        <f>+SUMIF('Task Durations'!$B$14:$B$53,"Indirect 1",'Task Durations'!N$14:N$53)</f>
        <v>23.81666666666667</v>
      </c>
      <c r="N6" s="50">
        <f>+SUMIF('Task Durations'!$B$14:$B$53,"Indirect 1",'Task Durations'!O$14:O$53)</f>
        <v>33.75</v>
      </c>
      <c r="O6" s="50">
        <f>+SUMIF('Task Durations'!$B$14:$B$53,"Indirect 1",'Task Durations'!P$14:P$53)</f>
        <v>36.75</v>
      </c>
      <c r="P6" s="50">
        <f>+SUMIF('Task Durations'!$B$14:$B$53,"Indirect 1",'Task Durations'!Q$14:Q$53)</f>
        <v>17.883333333333333</v>
      </c>
      <c r="Q6" s="50">
        <f>+SUMIF('Task Durations'!$B$14:$B$53,"Indirect 1",'Task Durations'!R$14:R$53)</f>
        <v>47.516666666666666</v>
      </c>
      <c r="R6" s="50">
        <f>+SUMIF('Task Durations'!$B$14:$B$53,"Indirect 1",'Task Durations'!S$14:S$53)</f>
        <v>24.533333333333335</v>
      </c>
      <c r="S6" s="50">
        <f>+SUMIF('Task Durations'!$B$14:$B$53,"Indirect 1",'Task Durations'!T$14:T$53)</f>
        <v>11.983333333333333</v>
      </c>
      <c r="T6" s="50">
        <f>+SUMIF('Task Durations'!$B$14:$B$53,"Indirect 1",'Task Durations'!U$14:U$53)</f>
        <v>11.216666666666667</v>
      </c>
      <c r="U6" s="50">
        <f>+SUMIF('Task Durations'!$B$14:$B$53,"Indirect 1",'Task Durations'!V$14:V$53)</f>
        <v>14.966666666666667</v>
      </c>
      <c r="V6" s="50">
        <f>+SUMIF('Task Durations'!$B$14:$B$53,"Indirect 1",'Task Durations'!W$14:W$53)</f>
        <v>10.033333333333331</v>
      </c>
      <c r="W6" s="50">
        <f>+SUMIF('Task Durations'!$B$14:$B$53,"Indirect 1",'Task Durations'!X$14:X$53)</f>
        <v>23.583333333333336</v>
      </c>
      <c r="X6" s="50">
        <f>+SUMIF('Task Durations'!$B$14:$B$53,"Indirect 1",'Task Durations'!Y$14:Y$53)</f>
        <v>46.133333333333333</v>
      </c>
      <c r="Y6" s="50">
        <f>+SUMIF('Task Durations'!$B$14:$B$53,"Indirect 1",'Task Durations'!Z$14:Z$53)</f>
        <v>20.43333333333333</v>
      </c>
      <c r="Z6" s="50">
        <f>+SUMIF('Task Durations'!$B$14:$B$53,"Indirect 1",'Task Durations'!AA$14:AA$53)</f>
        <v>25.45</v>
      </c>
      <c r="AA6" s="50">
        <f>+SUMIF('Task Durations'!$B$14:$B$53,"Indirect 1",'Task Durations'!AB$14:AB$53)</f>
        <v>24.966666666666665</v>
      </c>
      <c r="AB6" s="50">
        <f>+SUMIF('Task Durations'!$B$14:$B$53,"Indirect 1",'Task Durations'!AC$14:AC$53)</f>
        <v>25.683333333333334</v>
      </c>
      <c r="AC6" s="50">
        <f>+SUMIF('Task Durations'!$B$14:$B$53,"Indirect 1",'Task Durations'!AD$14:AD$53)</f>
        <v>62.183333333333337</v>
      </c>
      <c r="AD6" s="50">
        <f>+SUMIF('Task Durations'!$B$14:$B$53,"Indirect 1",'Task Durations'!AE$14:AE$53)</f>
        <v>14.283333333333335</v>
      </c>
      <c r="AE6" s="50">
        <f>+SUMIF('Task Durations'!$B$14:$B$53,"Indirect 1",'Task Durations'!AF$14:AF$53)</f>
        <v>3.4000000000000004</v>
      </c>
      <c r="AF6" s="50">
        <f>+SUMIF('Task Durations'!$B$14:$B$53,"Indirect 1",'Task Durations'!AG$14:AG$53)</f>
        <v>35.93333333333333</v>
      </c>
      <c r="AG6" s="50">
        <f>+SUMIF('Task Durations'!$B$14:$B$53,"Indirect 1",'Task Durations'!AH$14:AH$53)</f>
        <v>20.800000000000004</v>
      </c>
      <c r="AH6" s="50">
        <f>+SUMIF('Task Durations'!$B$14:$B$53,"Indirect 1",'Task Durations'!AI$14:AI$53)</f>
        <v>23.4</v>
      </c>
      <c r="AI6" s="50">
        <f>+SUMIF('Task Durations'!$B$14:$B$53,"Indirect 1",'Task Durations'!AJ$14:AJ$53)</f>
        <v>15.91666666666667</v>
      </c>
      <c r="AJ6" s="50">
        <f>+SUMIF('Task Durations'!$B$14:$B$53,"Indirect 1",'Task Durations'!AK$14:AK$53)</f>
        <v>35.333333333333329</v>
      </c>
      <c r="AK6" s="50">
        <f>+SUMIF('Task Durations'!$B$14:$B$53,"Indirect 1",'Task Durations'!AL$14:AL$53)</f>
        <v>14.766666666666669</v>
      </c>
      <c r="AL6" s="50">
        <f>+SUMIF('Task Durations'!$B$14:$B$53,"Indirect 1",'Task Durations'!AM$14:AM$53)</f>
        <v>38.36666666666666</v>
      </c>
      <c r="AM6" s="50">
        <f>+SUMIF('Task Durations'!$B$14:$B$53,"Indirect 1",'Task Durations'!AN$14:AN$53)</f>
        <v>39.733333333333334</v>
      </c>
      <c r="AN6" s="50">
        <f>+SUMIF('Task Durations'!$B$14:$B$53,"Indirect 1",'Task Durations'!AO$14:AO$53)</f>
        <v>18.149999999999999</v>
      </c>
      <c r="AO6" s="50">
        <f>+SUMIF('Task Durations'!$B$14:$B$53,"Indirect 1",'Task Durations'!AP$14:AP$53)</f>
        <v>18.616666666666664</v>
      </c>
      <c r="AP6" s="50">
        <f>+SUMIF('Task Durations'!$B$14:$B$53,"Indirect 1",'Task Durations'!AQ$14:AQ$53)</f>
        <v>23.85</v>
      </c>
      <c r="AQ6" s="50">
        <f>+SUMIF('Task Durations'!$B$14:$B$53,"Indirect 1",'Task Durations'!AR$14:AR$53)</f>
        <v>20.45</v>
      </c>
      <c r="AR6" s="50">
        <f>+SUMIF('Task Durations'!$B$14:$B$53,"Indirect 1",'Task Durations'!AS$14:AS$53)</f>
        <v>18.599999999999998</v>
      </c>
      <c r="AS6" s="50">
        <f>+SUMIF('Task Durations'!$B$14:$B$53,"Indirect 1",'Task Durations'!AT$14:AT$53)</f>
        <v>14.383333333333335</v>
      </c>
      <c r="AT6" s="50">
        <f>+SUMIF('Task Durations'!$B$14:$B$53,"Indirect 1",'Task Durations'!AU$14:AU$53)</f>
        <v>15.016666666666667</v>
      </c>
      <c r="AU6" s="50">
        <f>+SUMIF('Task Durations'!$B$14:$B$53,"Indirect 1",'Task Durations'!AV$14:AV$53)</f>
        <v>19.083333333333336</v>
      </c>
      <c r="AV6" s="50">
        <f>+SUMIF('Task Durations'!$B$14:$B$53,"Indirect 1",'Task Durations'!AW$14:AW$53)</f>
        <v>24.1</v>
      </c>
      <c r="AW6" s="50">
        <f>+SUMIF('Task Durations'!$B$14:$B$53,"Indirect 1",'Task Durations'!AX$14:AX$53)</f>
        <v>11.883333333333333</v>
      </c>
      <c r="AX6" s="50">
        <f>+SUMIF('Task Durations'!$B$14:$B$53,"Indirect 1",'Task Durations'!AY$14:AY$53)</f>
        <v>39.25</v>
      </c>
      <c r="AY6" s="50">
        <f>+SUMIF('Task Durations'!$B$14:$B$53,"Indirect 1",'Task Durations'!AZ$14:AZ$53)</f>
        <v>19.166666666666664</v>
      </c>
      <c r="AZ6" s="50">
        <f>+SUMIF('Task Durations'!$B$14:$B$53,"Indirect 1",'Task Durations'!BA$14:BA$53)</f>
        <v>37.25</v>
      </c>
      <c r="BA6" s="50">
        <f>+SUMIF('Task Durations'!$B$14:$B$53,"Indirect 1",'Task Durations'!BB$14:BB$53)</f>
        <v>20.116666666666667</v>
      </c>
      <c r="BB6" s="50">
        <f>+SUMIF('Task Durations'!$B$14:$B$53,"Indirect 1",'Task Durations'!BC$14:BC$53)</f>
        <v>18.666666666666664</v>
      </c>
      <c r="BC6" s="50">
        <f>+SUMIF('Task Durations'!$B$14:$B$53,"Indirect 1",'Task Durations'!BD$14:BD$53)</f>
        <v>16.166666666666668</v>
      </c>
      <c r="BD6" s="50">
        <f>+SUMIF('Task Durations'!$B$14:$B$53,"Indirect 1",'Task Durations'!BE$14:BE$53)</f>
        <v>21.633333333333333</v>
      </c>
      <c r="BE6" s="50">
        <f>+SUMIF('Task Durations'!$B$14:$B$53,"Indirect 1",'Task Durations'!BF$14:BF$53)</f>
        <v>20.966666666666661</v>
      </c>
      <c r="BF6" s="50">
        <f>+SUMIF('Task Durations'!$B$14:$B$53,"Indirect 1",'Task Durations'!BG$14:BG$53)</f>
        <v>20.25</v>
      </c>
      <c r="BG6" s="50">
        <f>+SUMIF('Task Durations'!$B$14:$B$53,"Indirect 1",'Task Durations'!BH$14:BH$53)</f>
        <v>20.033333333333331</v>
      </c>
      <c r="BH6" s="50">
        <f>+SUMIF('Task Durations'!$B$14:$B$53,"Indirect 1",'Task Durations'!BI$14:BI$53)</f>
        <v>16.5</v>
      </c>
      <c r="BI6" s="50">
        <f>+SUMIF('Task Durations'!$B$14:$B$53,"Indirect 1",'Task Durations'!BJ$14:BJ$53)</f>
        <v>25.450000000000006</v>
      </c>
      <c r="BJ6" s="50">
        <f>+SUMIF('Task Durations'!$B$14:$B$53,"Indirect 1",'Task Durations'!BK$14:BK$53)</f>
        <v>23.1</v>
      </c>
      <c r="BK6" s="50">
        <f>+SUMIF('Task Durations'!$B$14:$B$53,"Indirect 1",'Task Durations'!BL$14:BL$53)</f>
        <v>16.3</v>
      </c>
      <c r="BL6" s="50">
        <f>+SUMIF('Task Durations'!$B$14:$B$53,"Indirect 1",'Task Durations'!BM$14:BM$53)</f>
        <v>15.5</v>
      </c>
      <c r="BM6" s="50">
        <f>+SUMIF('Task Durations'!$B$14:$B$53,"Indirect 1",'Task Durations'!BN$14:BN$53)</f>
        <v>16.916666666666671</v>
      </c>
      <c r="BN6" s="50">
        <f>+SUMIF('Task Durations'!$B$14:$B$53,"Indirect 1",'Task Durations'!BO$14:BO$53)</f>
        <v>72.883333333333326</v>
      </c>
      <c r="BO6" s="50">
        <f>+SUMIF('Task Durations'!$B$14:$B$53,"Indirect 1",'Task Durations'!BP$14:BP$53)</f>
        <v>29.233333333333334</v>
      </c>
      <c r="BP6" s="50">
        <f>+SUMIF('Task Durations'!$B$14:$B$53,"Indirect 1",'Task Durations'!BQ$14:BQ$53)</f>
        <v>81.333333333333343</v>
      </c>
      <c r="BQ6" s="50">
        <f>+SUMIF('Task Durations'!$B$14:$B$53,"Indirect 1",'Task Durations'!BR$14:BR$53)</f>
        <v>36.416666666666664</v>
      </c>
      <c r="BR6" s="50">
        <f>+SUMIF('Task Durations'!$B$14:$B$53,"Indirect 1",'Task Durations'!BS$14:BS$53)</f>
        <v>12.55</v>
      </c>
      <c r="BS6" s="50">
        <f>+SUMIF('Task Durations'!$B$14:$B$53,"Indirect 1",'Task Durations'!BT$14:BT$53)</f>
        <v>22.1</v>
      </c>
      <c r="BT6" s="50">
        <f>+SUMIF('Task Durations'!$B$14:$B$53,"Indirect 1",'Task Durations'!BU$14:BU$53)</f>
        <v>52.8</v>
      </c>
      <c r="BU6" s="50">
        <f>+SUMIF('Task Durations'!$B$14:$B$53,"Indirect 1",'Task Durations'!BV$14:BV$53)</f>
        <v>16.283333333333335</v>
      </c>
      <c r="BV6" s="50">
        <f>+SUMIF('Task Durations'!$B$14:$B$53,"Indirect 1",'Task Durations'!BW$14:BW$53)</f>
        <v>14.799999999999997</v>
      </c>
      <c r="BW6" s="50">
        <f>+SUMIF('Task Durations'!$B$14:$B$53,"Indirect 1",'Task Durations'!BX$14:BX$53)</f>
        <v>12.766666666666666</v>
      </c>
      <c r="BX6" s="50">
        <f>+SUMIF('Task Durations'!$B$14:$B$53,"Indirect 1",'Task Durations'!BY$14:BY$53)</f>
        <v>29.833333333333336</v>
      </c>
      <c r="BY6" s="50">
        <f>+SUMIF('Task Durations'!$B$14:$B$53,"Indirect 1",'Task Durations'!BZ$14:BZ$53)</f>
        <v>15.833333333333334</v>
      </c>
      <c r="BZ6" s="50">
        <f>+SUMIF('Task Durations'!$B$14:$B$53,"Indirect 1",'Task Durations'!CA$14:CA$53)</f>
        <v>19.116666666666664</v>
      </c>
      <c r="CA6" s="50">
        <f>+SUMIF('Task Durations'!$B$14:$B$53,"Indirect 1",'Task Durations'!CB$14:CB$53)</f>
        <v>15.549999999999999</v>
      </c>
      <c r="CB6" s="50">
        <f>+SUMIF('Task Durations'!$B$14:$B$53,"Indirect 1",'Task Durations'!CC$14:CC$53)</f>
        <v>14.516666666666666</v>
      </c>
      <c r="CC6" s="50">
        <f>+SUMIF('Task Durations'!$B$14:$B$53,"Indirect 1",'Task Durations'!CD$14:CD$53)</f>
        <v>25.849999999999994</v>
      </c>
    </row>
    <row r="7" spans="1:81" x14ac:dyDescent="0.25">
      <c r="A7" s="215"/>
      <c r="B7" s="49" t="s">
        <v>258</v>
      </c>
      <c r="C7" s="50">
        <f>+SUMIF('Task Durations'!$B$14:$B$53,"Indirect 2",'Task Durations'!D$14:D$53)</f>
        <v>35.433333333333337</v>
      </c>
      <c r="D7" s="50">
        <f>+SUMIF('Task Durations'!$B$14:$B$53,"Indirect 2",'Task Durations'!E$14:E$53)</f>
        <v>26.5</v>
      </c>
      <c r="E7" s="50">
        <f>+SUMIF('Task Durations'!$B$14:$B$53,"Indirect 2",'Task Durations'!F$14:F$53)</f>
        <v>34</v>
      </c>
      <c r="F7" s="50">
        <f>+SUMIF('Task Durations'!$B$14:$B$53,"Indirect 2",'Task Durations'!G$14:G$53)</f>
        <v>14.933333333333334</v>
      </c>
      <c r="G7" s="50">
        <f>+SUMIF('Task Durations'!$B$14:$B$53,"Indirect 2",'Task Durations'!H$14:H$53)</f>
        <v>5.9333333333333336</v>
      </c>
      <c r="H7" s="50">
        <f>+SUMIF('Task Durations'!$B$14:$B$53,"Indirect 2",'Task Durations'!I$14:I$53)</f>
        <v>88.483333333333334</v>
      </c>
      <c r="I7" s="50">
        <f>+SUMIF('Task Durations'!$B$14:$B$53,"Indirect 2",'Task Durations'!J$14:J$53)</f>
        <v>8</v>
      </c>
      <c r="J7" s="50">
        <f>+SUMIF('Task Durations'!$B$14:$B$53,"Indirect 2",'Task Durations'!K$14:K$53)</f>
        <v>8.5333333333333332</v>
      </c>
      <c r="K7" s="50">
        <f>+SUMIF('Task Durations'!$B$14:$B$53,"Indirect 2",'Task Durations'!L$14:L$53)</f>
        <v>25.283333333333331</v>
      </c>
      <c r="L7" s="50">
        <f>+SUMIF('Task Durations'!$B$14:$B$53,"Indirect 2",'Task Durations'!M$14:M$53)</f>
        <v>19.5</v>
      </c>
      <c r="M7" s="50">
        <f>+SUMIF('Task Durations'!$B$14:$B$53,"Indirect 2",'Task Durations'!N$14:N$53)</f>
        <v>34.916666666666671</v>
      </c>
      <c r="N7" s="50">
        <f>+SUMIF('Task Durations'!$B$14:$B$53,"Indirect 2",'Task Durations'!O$14:O$53)</f>
        <v>15.933333333333334</v>
      </c>
      <c r="O7" s="50">
        <f>+SUMIF('Task Durations'!$B$14:$B$53,"Indirect 2",'Task Durations'!P$14:P$53)</f>
        <v>14.766666666666667</v>
      </c>
      <c r="P7" s="50">
        <f>+SUMIF('Task Durations'!$B$14:$B$53,"Indirect 2",'Task Durations'!Q$14:Q$53)</f>
        <v>12.3</v>
      </c>
      <c r="Q7" s="50">
        <f>+SUMIF('Task Durations'!$B$14:$B$53,"Indirect 2",'Task Durations'!R$14:R$53)</f>
        <v>23</v>
      </c>
      <c r="R7" s="50">
        <f>+SUMIF('Task Durations'!$B$14:$B$53,"Indirect 2",'Task Durations'!S$14:S$53)</f>
        <v>1.3833333333333333</v>
      </c>
      <c r="S7" s="50">
        <f>+SUMIF('Task Durations'!$B$14:$B$53,"Indirect 2",'Task Durations'!T$14:T$53)</f>
        <v>0.6166666666666667</v>
      </c>
      <c r="T7" s="50">
        <f>+SUMIF('Task Durations'!$B$14:$B$53,"Indirect 2",'Task Durations'!U$14:U$53)</f>
        <v>3.5</v>
      </c>
      <c r="U7" s="50">
        <f>+SUMIF('Task Durations'!$B$14:$B$53,"Indirect 2",'Task Durations'!V$14:V$53)</f>
        <v>3.5</v>
      </c>
      <c r="V7" s="50">
        <f>+SUMIF('Task Durations'!$B$14:$B$53,"Indirect 2",'Task Durations'!W$14:W$53)</f>
        <v>17.333333333333332</v>
      </c>
      <c r="W7" s="50">
        <f>+SUMIF('Task Durations'!$B$14:$B$53,"Indirect 2",'Task Durations'!X$14:X$53)</f>
        <v>1.95</v>
      </c>
      <c r="X7" s="50">
        <f>+SUMIF('Task Durations'!$B$14:$B$53,"Indirect 2",'Task Durations'!Y$14:Y$53)</f>
        <v>4.75</v>
      </c>
      <c r="Y7" s="50">
        <f>+SUMIF('Task Durations'!$B$14:$B$53,"Indirect 2",'Task Durations'!Z$14:Z$53)</f>
        <v>29.766666666666666</v>
      </c>
      <c r="Z7" s="50">
        <f>+SUMIF('Task Durations'!$B$14:$B$53,"Indirect 2",'Task Durations'!AA$14:AA$53)</f>
        <v>69.583333333333343</v>
      </c>
      <c r="AA7" s="50">
        <f>+SUMIF('Task Durations'!$B$14:$B$53,"Indirect 2",'Task Durations'!AB$14:AB$53)</f>
        <v>34</v>
      </c>
      <c r="AB7" s="50">
        <f>+SUMIF('Task Durations'!$B$14:$B$53,"Indirect 2",'Task Durations'!AC$14:AC$53)</f>
        <v>20.5</v>
      </c>
      <c r="AC7" s="50">
        <f>+SUMIF('Task Durations'!$B$14:$B$53,"Indirect 2",'Task Durations'!AD$14:AD$53)</f>
        <v>26.066666666666666</v>
      </c>
      <c r="AD7" s="50">
        <f>+SUMIF('Task Durations'!$B$14:$B$53,"Indirect 2",'Task Durations'!AE$14:AE$53)</f>
        <v>10.666666666666668</v>
      </c>
      <c r="AE7" s="50">
        <f>+SUMIF('Task Durations'!$B$14:$B$53,"Indirect 2",'Task Durations'!AF$14:AF$53)</f>
        <v>9.6666666666666661</v>
      </c>
      <c r="AF7" s="50">
        <f>+SUMIF('Task Durations'!$B$14:$B$53,"Indirect 2",'Task Durations'!AG$14:AG$53)</f>
        <v>14.583333333333334</v>
      </c>
      <c r="AG7" s="50">
        <f>+SUMIF('Task Durations'!$B$14:$B$53,"Indirect 2",'Task Durations'!AH$14:AH$53)</f>
        <v>7.1333333333333329</v>
      </c>
      <c r="AH7" s="50">
        <f>+SUMIF('Task Durations'!$B$14:$B$53,"Indirect 2",'Task Durations'!AI$14:AI$53)</f>
        <v>10.4</v>
      </c>
      <c r="AI7" s="50">
        <f>+SUMIF('Task Durations'!$B$14:$B$53,"Indirect 2",'Task Durations'!AJ$14:AJ$53)</f>
        <v>68</v>
      </c>
      <c r="AJ7" s="50">
        <f>+SUMIF('Task Durations'!$B$14:$B$53,"Indirect 2",'Task Durations'!AK$14:AK$53)</f>
        <v>27</v>
      </c>
      <c r="AK7" s="50">
        <f>+SUMIF('Task Durations'!$B$14:$B$53,"Indirect 2",'Task Durations'!AL$14:AL$53)</f>
        <v>78.75</v>
      </c>
      <c r="AL7" s="50">
        <f>+SUMIF('Task Durations'!$B$14:$B$53,"Indirect 2",'Task Durations'!AM$14:AM$53)</f>
        <v>112.23333333333333</v>
      </c>
      <c r="AM7" s="50">
        <f>+SUMIF('Task Durations'!$B$14:$B$53,"Indirect 2",'Task Durations'!AN$14:AN$53)</f>
        <v>101.73333333333333</v>
      </c>
      <c r="AN7" s="50">
        <f>+SUMIF('Task Durations'!$B$14:$B$53,"Indirect 2",'Task Durations'!AO$14:AO$53)</f>
        <v>6.6333333333333329</v>
      </c>
      <c r="AO7" s="50">
        <f>+SUMIF('Task Durations'!$B$14:$B$53,"Indirect 2",'Task Durations'!AP$14:AP$53)</f>
        <v>0</v>
      </c>
      <c r="AP7" s="50">
        <f>+SUMIF('Task Durations'!$B$14:$B$53,"Indirect 2",'Task Durations'!AQ$14:AQ$53)</f>
        <v>16.466666666666665</v>
      </c>
      <c r="AQ7" s="50">
        <f>+SUMIF('Task Durations'!$B$14:$B$53,"Indirect 2",'Task Durations'!AR$14:AR$53)</f>
        <v>12.166666666666666</v>
      </c>
      <c r="AR7" s="50">
        <f>+SUMIF('Task Durations'!$B$14:$B$53,"Indirect 2",'Task Durations'!AS$14:AS$53)</f>
        <v>3</v>
      </c>
      <c r="AS7" s="50">
        <f>+SUMIF('Task Durations'!$B$14:$B$53,"Indirect 2",'Task Durations'!AT$14:AT$53)</f>
        <v>0</v>
      </c>
      <c r="AT7" s="50">
        <f>+SUMIF('Task Durations'!$B$14:$B$53,"Indirect 2",'Task Durations'!AU$14:AU$53)</f>
        <v>6.5</v>
      </c>
      <c r="AU7" s="50">
        <f>+SUMIF('Task Durations'!$B$14:$B$53,"Indirect 2",'Task Durations'!AV$14:AV$53)</f>
        <v>20.25</v>
      </c>
      <c r="AV7" s="50">
        <f>+SUMIF('Task Durations'!$B$14:$B$53,"Indirect 2",'Task Durations'!AW$14:AW$53)</f>
        <v>8.5500000000000007</v>
      </c>
      <c r="AW7" s="50">
        <f>+SUMIF('Task Durations'!$B$14:$B$53,"Indirect 2",'Task Durations'!AX$14:AX$53)</f>
        <v>24.083333333333332</v>
      </c>
      <c r="AX7" s="50">
        <f>+SUMIF('Task Durations'!$B$14:$B$53,"Indirect 2",'Task Durations'!AY$14:AY$53)</f>
        <v>28</v>
      </c>
      <c r="AY7" s="50">
        <f>+SUMIF('Task Durations'!$B$14:$B$53,"Indirect 2",'Task Durations'!AZ$14:AZ$53)</f>
        <v>39.25</v>
      </c>
      <c r="AZ7" s="50">
        <f>+SUMIF('Task Durations'!$B$14:$B$53,"Indirect 2",'Task Durations'!BA$14:BA$53)</f>
        <v>10.566666666666666</v>
      </c>
      <c r="BA7" s="50">
        <f>+SUMIF('Task Durations'!$B$14:$B$53,"Indirect 2",'Task Durations'!BB$14:BB$53)</f>
        <v>18.899999999999999</v>
      </c>
      <c r="BB7" s="50">
        <f>+SUMIF('Task Durations'!$B$14:$B$53,"Indirect 2",'Task Durations'!BC$14:BC$53)</f>
        <v>18.266666666666666</v>
      </c>
      <c r="BC7" s="50">
        <f>+SUMIF('Task Durations'!$B$14:$B$53,"Indirect 2",'Task Durations'!BD$14:BD$53)</f>
        <v>12.25</v>
      </c>
      <c r="BD7" s="50">
        <f>+SUMIF('Task Durations'!$B$14:$B$53,"Indirect 2",'Task Durations'!BE$14:BE$53)</f>
        <v>13.5</v>
      </c>
      <c r="BE7" s="50">
        <f>+SUMIF('Task Durations'!$B$14:$B$53,"Indirect 2",'Task Durations'!BF$14:BF$53)</f>
        <v>15.5</v>
      </c>
      <c r="BF7" s="50">
        <f>+SUMIF('Task Durations'!$B$14:$B$53,"Indirect 2",'Task Durations'!BG$14:BG$53)</f>
        <v>15</v>
      </c>
      <c r="BG7" s="50">
        <f>+SUMIF('Task Durations'!$B$14:$B$53,"Indirect 2",'Task Durations'!BH$14:BH$53)</f>
        <v>16.5</v>
      </c>
      <c r="BH7" s="50">
        <f>+SUMIF('Task Durations'!$B$14:$B$53,"Indirect 2",'Task Durations'!BI$14:BI$53)</f>
        <v>13</v>
      </c>
      <c r="BI7" s="50">
        <f>+SUMIF('Task Durations'!$B$14:$B$53,"Indirect 2",'Task Durations'!BJ$14:BJ$53)</f>
        <v>28.75</v>
      </c>
      <c r="BJ7" s="50">
        <f>+SUMIF('Task Durations'!$B$14:$B$53,"Indirect 2",'Task Durations'!BK$14:BK$53)</f>
        <v>45.633333333333333</v>
      </c>
      <c r="BK7" s="50">
        <f>+SUMIF('Task Durations'!$B$14:$B$53,"Indirect 2",'Task Durations'!BL$14:BL$53)</f>
        <v>1.7</v>
      </c>
      <c r="BL7" s="50">
        <f>+SUMIF('Task Durations'!$B$14:$B$53,"Indirect 2",'Task Durations'!BM$14:BM$53)</f>
        <v>2.0166666666666666</v>
      </c>
      <c r="BM7" s="50">
        <f>+SUMIF('Task Durations'!$B$14:$B$53,"Indirect 2",'Task Durations'!BN$14:BN$53)</f>
        <v>1.3666666666666667</v>
      </c>
      <c r="BN7" s="50">
        <f>+SUMIF('Task Durations'!$B$14:$B$53,"Indirect 2",'Task Durations'!BO$14:BO$53)</f>
        <v>19.7</v>
      </c>
      <c r="BO7" s="50">
        <f>+SUMIF('Task Durations'!$B$14:$B$53,"Indirect 2",'Task Durations'!BP$14:BP$53)</f>
        <v>6.5</v>
      </c>
      <c r="BP7" s="50">
        <f>+SUMIF('Task Durations'!$B$14:$B$53,"Indirect 2",'Task Durations'!BQ$14:BQ$53)</f>
        <v>19.083333333333336</v>
      </c>
      <c r="BQ7" s="50">
        <f>+SUMIF('Task Durations'!$B$14:$B$53,"Indirect 2",'Task Durations'!BR$14:BR$53)</f>
        <v>43</v>
      </c>
      <c r="BR7" s="50">
        <f>+SUMIF('Task Durations'!$B$14:$B$53,"Indirect 2",'Task Durations'!BS$14:BS$53)</f>
        <v>49.483333333333334</v>
      </c>
      <c r="BS7" s="50">
        <f>+SUMIF('Task Durations'!$B$14:$B$53,"Indirect 2",'Task Durations'!BT$14:BT$53)</f>
        <v>26</v>
      </c>
      <c r="BT7" s="50">
        <f>+SUMIF('Task Durations'!$B$14:$B$53,"Indirect 2",'Task Durations'!BU$14:BU$53)</f>
        <v>26.5</v>
      </c>
      <c r="BU7" s="50">
        <f>+SUMIF('Task Durations'!$B$14:$B$53,"Indirect 2",'Task Durations'!BV$14:BV$53)</f>
        <v>7.0666666666666664</v>
      </c>
      <c r="BV7" s="50">
        <f>+SUMIF('Task Durations'!$B$14:$B$53,"Indirect 2",'Task Durations'!BW$14:BW$53)</f>
        <v>0.5</v>
      </c>
      <c r="BW7" s="50">
        <f>+SUMIF('Task Durations'!$B$14:$B$53,"Indirect 2",'Task Durations'!BX$14:BX$53)</f>
        <v>1</v>
      </c>
      <c r="BX7" s="50">
        <f>+SUMIF('Task Durations'!$B$14:$B$53,"Indirect 2",'Task Durations'!BY$14:BY$53)</f>
        <v>56</v>
      </c>
      <c r="BY7" s="50">
        <f>+SUMIF('Task Durations'!$B$14:$B$53,"Indirect 2",'Task Durations'!BZ$14:BZ$53)</f>
        <v>8.5333333333333332</v>
      </c>
      <c r="BZ7" s="50">
        <f>+SUMIF('Task Durations'!$B$14:$B$53,"Indirect 2",'Task Durations'!CA$14:CA$53)</f>
        <v>19.25</v>
      </c>
      <c r="CA7" s="50">
        <f>+SUMIF('Task Durations'!$B$14:$B$53,"Indirect 2",'Task Durations'!CB$14:CB$53)</f>
        <v>12</v>
      </c>
      <c r="CB7" s="50">
        <f>+SUMIF('Task Durations'!$B$14:$B$53,"Indirect 2",'Task Durations'!CC$14:CC$53)</f>
        <v>14.666666666666668</v>
      </c>
      <c r="CC7" s="50">
        <f>+SUMIF('Task Durations'!$B$14:$B$53,"Indirect 2",'Task Durations'!CD$14:CD$53)</f>
        <v>35.5</v>
      </c>
    </row>
    <row r="8" spans="1:81" x14ac:dyDescent="0.25">
      <c r="A8" s="215"/>
      <c r="B8" t="s">
        <v>251</v>
      </c>
      <c r="C8" s="50">
        <f ca="1">+SUMIF('Task Durations'!$B$13:$B$53,"Internal Travel",'Task Durations'!D14:D53)</f>
        <v>15.350000000000001</v>
      </c>
      <c r="D8" s="50">
        <f ca="1">+SUMIF('Task Durations'!$B$13:$B$53,"Internal Travel",'Task Durations'!E14:E53)</f>
        <v>12.533333333333335</v>
      </c>
      <c r="E8" s="50">
        <f ca="1">+SUMIF('Task Durations'!$B$13:$B$53,"Internal Travel",'Task Durations'!F14:F53)</f>
        <v>18.483333333333334</v>
      </c>
      <c r="F8" s="50">
        <f ca="1">+SUMIF('Task Durations'!$B$13:$B$53,"Internal Travel",'Task Durations'!G14:G53)</f>
        <v>20.283333333333335</v>
      </c>
      <c r="G8" s="50">
        <f ca="1">+SUMIF('Task Durations'!$B$13:$B$53,"Internal Travel",'Task Durations'!H14:H53)</f>
        <v>11.349999999999998</v>
      </c>
      <c r="H8" s="50">
        <f ca="1">+SUMIF('Task Durations'!$B$13:$B$53,"Internal Travel",'Task Durations'!I14:I53)</f>
        <v>20.466666666666669</v>
      </c>
      <c r="I8" s="50">
        <f ca="1">+SUMIF('Task Durations'!$B$13:$B$53,"Internal Travel",'Task Durations'!J14:J53)</f>
        <v>12.7</v>
      </c>
      <c r="J8" s="50">
        <f ca="1">+SUMIF('Task Durations'!$B$13:$B$53,"Internal Travel",'Task Durations'!K14:K53)</f>
        <v>10.6</v>
      </c>
      <c r="K8" s="50">
        <f ca="1">+SUMIF('Task Durations'!$B$13:$B$53,"Internal Travel",'Task Durations'!L14:L53)</f>
        <v>12.566666666666672</v>
      </c>
      <c r="L8" s="50">
        <f ca="1">+SUMIF('Task Durations'!$B$13:$B$53,"Internal Travel",'Task Durations'!M14:M53)</f>
        <v>19.466666666666665</v>
      </c>
      <c r="M8" s="50">
        <f ca="1">+SUMIF('Task Durations'!$B$13:$B$53,"Internal Travel",'Task Durations'!N14:N53)</f>
        <v>7.1999999999999993</v>
      </c>
      <c r="N8" s="50">
        <f ca="1">+SUMIF('Task Durations'!$B$13:$B$53,"Internal Travel",'Task Durations'!O14:O53)</f>
        <v>9.4666666666666686</v>
      </c>
      <c r="O8" s="50">
        <f ca="1">+SUMIF('Task Durations'!$B$13:$B$53,"Internal Travel",'Task Durations'!P14:P53)</f>
        <v>18.216666666666665</v>
      </c>
      <c r="P8" s="50">
        <f ca="1">+SUMIF('Task Durations'!$B$13:$B$53,"Internal Travel",'Task Durations'!Q14:Q53)</f>
        <v>9.1000000000000014</v>
      </c>
      <c r="Q8" s="50">
        <f ca="1">+SUMIF('Task Durations'!$B$13:$B$53,"Internal Travel",'Task Durations'!R14:R53)</f>
        <v>24.583333333333329</v>
      </c>
      <c r="R8" s="50">
        <f ca="1">+SUMIF('Task Durations'!$B$13:$B$53,"Internal Travel",'Task Durations'!S14:S53)</f>
        <v>29.233333333333334</v>
      </c>
      <c r="S8" s="50">
        <f ca="1">+SUMIF('Task Durations'!$B$13:$B$53,"Internal Travel",'Task Durations'!T14:T53)</f>
        <v>10.316666666666666</v>
      </c>
      <c r="T8" s="50">
        <f ca="1">+SUMIF('Task Durations'!$B$13:$B$53,"Internal Travel",'Task Durations'!U14:U53)</f>
        <v>4.9833333333333334</v>
      </c>
      <c r="U8" s="50">
        <f ca="1">+SUMIF('Task Durations'!$B$13:$B$53,"Internal Travel",'Task Durations'!V14:V53)</f>
        <v>12.183333333333334</v>
      </c>
      <c r="V8" s="50">
        <f ca="1">+SUMIF('Task Durations'!$B$13:$B$53,"Internal Travel",'Task Durations'!W14:W53)</f>
        <v>17.499999999999996</v>
      </c>
      <c r="W8" s="50">
        <f ca="1">+SUMIF('Task Durations'!$B$13:$B$53,"Internal Travel",'Task Durations'!X14:X53)</f>
        <v>19.866666666666667</v>
      </c>
      <c r="X8" s="50">
        <f ca="1">+SUMIF('Task Durations'!$B$13:$B$53,"Internal Travel",'Task Durations'!Y14:Y53)</f>
        <v>38.366666666666667</v>
      </c>
      <c r="Y8" s="50">
        <f ca="1">+SUMIF('Task Durations'!$B$13:$B$53,"Internal Travel",'Task Durations'!Z14:Z53)</f>
        <v>12.483333333333333</v>
      </c>
      <c r="Z8" s="50">
        <f ca="1">+SUMIF('Task Durations'!$B$13:$B$53,"Internal Travel",'Task Durations'!AA14:AA53)</f>
        <v>12.15</v>
      </c>
      <c r="AA8" s="50">
        <f ca="1">+SUMIF('Task Durations'!$B$13:$B$53,"Internal Travel",'Task Durations'!AB14:AB53)</f>
        <v>16.133333333333333</v>
      </c>
      <c r="AB8" s="50">
        <f ca="1">+SUMIF('Task Durations'!$B$13:$B$53,"Internal Travel",'Task Durations'!AC14:AC53)</f>
        <v>10.600000000000001</v>
      </c>
      <c r="AC8" s="50">
        <f ca="1">+SUMIF('Task Durations'!$B$13:$B$53,"Internal Travel",'Task Durations'!AD14:AD53)</f>
        <v>10.416666666666664</v>
      </c>
      <c r="AD8" s="50">
        <f ca="1">+SUMIF('Task Durations'!$B$13:$B$53,"Internal Travel",'Task Durations'!AE14:AE53)</f>
        <v>11.333333333333332</v>
      </c>
      <c r="AE8" s="50">
        <f ca="1">+SUMIF('Task Durations'!$B$13:$B$53,"Internal Travel",'Task Durations'!AF14:AF53)</f>
        <v>0.53333333333333366</v>
      </c>
      <c r="AF8" s="50">
        <f ca="1">+SUMIF('Task Durations'!$B$13:$B$53,"Internal Travel",'Task Durations'!AG14:AG53)</f>
        <v>5.4999999999999991</v>
      </c>
      <c r="AG8" s="50">
        <f ca="1">+SUMIF('Task Durations'!$B$13:$B$53,"Internal Travel",'Task Durations'!AH14:AH53)</f>
        <v>16.633333333333333</v>
      </c>
      <c r="AH8" s="50">
        <f ca="1">+SUMIF('Task Durations'!$B$13:$B$53,"Internal Travel",'Task Durations'!AI14:AI53)</f>
        <v>10.466666666666665</v>
      </c>
      <c r="AI8" s="50">
        <f ca="1">+SUMIF('Task Durations'!$B$13:$B$53,"Internal Travel",'Task Durations'!AJ14:AJ53)</f>
        <v>10.75</v>
      </c>
      <c r="AJ8" s="50">
        <f ca="1">+SUMIF('Task Durations'!$B$13:$B$53,"Internal Travel",'Task Durations'!AK14:AK53)</f>
        <v>24.65</v>
      </c>
      <c r="AK8" s="50">
        <f ca="1">+SUMIF('Task Durations'!$B$13:$B$53,"Internal Travel",'Task Durations'!AL14:AL53)</f>
        <v>12.666666666666668</v>
      </c>
      <c r="AL8" s="50">
        <f ca="1">+SUMIF('Task Durations'!$B$13:$B$53,"Internal Travel",'Task Durations'!AM14:AM53)</f>
        <v>23.366666666666667</v>
      </c>
      <c r="AM8" s="50">
        <f ca="1">+SUMIF('Task Durations'!$B$13:$B$53,"Internal Travel",'Task Durations'!AN14:AN53)</f>
        <v>21.666666666666668</v>
      </c>
      <c r="AN8" s="50">
        <f ca="1">+SUMIF('Task Durations'!$B$13:$B$53,"Internal Travel",'Task Durations'!AO14:AO53)</f>
        <v>13.283333333333333</v>
      </c>
      <c r="AO8" s="50">
        <f ca="1">+SUMIF('Task Durations'!$B$13:$B$53,"Internal Travel",'Task Durations'!AP14:AP53)</f>
        <v>8.4499999999999993</v>
      </c>
      <c r="AP8" s="50">
        <f ca="1">+SUMIF('Task Durations'!$B$13:$B$53,"Internal Travel",'Task Durations'!AQ14:AQ53)</f>
        <v>22.75</v>
      </c>
      <c r="AQ8" s="50">
        <f ca="1">+SUMIF('Task Durations'!$B$13:$B$53,"Internal Travel",'Task Durations'!AR14:AR53)</f>
        <v>12.2</v>
      </c>
      <c r="AR8" s="50">
        <f ca="1">+SUMIF('Task Durations'!$B$13:$B$53,"Internal Travel",'Task Durations'!AS14:AS53)</f>
        <v>13.383333333333333</v>
      </c>
      <c r="AS8" s="50">
        <f ca="1">+SUMIF('Task Durations'!$B$13:$B$53,"Internal Travel",'Task Durations'!AT14:AT53)</f>
        <v>8.1666666666666679</v>
      </c>
      <c r="AT8" s="50">
        <f ca="1">+SUMIF('Task Durations'!$B$13:$B$53,"Internal Travel",'Task Durations'!AU14:AU53)</f>
        <v>9.6666666666666679</v>
      </c>
      <c r="AU8" s="50">
        <f ca="1">+SUMIF('Task Durations'!$B$13:$B$53,"Internal Travel",'Task Durations'!AV14:AV53)</f>
        <v>12.399999999999999</v>
      </c>
      <c r="AV8" s="50">
        <f ca="1">+SUMIF('Task Durations'!$B$13:$B$53,"Internal Travel",'Task Durations'!AW14:AW53)</f>
        <v>11.25</v>
      </c>
      <c r="AW8" s="50">
        <f ca="1">+SUMIF('Task Durations'!$B$13:$B$53,"Internal Travel",'Task Durations'!AX14:AX53)</f>
        <v>9.6666666666666679</v>
      </c>
      <c r="AX8" s="50">
        <f ca="1">+SUMIF('Task Durations'!$B$13:$B$53,"Internal Travel",'Task Durations'!AY14:AY53)</f>
        <v>12.5</v>
      </c>
      <c r="AY8" s="50">
        <f ca="1">+SUMIF('Task Durations'!$B$13:$B$53,"Internal Travel",'Task Durations'!AZ14:AZ53)</f>
        <v>10.666666666666668</v>
      </c>
      <c r="AZ8" s="50">
        <f ca="1">+SUMIF('Task Durations'!$B$13:$B$53,"Internal Travel",'Task Durations'!BA14:BA53)</f>
        <v>11.683333333333334</v>
      </c>
      <c r="BA8" s="50">
        <f ca="1">+SUMIF('Task Durations'!$B$13:$B$53,"Internal Travel",'Task Durations'!BB14:BB53)</f>
        <v>15.183333333333332</v>
      </c>
      <c r="BB8" s="50">
        <f ca="1">+SUMIF('Task Durations'!$B$13:$B$53,"Internal Travel",'Task Durations'!BC14:BC53)</f>
        <v>12.633333333333333</v>
      </c>
      <c r="BC8" s="50">
        <f ca="1">+SUMIF('Task Durations'!$B$13:$B$53,"Internal Travel",'Task Durations'!BD14:BD53)</f>
        <v>10.433333333333334</v>
      </c>
      <c r="BD8" s="50">
        <f ca="1">+SUMIF('Task Durations'!$B$13:$B$53,"Internal Travel",'Task Durations'!BE14:BE53)</f>
        <v>12.283333333333331</v>
      </c>
      <c r="BE8" s="50">
        <f ca="1">+SUMIF('Task Durations'!$B$13:$B$53,"Internal Travel",'Task Durations'!BF14:BF53)</f>
        <v>12.116666666666667</v>
      </c>
      <c r="BF8" s="50">
        <f ca="1">+SUMIF('Task Durations'!$B$13:$B$53,"Internal Travel",'Task Durations'!BG14:BG53)</f>
        <v>14.45</v>
      </c>
      <c r="BG8" s="50">
        <f ca="1">+SUMIF('Task Durations'!$B$13:$B$53,"Internal Travel",'Task Durations'!BH14:BH53)</f>
        <v>11.7</v>
      </c>
      <c r="BH8" s="50">
        <f ca="1">+SUMIF('Task Durations'!$B$13:$B$53,"Internal Travel",'Task Durations'!BI14:BI53)</f>
        <v>9.6666666666666679</v>
      </c>
      <c r="BI8" s="50">
        <f ca="1">+SUMIF('Task Durations'!$B$13:$B$53,"Internal Travel",'Task Durations'!BJ14:BJ53)</f>
        <v>8.9666666666666686</v>
      </c>
      <c r="BJ8" s="50">
        <f ca="1">+SUMIF('Task Durations'!$B$13:$B$53,"Internal Travel",'Task Durations'!BK14:BK53)</f>
        <v>14.366666666666665</v>
      </c>
      <c r="BK8" s="50">
        <f ca="1">+SUMIF('Task Durations'!$B$13:$B$53,"Internal Travel",'Task Durations'!BL14:BL53)</f>
        <v>13</v>
      </c>
      <c r="BL8" s="50">
        <f ca="1">+SUMIF('Task Durations'!$B$13:$B$53,"Internal Travel",'Task Durations'!BM14:BM53)</f>
        <v>12.683333333333334</v>
      </c>
      <c r="BM8" s="50">
        <f ca="1">+SUMIF('Task Durations'!$B$13:$B$53,"Internal Travel",'Task Durations'!BN14:BN53)</f>
        <v>15.05</v>
      </c>
      <c r="BN8" s="50">
        <f ca="1">+SUMIF('Task Durations'!$B$13:$B$53,"Internal Travel",'Task Durations'!BO14:BO53)</f>
        <v>23.533333333333331</v>
      </c>
      <c r="BO8" s="50">
        <f ca="1">+SUMIF('Task Durations'!$B$13:$B$53,"Internal Travel",'Task Durations'!BP14:BP53)</f>
        <v>9.5</v>
      </c>
      <c r="BP8" s="50">
        <f ca="1">+SUMIF('Task Durations'!$B$13:$B$53,"Internal Travel",'Task Durations'!BQ14:BQ53)</f>
        <v>21.583333333333336</v>
      </c>
      <c r="BQ8" s="50">
        <f ca="1">+SUMIF('Task Durations'!$B$13:$B$53,"Internal Travel",'Task Durations'!BR14:BR53)</f>
        <v>18.233333333333331</v>
      </c>
      <c r="BR8" s="50">
        <f ca="1">+SUMIF('Task Durations'!$B$13:$B$53,"Internal Travel",'Task Durations'!BS14:BS53)</f>
        <v>9.7333333333333343</v>
      </c>
      <c r="BS8" s="50">
        <f ca="1">+SUMIF('Task Durations'!$B$13:$B$53,"Internal Travel",'Task Durations'!BT14:BT53)</f>
        <v>16.25</v>
      </c>
      <c r="BT8" s="50">
        <f ca="1">+SUMIF('Task Durations'!$B$13:$B$53,"Internal Travel",'Task Durations'!BU14:BU53)</f>
        <v>34.616666666666667</v>
      </c>
      <c r="BU8" s="50">
        <f ca="1">+SUMIF('Task Durations'!$B$13:$B$53,"Internal Travel",'Task Durations'!BV14:BV53)</f>
        <v>13.566666666666666</v>
      </c>
      <c r="BV8" s="50">
        <f ca="1">+SUMIF('Task Durations'!$B$13:$B$53,"Internal Travel",'Task Durations'!BW14:BW53)</f>
        <v>6.85</v>
      </c>
      <c r="BW8" s="50">
        <f ca="1">+SUMIF('Task Durations'!$B$13:$B$53,"Internal Travel",'Task Durations'!BX14:BX53)</f>
        <v>7.5666666666666664</v>
      </c>
      <c r="BX8" s="50">
        <f ca="1">+SUMIF('Task Durations'!$B$13:$B$53,"Internal Travel",'Task Durations'!BY14:BY53)</f>
        <v>26.200000000000003</v>
      </c>
      <c r="BY8" s="50">
        <f ca="1">+SUMIF('Task Durations'!$B$13:$B$53,"Internal Travel",'Task Durations'!BZ14:BZ53)</f>
        <v>13.916666666666666</v>
      </c>
      <c r="BZ8" s="50">
        <f ca="1">+SUMIF('Task Durations'!$B$13:$B$53,"Internal Travel",'Task Durations'!CA14:CA53)</f>
        <v>11.299999999999999</v>
      </c>
      <c r="CA8" s="50">
        <f ca="1">+SUMIF('Task Durations'!$B$13:$B$53,"Internal Travel",'Task Durations'!CB14:CB53)</f>
        <v>8.7833333333333332</v>
      </c>
      <c r="CB8" s="50">
        <f ca="1">+SUMIF('Task Durations'!$B$13:$B$53,"Internal Travel",'Task Durations'!CC14:CC53)</f>
        <v>7.1499999999999995</v>
      </c>
      <c r="CC8" s="50">
        <f ca="1">+SUMIF('Task Durations'!$B$13:$B$53,"Internal Travel",'Task Durations'!CD14:CD53)</f>
        <v>7.7500000000000018</v>
      </c>
    </row>
    <row r="9" spans="1:81" x14ac:dyDescent="0.25">
      <c r="A9" s="215"/>
      <c r="B9" t="s">
        <v>376</v>
      </c>
      <c r="C9" s="50" t="e">
        <f>IF(C$2="Never",C$4,NA())</f>
        <v>#N/A</v>
      </c>
      <c r="D9" s="50">
        <f t="shared" ref="D9:BO9" si="2">IF(D$2="Never",D$4,NA())</f>
        <v>30.35</v>
      </c>
      <c r="E9" s="50">
        <f t="shared" si="2"/>
        <v>47.633333333333326</v>
      </c>
      <c r="F9" s="50">
        <f t="shared" si="2"/>
        <v>174.98333333333332</v>
      </c>
      <c r="G9" s="50" t="e">
        <f t="shared" si="2"/>
        <v>#N/A</v>
      </c>
      <c r="H9" s="50">
        <f t="shared" si="2"/>
        <v>32.316666666666663</v>
      </c>
      <c r="I9" s="50" t="e">
        <f t="shared" si="2"/>
        <v>#N/A</v>
      </c>
      <c r="J9" s="50" t="e">
        <f t="shared" si="2"/>
        <v>#N/A</v>
      </c>
      <c r="K9" s="50">
        <f t="shared" si="2"/>
        <v>23.083333333333332</v>
      </c>
      <c r="L9" s="50" t="e">
        <f t="shared" si="2"/>
        <v>#N/A</v>
      </c>
      <c r="M9" s="50">
        <f t="shared" si="2"/>
        <v>53.516666666666673</v>
      </c>
      <c r="N9" s="50" t="e">
        <f t="shared" si="2"/>
        <v>#N/A</v>
      </c>
      <c r="O9" s="50">
        <f t="shared" si="2"/>
        <v>91.4</v>
      </c>
      <c r="P9" s="50">
        <f t="shared" si="2"/>
        <v>3.15</v>
      </c>
      <c r="Q9" s="50">
        <f t="shared" si="2"/>
        <v>54.65</v>
      </c>
      <c r="R9" s="50" t="e">
        <f t="shared" si="2"/>
        <v>#N/A</v>
      </c>
      <c r="S9" s="50">
        <f t="shared" si="2"/>
        <v>39.799999999999997</v>
      </c>
      <c r="T9" s="50">
        <f t="shared" si="2"/>
        <v>29.116666666666667</v>
      </c>
      <c r="U9" s="50">
        <f t="shared" si="2"/>
        <v>32.25</v>
      </c>
      <c r="V9" s="50" t="e">
        <f t="shared" si="2"/>
        <v>#N/A</v>
      </c>
      <c r="W9" s="50" t="e">
        <f t="shared" si="2"/>
        <v>#N/A</v>
      </c>
      <c r="X9" s="50">
        <f t="shared" si="2"/>
        <v>37.183333333333337</v>
      </c>
      <c r="Y9" s="50">
        <f t="shared" si="2"/>
        <v>40.283333333333331</v>
      </c>
      <c r="Z9" s="50">
        <f t="shared" si="2"/>
        <v>46.666666666666664</v>
      </c>
      <c r="AA9" s="50" t="e">
        <f t="shared" si="2"/>
        <v>#N/A</v>
      </c>
      <c r="AB9" s="50">
        <f t="shared" si="2"/>
        <v>8.6833333333333336</v>
      </c>
      <c r="AC9" s="50">
        <f t="shared" si="2"/>
        <v>10.216666666666667</v>
      </c>
      <c r="AD9" s="50" t="e">
        <f t="shared" si="2"/>
        <v>#N/A</v>
      </c>
      <c r="AE9" s="50" t="e">
        <f t="shared" si="2"/>
        <v>#N/A</v>
      </c>
      <c r="AF9" s="50" t="e">
        <f t="shared" si="2"/>
        <v>#N/A</v>
      </c>
      <c r="AG9" s="50" t="e">
        <f t="shared" si="2"/>
        <v>#N/A</v>
      </c>
      <c r="AH9" s="50" t="e">
        <f t="shared" si="2"/>
        <v>#N/A</v>
      </c>
      <c r="AI9" s="50" t="e">
        <f t="shared" si="2"/>
        <v>#N/A</v>
      </c>
      <c r="AJ9" s="50" t="e">
        <f t="shared" si="2"/>
        <v>#N/A</v>
      </c>
      <c r="AK9" s="50">
        <f t="shared" si="2"/>
        <v>50.75</v>
      </c>
      <c r="AL9" s="50">
        <f t="shared" si="2"/>
        <v>61.066666666666663</v>
      </c>
      <c r="AM9" s="50">
        <f t="shared" si="2"/>
        <v>27.416666666666668</v>
      </c>
      <c r="AN9" s="50">
        <f t="shared" si="2"/>
        <v>19.75</v>
      </c>
      <c r="AO9" s="50" t="e">
        <f t="shared" si="2"/>
        <v>#N/A</v>
      </c>
      <c r="AP9" s="50" t="e">
        <f t="shared" si="2"/>
        <v>#N/A</v>
      </c>
      <c r="AQ9" s="50">
        <f t="shared" si="2"/>
        <v>48.900000000000006</v>
      </c>
      <c r="AR9" s="50" t="e">
        <f t="shared" si="2"/>
        <v>#N/A</v>
      </c>
      <c r="AS9" s="50" t="e">
        <f t="shared" si="2"/>
        <v>#N/A</v>
      </c>
      <c r="AT9" s="50" t="e">
        <f t="shared" si="2"/>
        <v>#N/A</v>
      </c>
      <c r="AU9" s="50" t="e">
        <f t="shared" si="2"/>
        <v>#N/A</v>
      </c>
      <c r="AV9" s="50">
        <f t="shared" si="2"/>
        <v>31.533333333333331</v>
      </c>
      <c r="AW9" s="50">
        <f t="shared" si="2"/>
        <v>29.883333333333333</v>
      </c>
      <c r="AX9" s="50">
        <f t="shared" si="2"/>
        <v>45</v>
      </c>
      <c r="AY9" s="50" t="e">
        <f t="shared" si="2"/>
        <v>#N/A</v>
      </c>
      <c r="AZ9" s="50" t="e">
        <f t="shared" si="2"/>
        <v>#N/A</v>
      </c>
      <c r="BA9" s="50" t="e">
        <f t="shared" si="2"/>
        <v>#N/A</v>
      </c>
      <c r="BB9" s="50" t="e">
        <f t="shared" si="2"/>
        <v>#N/A</v>
      </c>
      <c r="BC9" s="50" t="e">
        <f t="shared" si="2"/>
        <v>#N/A</v>
      </c>
      <c r="BD9" s="50" t="e">
        <f t="shared" si="2"/>
        <v>#N/A</v>
      </c>
      <c r="BE9" s="50" t="e">
        <f t="shared" si="2"/>
        <v>#N/A</v>
      </c>
      <c r="BF9" s="50" t="e">
        <f t="shared" si="2"/>
        <v>#N/A</v>
      </c>
      <c r="BG9" s="50" t="e">
        <f t="shared" si="2"/>
        <v>#N/A</v>
      </c>
      <c r="BH9" s="50">
        <f t="shared" si="2"/>
        <v>42.3</v>
      </c>
      <c r="BI9" s="50" t="e">
        <f t="shared" si="2"/>
        <v>#N/A</v>
      </c>
      <c r="BJ9" s="50" t="e">
        <f t="shared" si="2"/>
        <v>#N/A</v>
      </c>
      <c r="BK9" s="50" t="e">
        <f t="shared" si="2"/>
        <v>#N/A</v>
      </c>
      <c r="BL9" s="50" t="e">
        <f t="shared" si="2"/>
        <v>#N/A</v>
      </c>
      <c r="BM9" s="50" t="e">
        <f t="shared" si="2"/>
        <v>#N/A</v>
      </c>
      <c r="BN9" s="50" t="e">
        <f t="shared" si="2"/>
        <v>#N/A</v>
      </c>
      <c r="BO9" s="50">
        <f t="shared" si="2"/>
        <v>50.783333333333339</v>
      </c>
      <c r="BP9" s="50" t="e">
        <f t="shared" ref="BP9:CC9" si="3">IF(BP$2="Never",BP$4,NA())</f>
        <v>#N/A</v>
      </c>
      <c r="BQ9" s="50" t="e">
        <f t="shared" si="3"/>
        <v>#N/A</v>
      </c>
      <c r="BR9" s="50" t="e">
        <f t="shared" si="3"/>
        <v>#N/A</v>
      </c>
      <c r="BS9" s="50">
        <f t="shared" si="3"/>
        <v>36.81666666666667</v>
      </c>
      <c r="BT9" s="50" t="e">
        <f t="shared" si="3"/>
        <v>#N/A</v>
      </c>
      <c r="BU9" s="50" t="e">
        <f t="shared" si="3"/>
        <v>#N/A</v>
      </c>
      <c r="BV9" s="50" t="e">
        <f t="shared" si="3"/>
        <v>#N/A</v>
      </c>
      <c r="BW9" s="50" t="e">
        <f t="shared" si="3"/>
        <v>#N/A</v>
      </c>
      <c r="BX9" s="50">
        <f t="shared" si="3"/>
        <v>65.666666666666657</v>
      </c>
      <c r="BY9" s="50" t="e">
        <f t="shared" si="3"/>
        <v>#N/A</v>
      </c>
      <c r="BZ9" s="50" t="e">
        <f t="shared" si="3"/>
        <v>#N/A</v>
      </c>
      <c r="CA9" s="50" t="e">
        <f t="shared" si="3"/>
        <v>#N/A</v>
      </c>
      <c r="CB9" s="50" t="e">
        <f t="shared" si="3"/>
        <v>#N/A</v>
      </c>
      <c r="CC9" s="50" t="e">
        <f t="shared" si="3"/>
        <v>#N/A</v>
      </c>
    </row>
    <row r="10" spans="1:81" x14ac:dyDescent="0.25">
      <c r="A10" s="215"/>
      <c r="B10" t="s">
        <v>397</v>
      </c>
      <c r="C10" s="50">
        <f>IF(C$2="1-4",C$4,NA())</f>
        <v>22.5</v>
      </c>
      <c r="D10" s="50" t="e">
        <f t="shared" ref="D10:BO10" si="4">IF(D$2="1-4",D$4,NA())</f>
        <v>#N/A</v>
      </c>
      <c r="E10" s="50" t="e">
        <f t="shared" si="4"/>
        <v>#N/A</v>
      </c>
      <c r="F10" s="50" t="e">
        <f t="shared" si="4"/>
        <v>#N/A</v>
      </c>
      <c r="G10" s="50">
        <f t="shared" si="4"/>
        <v>5.8333333333333339</v>
      </c>
      <c r="H10" s="50" t="e">
        <f t="shared" si="4"/>
        <v>#N/A</v>
      </c>
      <c r="I10" s="50" t="e">
        <f t="shared" si="4"/>
        <v>#N/A</v>
      </c>
      <c r="J10" s="50" t="e">
        <f t="shared" si="4"/>
        <v>#N/A</v>
      </c>
      <c r="K10" s="50" t="e">
        <f t="shared" si="4"/>
        <v>#N/A</v>
      </c>
      <c r="L10" s="50">
        <f t="shared" si="4"/>
        <v>31.566666666666666</v>
      </c>
      <c r="M10" s="50" t="e">
        <f t="shared" si="4"/>
        <v>#N/A</v>
      </c>
      <c r="N10" s="50">
        <f t="shared" si="4"/>
        <v>21.816666666666666</v>
      </c>
      <c r="O10" s="50" t="e">
        <f t="shared" si="4"/>
        <v>#N/A</v>
      </c>
      <c r="P10" s="50" t="e">
        <f t="shared" si="4"/>
        <v>#N/A</v>
      </c>
      <c r="Q10" s="50" t="e">
        <f t="shared" si="4"/>
        <v>#N/A</v>
      </c>
      <c r="R10" s="50">
        <f t="shared" si="4"/>
        <v>37.300000000000004</v>
      </c>
      <c r="S10" s="50" t="e">
        <f t="shared" si="4"/>
        <v>#N/A</v>
      </c>
      <c r="T10" s="50" t="e">
        <f t="shared" si="4"/>
        <v>#N/A</v>
      </c>
      <c r="U10" s="50" t="e">
        <f t="shared" si="4"/>
        <v>#N/A</v>
      </c>
      <c r="V10" s="50" t="e">
        <f t="shared" si="4"/>
        <v>#N/A</v>
      </c>
      <c r="W10" s="50" t="e">
        <f t="shared" si="4"/>
        <v>#N/A</v>
      </c>
      <c r="X10" s="50" t="e">
        <f t="shared" si="4"/>
        <v>#N/A</v>
      </c>
      <c r="Y10" s="50" t="e">
        <f t="shared" si="4"/>
        <v>#N/A</v>
      </c>
      <c r="Z10" s="50" t="e">
        <f t="shared" si="4"/>
        <v>#N/A</v>
      </c>
      <c r="AA10" s="50">
        <f t="shared" si="4"/>
        <v>21.233333333333334</v>
      </c>
      <c r="AB10" s="50" t="e">
        <f t="shared" si="4"/>
        <v>#N/A</v>
      </c>
      <c r="AC10" s="50" t="e">
        <f t="shared" si="4"/>
        <v>#N/A</v>
      </c>
      <c r="AD10" s="50">
        <f t="shared" si="4"/>
        <v>36.13333333333334</v>
      </c>
      <c r="AE10" s="50" t="e">
        <f t="shared" si="4"/>
        <v>#N/A</v>
      </c>
      <c r="AF10" s="50">
        <f t="shared" si="4"/>
        <v>15.716666666666665</v>
      </c>
      <c r="AG10" s="50" t="e">
        <f t="shared" si="4"/>
        <v>#N/A</v>
      </c>
      <c r="AH10" s="50">
        <f t="shared" si="4"/>
        <v>36.716666666666661</v>
      </c>
      <c r="AI10" s="50">
        <f t="shared" si="4"/>
        <v>12.500000000000002</v>
      </c>
      <c r="AJ10" s="50">
        <f t="shared" si="4"/>
        <v>35.383333333333333</v>
      </c>
      <c r="AK10" s="50" t="e">
        <f t="shared" si="4"/>
        <v>#N/A</v>
      </c>
      <c r="AL10" s="50" t="e">
        <f t="shared" si="4"/>
        <v>#N/A</v>
      </c>
      <c r="AM10" s="50" t="e">
        <f t="shared" si="4"/>
        <v>#N/A</v>
      </c>
      <c r="AN10" s="50" t="e">
        <f t="shared" si="4"/>
        <v>#N/A</v>
      </c>
      <c r="AO10" s="50" t="e">
        <f t="shared" si="4"/>
        <v>#N/A</v>
      </c>
      <c r="AP10" s="50">
        <f t="shared" si="4"/>
        <v>154.25</v>
      </c>
      <c r="AQ10" s="50" t="e">
        <f t="shared" si="4"/>
        <v>#N/A</v>
      </c>
      <c r="AR10" s="50" t="e">
        <f t="shared" si="4"/>
        <v>#N/A</v>
      </c>
      <c r="AS10" s="50" t="e">
        <f t="shared" si="4"/>
        <v>#N/A</v>
      </c>
      <c r="AT10" s="50" t="e">
        <f t="shared" si="4"/>
        <v>#N/A</v>
      </c>
      <c r="AU10" s="50">
        <f t="shared" si="4"/>
        <v>45.25</v>
      </c>
      <c r="AV10" s="50" t="e">
        <f t="shared" si="4"/>
        <v>#N/A</v>
      </c>
      <c r="AW10" s="50" t="e">
        <f t="shared" si="4"/>
        <v>#N/A</v>
      </c>
      <c r="AX10" s="50" t="e">
        <f t="shared" si="4"/>
        <v>#N/A</v>
      </c>
      <c r="AY10" s="50">
        <f t="shared" si="4"/>
        <v>74.333333333333343</v>
      </c>
      <c r="AZ10" s="50">
        <f t="shared" si="4"/>
        <v>34.233333333333334</v>
      </c>
      <c r="BA10" s="50">
        <f t="shared" si="4"/>
        <v>12.966666666666665</v>
      </c>
      <c r="BB10" s="50" t="e">
        <f t="shared" si="4"/>
        <v>#N/A</v>
      </c>
      <c r="BC10" s="50" t="e">
        <f t="shared" si="4"/>
        <v>#N/A</v>
      </c>
      <c r="BD10" s="50" t="e">
        <f t="shared" si="4"/>
        <v>#N/A</v>
      </c>
      <c r="BE10" s="50" t="e">
        <f t="shared" si="4"/>
        <v>#N/A</v>
      </c>
      <c r="BF10" s="50" t="e">
        <f t="shared" si="4"/>
        <v>#N/A</v>
      </c>
      <c r="BG10" s="50" t="e">
        <f t="shared" si="4"/>
        <v>#N/A</v>
      </c>
      <c r="BH10" s="50" t="e">
        <f t="shared" si="4"/>
        <v>#N/A</v>
      </c>
      <c r="BI10" s="50" t="e">
        <f t="shared" si="4"/>
        <v>#N/A</v>
      </c>
      <c r="BJ10" s="50" t="e">
        <f t="shared" si="4"/>
        <v>#N/A</v>
      </c>
      <c r="BK10" s="50" t="e">
        <f t="shared" si="4"/>
        <v>#N/A</v>
      </c>
      <c r="BL10" s="50" t="e">
        <f t="shared" si="4"/>
        <v>#N/A</v>
      </c>
      <c r="BM10" s="50">
        <f t="shared" si="4"/>
        <v>46.31666666666667</v>
      </c>
      <c r="BN10" s="50">
        <f t="shared" si="4"/>
        <v>50.483333333333334</v>
      </c>
      <c r="BO10" s="50" t="e">
        <f t="shared" si="4"/>
        <v>#N/A</v>
      </c>
      <c r="BP10" s="50">
        <f t="shared" ref="BP10:CC10" si="5">IF(BP$2="1-4",BP$4,NA())</f>
        <v>57.566666666666656</v>
      </c>
      <c r="BQ10" s="50">
        <f t="shared" si="5"/>
        <v>63.766666666666666</v>
      </c>
      <c r="BR10" s="50">
        <f t="shared" si="5"/>
        <v>12.683333333333334</v>
      </c>
      <c r="BS10" s="50" t="e">
        <f t="shared" si="5"/>
        <v>#N/A</v>
      </c>
      <c r="BT10" s="50">
        <f t="shared" si="5"/>
        <v>77.216666666666669</v>
      </c>
      <c r="BU10" s="50" t="e">
        <f t="shared" si="5"/>
        <v>#N/A</v>
      </c>
      <c r="BV10" s="50">
        <f t="shared" si="5"/>
        <v>24.216666666666665</v>
      </c>
      <c r="BW10" s="50">
        <f t="shared" si="5"/>
        <v>16.899999999999999</v>
      </c>
      <c r="BX10" s="50" t="e">
        <f t="shared" si="5"/>
        <v>#N/A</v>
      </c>
      <c r="BY10" s="50" t="e">
        <f t="shared" si="5"/>
        <v>#N/A</v>
      </c>
      <c r="BZ10" s="50">
        <f t="shared" si="5"/>
        <v>25.533333333333335</v>
      </c>
      <c r="CA10" s="50" t="e">
        <f t="shared" si="5"/>
        <v>#N/A</v>
      </c>
      <c r="CB10" s="50" t="e">
        <f t="shared" si="5"/>
        <v>#N/A</v>
      </c>
      <c r="CC10" s="50" t="e">
        <f t="shared" si="5"/>
        <v>#N/A</v>
      </c>
    </row>
    <row r="11" spans="1:81" x14ac:dyDescent="0.25">
      <c r="A11" s="215"/>
      <c r="B11" t="s">
        <v>398</v>
      </c>
      <c r="C11" s="50" t="e">
        <f>IF(C$2="5-10",C$4,NA())</f>
        <v>#N/A</v>
      </c>
      <c r="D11" s="50" t="e">
        <f t="shared" ref="D11:BO11" si="6">IF(D$2="5-10",D$4,NA())</f>
        <v>#N/A</v>
      </c>
      <c r="E11" s="50" t="e">
        <f t="shared" si="6"/>
        <v>#N/A</v>
      </c>
      <c r="F11" s="50" t="e">
        <f t="shared" si="6"/>
        <v>#N/A</v>
      </c>
      <c r="G11" s="50" t="e">
        <f t="shared" si="6"/>
        <v>#N/A</v>
      </c>
      <c r="H11" s="50" t="e">
        <f t="shared" si="6"/>
        <v>#N/A</v>
      </c>
      <c r="I11" s="50" t="e">
        <f t="shared" si="6"/>
        <v>#N/A</v>
      </c>
      <c r="J11" s="50" t="e">
        <f t="shared" si="6"/>
        <v>#N/A</v>
      </c>
      <c r="K11" s="50" t="e">
        <f t="shared" si="6"/>
        <v>#N/A</v>
      </c>
      <c r="L11" s="50" t="e">
        <f t="shared" si="6"/>
        <v>#N/A</v>
      </c>
      <c r="M11" s="50" t="e">
        <f t="shared" si="6"/>
        <v>#N/A</v>
      </c>
      <c r="N11" s="50" t="e">
        <f t="shared" si="6"/>
        <v>#N/A</v>
      </c>
      <c r="O11" s="50" t="e">
        <f t="shared" si="6"/>
        <v>#N/A</v>
      </c>
      <c r="P11" s="50" t="e">
        <f t="shared" si="6"/>
        <v>#N/A</v>
      </c>
      <c r="Q11" s="50" t="e">
        <f t="shared" si="6"/>
        <v>#N/A</v>
      </c>
      <c r="R11" s="50" t="e">
        <f t="shared" si="6"/>
        <v>#N/A</v>
      </c>
      <c r="S11" s="50" t="e">
        <f t="shared" si="6"/>
        <v>#N/A</v>
      </c>
      <c r="T11" s="50" t="e">
        <f t="shared" si="6"/>
        <v>#N/A</v>
      </c>
      <c r="U11" s="50" t="e">
        <f t="shared" si="6"/>
        <v>#N/A</v>
      </c>
      <c r="V11" s="50" t="e">
        <f t="shared" si="6"/>
        <v>#N/A</v>
      </c>
      <c r="W11" s="50">
        <f t="shared" si="6"/>
        <v>22.066666666666666</v>
      </c>
      <c r="X11" s="50" t="e">
        <f t="shared" si="6"/>
        <v>#N/A</v>
      </c>
      <c r="Y11" s="50" t="e">
        <f t="shared" si="6"/>
        <v>#N/A</v>
      </c>
      <c r="Z11" s="50" t="e">
        <f t="shared" si="6"/>
        <v>#N/A</v>
      </c>
      <c r="AA11" s="50" t="e">
        <f t="shared" si="6"/>
        <v>#N/A</v>
      </c>
      <c r="AB11" s="50" t="e">
        <f t="shared" si="6"/>
        <v>#N/A</v>
      </c>
      <c r="AC11" s="50" t="e">
        <f t="shared" si="6"/>
        <v>#N/A</v>
      </c>
      <c r="AD11" s="50" t="e">
        <f t="shared" si="6"/>
        <v>#N/A</v>
      </c>
      <c r="AE11" s="50" t="e">
        <f t="shared" si="6"/>
        <v>#N/A</v>
      </c>
      <c r="AF11" s="50" t="e">
        <f t="shared" si="6"/>
        <v>#N/A</v>
      </c>
      <c r="AG11" s="50" t="e">
        <f t="shared" si="6"/>
        <v>#N/A</v>
      </c>
      <c r="AH11" s="50" t="e">
        <f t="shared" si="6"/>
        <v>#N/A</v>
      </c>
      <c r="AI11" s="50" t="e">
        <f t="shared" si="6"/>
        <v>#N/A</v>
      </c>
      <c r="AJ11" s="50" t="e">
        <f t="shared" si="6"/>
        <v>#N/A</v>
      </c>
      <c r="AK11" s="50" t="e">
        <f t="shared" si="6"/>
        <v>#N/A</v>
      </c>
      <c r="AL11" s="50" t="e">
        <f t="shared" si="6"/>
        <v>#N/A</v>
      </c>
      <c r="AM11" s="50" t="e">
        <f t="shared" si="6"/>
        <v>#N/A</v>
      </c>
      <c r="AN11" s="50" t="e">
        <f t="shared" si="6"/>
        <v>#N/A</v>
      </c>
      <c r="AO11" s="50">
        <f t="shared" si="6"/>
        <v>28.033333333333339</v>
      </c>
      <c r="AP11" s="50" t="e">
        <f t="shared" si="6"/>
        <v>#N/A</v>
      </c>
      <c r="AQ11" s="50" t="e">
        <f t="shared" si="6"/>
        <v>#N/A</v>
      </c>
      <c r="AR11" s="50" t="e">
        <f t="shared" si="6"/>
        <v>#N/A</v>
      </c>
      <c r="AS11" s="50" t="e">
        <f t="shared" si="6"/>
        <v>#N/A</v>
      </c>
      <c r="AT11" s="50" t="e">
        <f t="shared" si="6"/>
        <v>#N/A</v>
      </c>
      <c r="AU11" s="50" t="e">
        <f t="shared" si="6"/>
        <v>#N/A</v>
      </c>
      <c r="AV11" s="50" t="e">
        <f t="shared" si="6"/>
        <v>#N/A</v>
      </c>
      <c r="AW11" s="50" t="e">
        <f t="shared" si="6"/>
        <v>#N/A</v>
      </c>
      <c r="AX11" s="50" t="e">
        <f t="shared" si="6"/>
        <v>#N/A</v>
      </c>
      <c r="AY11" s="50" t="e">
        <f t="shared" si="6"/>
        <v>#N/A</v>
      </c>
      <c r="AZ11" s="50" t="e">
        <f t="shared" si="6"/>
        <v>#N/A</v>
      </c>
      <c r="BA11" s="50" t="e">
        <f t="shared" si="6"/>
        <v>#N/A</v>
      </c>
      <c r="BB11" s="50" t="e">
        <f t="shared" si="6"/>
        <v>#N/A</v>
      </c>
      <c r="BC11" s="50" t="e">
        <f t="shared" si="6"/>
        <v>#N/A</v>
      </c>
      <c r="BD11" s="50" t="e">
        <f t="shared" si="6"/>
        <v>#N/A</v>
      </c>
      <c r="BE11" s="50" t="e">
        <f t="shared" si="6"/>
        <v>#N/A</v>
      </c>
      <c r="BF11" s="50" t="e">
        <f t="shared" si="6"/>
        <v>#N/A</v>
      </c>
      <c r="BG11" s="50" t="e">
        <f t="shared" si="6"/>
        <v>#N/A</v>
      </c>
      <c r="BH11" s="50" t="e">
        <f t="shared" si="6"/>
        <v>#N/A</v>
      </c>
      <c r="BI11" s="50">
        <f t="shared" si="6"/>
        <v>25.583333333333336</v>
      </c>
      <c r="BJ11" s="50">
        <f t="shared" si="6"/>
        <v>33.166666666666664</v>
      </c>
      <c r="BK11" s="50">
        <f t="shared" si="6"/>
        <v>41.383333333333333</v>
      </c>
      <c r="BL11" s="50">
        <f t="shared" si="6"/>
        <v>43.666666666666664</v>
      </c>
      <c r="BM11" s="50" t="e">
        <f t="shared" si="6"/>
        <v>#N/A</v>
      </c>
      <c r="BN11" s="50" t="e">
        <f t="shared" si="6"/>
        <v>#N/A</v>
      </c>
      <c r="BO11" s="50" t="e">
        <f t="shared" si="6"/>
        <v>#N/A</v>
      </c>
      <c r="BP11" s="50" t="e">
        <f t="shared" ref="BP11:CC11" si="7">IF(BP$2="5-10",BP$4,NA())</f>
        <v>#N/A</v>
      </c>
      <c r="BQ11" s="50" t="e">
        <f t="shared" si="7"/>
        <v>#N/A</v>
      </c>
      <c r="BR11" s="50" t="e">
        <f t="shared" si="7"/>
        <v>#N/A</v>
      </c>
      <c r="BS11" s="50" t="e">
        <f t="shared" si="7"/>
        <v>#N/A</v>
      </c>
      <c r="BT11" s="50" t="e">
        <f t="shared" si="7"/>
        <v>#N/A</v>
      </c>
      <c r="BU11" s="50" t="e">
        <f t="shared" si="7"/>
        <v>#N/A</v>
      </c>
      <c r="BV11" s="50" t="e">
        <f t="shared" si="7"/>
        <v>#N/A</v>
      </c>
      <c r="BW11" s="50" t="e">
        <f t="shared" si="7"/>
        <v>#N/A</v>
      </c>
      <c r="BX11" s="50" t="e">
        <f t="shared" si="7"/>
        <v>#N/A</v>
      </c>
      <c r="BY11" s="50" t="e">
        <f t="shared" si="7"/>
        <v>#N/A</v>
      </c>
      <c r="BZ11" s="50" t="e">
        <f t="shared" si="7"/>
        <v>#N/A</v>
      </c>
      <c r="CA11" s="50" t="e">
        <f t="shared" si="7"/>
        <v>#N/A</v>
      </c>
      <c r="CB11" s="50" t="e">
        <f t="shared" si="7"/>
        <v>#N/A</v>
      </c>
      <c r="CC11" s="50" t="e">
        <f t="shared" si="7"/>
        <v>#N/A</v>
      </c>
    </row>
    <row r="12" spans="1:81" x14ac:dyDescent="0.25">
      <c r="A12" s="215"/>
      <c r="B12" t="s">
        <v>399</v>
      </c>
      <c r="C12" s="50" t="e">
        <f>IF(C$2="11-19",C$4,NA())</f>
        <v>#N/A</v>
      </c>
      <c r="D12" s="50" t="e">
        <f t="shared" ref="D12:BO12" si="8">IF(D$2="11-19",D$4,NA())</f>
        <v>#N/A</v>
      </c>
      <c r="E12" s="50" t="e">
        <f t="shared" si="8"/>
        <v>#N/A</v>
      </c>
      <c r="F12" s="50" t="e">
        <f t="shared" si="8"/>
        <v>#N/A</v>
      </c>
      <c r="G12" s="50" t="e">
        <f t="shared" si="8"/>
        <v>#N/A</v>
      </c>
      <c r="H12" s="50" t="e">
        <f t="shared" si="8"/>
        <v>#N/A</v>
      </c>
      <c r="I12" s="50">
        <f t="shared" si="8"/>
        <v>16.549999999999997</v>
      </c>
      <c r="J12" s="50">
        <f t="shared" si="8"/>
        <v>14.95</v>
      </c>
      <c r="K12" s="50" t="e">
        <f t="shared" si="8"/>
        <v>#N/A</v>
      </c>
      <c r="L12" s="50" t="e">
        <f t="shared" si="8"/>
        <v>#N/A</v>
      </c>
      <c r="M12" s="50" t="e">
        <f t="shared" si="8"/>
        <v>#N/A</v>
      </c>
      <c r="N12" s="50" t="e">
        <f t="shared" si="8"/>
        <v>#N/A</v>
      </c>
      <c r="O12" s="50" t="e">
        <f t="shared" si="8"/>
        <v>#N/A</v>
      </c>
      <c r="P12" s="50" t="e">
        <f t="shared" si="8"/>
        <v>#N/A</v>
      </c>
      <c r="Q12" s="50" t="e">
        <f t="shared" si="8"/>
        <v>#N/A</v>
      </c>
      <c r="R12" s="50" t="e">
        <f t="shared" si="8"/>
        <v>#N/A</v>
      </c>
      <c r="S12" s="50" t="e">
        <f t="shared" si="8"/>
        <v>#N/A</v>
      </c>
      <c r="T12" s="50" t="e">
        <f t="shared" si="8"/>
        <v>#N/A</v>
      </c>
      <c r="U12" s="50" t="e">
        <f t="shared" si="8"/>
        <v>#N/A</v>
      </c>
      <c r="V12" s="50" t="e">
        <f t="shared" si="8"/>
        <v>#N/A</v>
      </c>
      <c r="W12" s="50" t="e">
        <f t="shared" si="8"/>
        <v>#N/A</v>
      </c>
      <c r="X12" s="50" t="e">
        <f t="shared" si="8"/>
        <v>#N/A</v>
      </c>
      <c r="Y12" s="50" t="e">
        <f t="shared" si="8"/>
        <v>#N/A</v>
      </c>
      <c r="Z12" s="50" t="e">
        <f t="shared" si="8"/>
        <v>#N/A</v>
      </c>
      <c r="AA12" s="50" t="e">
        <f t="shared" si="8"/>
        <v>#N/A</v>
      </c>
      <c r="AB12" s="50" t="e">
        <f t="shared" si="8"/>
        <v>#N/A</v>
      </c>
      <c r="AC12" s="50" t="e">
        <f t="shared" si="8"/>
        <v>#N/A</v>
      </c>
      <c r="AD12" s="50" t="e">
        <f t="shared" si="8"/>
        <v>#N/A</v>
      </c>
      <c r="AE12" s="50">
        <f t="shared" si="8"/>
        <v>21.166666666666671</v>
      </c>
      <c r="AF12" s="50" t="e">
        <f t="shared" si="8"/>
        <v>#N/A</v>
      </c>
      <c r="AG12" s="50" t="e">
        <f t="shared" si="8"/>
        <v>#N/A</v>
      </c>
      <c r="AH12" s="50" t="e">
        <f t="shared" si="8"/>
        <v>#N/A</v>
      </c>
      <c r="AI12" s="50" t="e">
        <f t="shared" si="8"/>
        <v>#N/A</v>
      </c>
      <c r="AJ12" s="50" t="e">
        <f t="shared" si="8"/>
        <v>#N/A</v>
      </c>
      <c r="AK12" s="50" t="e">
        <f t="shared" si="8"/>
        <v>#N/A</v>
      </c>
      <c r="AL12" s="50" t="e">
        <f t="shared" si="8"/>
        <v>#N/A</v>
      </c>
      <c r="AM12" s="50" t="e">
        <f t="shared" si="8"/>
        <v>#N/A</v>
      </c>
      <c r="AN12" s="50" t="e">
        <f t="shared" si="8"/>
        <v>#N/A</v>
      </c>
      <c r="AO12" s="50" t="e">
        <f t="shared" si="8"/>
        <v>#N/A</v>
      </c>
      <c r="AP12" s="50" t="e">
        <f t="shared" si="8"/>
        <v>#N/A</v>
      </c>
      <c r="AQ12" s="50" t="e">
        <f t="shared" si="8"/>
        <v>#N/A</v>
      </c>
      <c r="AR12" s="50">
        <f t="shared" si="8"/>
        <v>34.849999999999994</v>
      </c>
      <c r="AS12" s="50" t="e">
        <f t="shared" si="8"/>
        <v>#N/A</v>
      </c>
      <c r="AT12" s="50">
        <f t="shared" si="8"/>
        <v>23.883333333333336</v>
      </c>
      <c r="AU12" s="50" t="e">
        <f t="shared" si="8"/>
        <v>#N/A</v>
      </c>
      <c r="AV12" s="50" t="e">
        <f t="shared" si="8"/>
        <v>#N/A</v>
      </c>
      <c r="AW12" s="50" t="e">
        <f t="shared" si="8"/>
        <v>#N/A</v>
      </c>
      <c r="AX12" s="50" t="e">
        <f t="shared" si="8"/>
        <v>#N/A</v>
      </c>
      <c r="AY12" s="50" t="e">
        <f t="shared" si="8"/>
        <v>#N/A</v>
      </c>
      <c r="AZ12" s="50" t="e">
        <f t="shared" si="8"/>
        <v>#N/A</v>
      </c>
      <c r="BA12" s="50" t="e">
        <f t="shared" si="8"/>
        <v>#N/A</v>
      </c>
      <c r="BB12" s="50" t="e">
        <f t="shared" si="8"/>
        <v>#N/A</v>
      </c>
      <c r="BC12" s="50" t="e">
        <f t="shared" si="8"/>
        <v>#N/A</v>
      </c>
      <c r="BD12" s="50" t="e">
        <f t="shared" si="8"/>
        <v>#N/A</v>
      </c>
      <c r="BE12" s="50" t="e">
        <f t="shared" si="8"/>
        <v>#N/A</v>
      </c>
      <c r="BF12" s="50" t="e">
        <f t="shared" si="8"/>
        <v>#N/A</v>
      </c>
      <c r="BG12" s="50" t="e">
        <f t="shared" si="8"/>
        <v>#N/A</v>
      </c>
      <c r="BH12" s="50" t="e">
        <f t="shared" si="8"/>
        <v>#N/A</v>
      </c>
      <c r="BI12" s="50" t="e">
        <f t="shared" si="8"/>
        <v>#N/A</v>
      </c>
      <c r="BJ12" s="50" t="e">
        <f t="shared" si="8"/>
        <v>#N/A</v>
      </c>
      <c r="BK12" s="50" t="e">
        <f t="shared" si="8"/>
        <v>#N/A</v>
      </c>
      <c r="BL12" s="50" t="e">
        <f t="shared" si="8"/>
        <v>#N/A</v>
      </c>
      <c r="BM12" s="50" t="e">
        <f t="shared" si="8"/>
        <v>#N/A</v>
      </c>
      <c r="BN12" s="50" t="e">
        <f t="shared" si="8"/>
        <v>#N/A</v>
      </c>
      <c r="BO12" s="50" t="e">
        <f t="shared" si="8"/>
        <v>#N/A</v>
      </c>
      <c r="BP12" s="50" t="e">
        <f t="shared" ref="BP12:CC12" si="9">IF(BP$2="11-19",BP$4,NA())</f>
        <v>#N/A</v>
      </c>
      <c r="BQ12" s="50" t="e">
        <f t="shared" si="9"/>
        <v>#N/A</v>
      </c>
      <c r="BR12" s="50" t="e">
        <f t="shared" si="9"/>
        <v>#N/A</v>
      </c>
      <c r="BS12" s="50" t="e">
        <f t="shared" si="9"/>
        <v>#N/A</v>
      </c>
      <c r="BT12" s="50" t="e">
        <f t="shared" si="9"/>
        <v>#N/A</v>
      </c>
      <c r="BU12" s="50" t="e">
        <f t="shared" si="9"/>
        <v>#N/A</v>
      </c>
      <c r="BV12" s="50" t="e">
        <f t="shared" si="9"/>
        <v>#N/A</v>
      </c>
      <c r="BW12" s="50" t="e">
        <f t="shared" si="9"/>
        <v>#N/A</v>
      </c>
      <c r="BX12" s="50" t="e">
        <f t="shared" si="9"/>
        <v>#N/A</v>
      </c>
      <c r="BY12" s="50">
        <f t="shared" si="9"/>
        <v>15.700000000000001</v>
      </c>
      <c r="BZ12" s="50" t="e">
        <f t="shared" si="9"/>
        <v>#N/A</v>
      </c>
      <c r="CA12" s="50">
        <f t="shared" si="9"/>
        <v>26.716666666666669</v>
      </c>
      <c r="CB12" s="50" t="e">
        <f t="shared" si="9"/>
        <v>#N/A</v>
      </c>
      <c r="CC12" s="50" t="e">
        <f t="shared" si="9"/>
        <v>#N/A</v>
      </c>
    </row>
    <row r="13" spans="1:81" x14ac:dyDescent="0.25">
      <c r="A13" s="215"/>
      <c r="B13" t="s">
        <v>400</v>
      </c>
      <c r="C13" s="50" t="e">
        <f>IF(C$2="20+",C$4,NA())</f>
        <v>#N/A</v>
      </c>
      <c r="D13" s="50" t="e">
        <f t="shared" ref="D13:BO13" si="10">IF(D$2="20+",D$4,NA())</f>
        <v>#N/A</v>
      </c>
      <c r="E13" s="50" t="e">
        <f t="shared" si="10"/>
        <v>#N/A</v>
      </c>
      <c r="F13" s="50" t="e">
        <f t="shared" si="10"/>
        <v>#N/A</v>
      </c>
      <c r="G13" s="50" t="e">
        <f t="shared" si="10"/>
        <v>#N/A</v>
      </c>
      <c r="H13" s="50" t="e">
        <f t="shared" si="10"/>
        <v>#N/A</v>
      </c>
      <c r="I13" s="50" t="e">
        <f t="shared" si="10"/>
        <v>#N/A</v>
      </c>
      <c r="J13" s="50" t="e">
        <f t="shared" si="10"/>
        <v>#N/A</v>
      </c>
      <c r="K13" s="50" t="e">
        <f t="shared" si="10"/>
        <v>#N/A</v>
      </c>
      <c r="L13" s="50" t="e">
        <f t="shared" si="10"/>
        <v>#N/A</v>
      </c>
      <c r="M13" s="50" t="e">
        <f t="shared" si="10"/>
        <v>#N/A</v>
      </c>
      <c r="N13" s="50" t="e">
        <f t="shared" si="10"/>
        <v>#N/A</v>
      </c>
      <c r="O13" s="50" t="e">
        <f t="shared" si="10"/>
        <v>#N/A</v>
      </c>
      <c r="P13" s="50" t="e">
        <f t="shared" si="10"/>
        <v>#N/A</v>
      </c>
      <c r="Q13" s="50" t="e">
        <f t="shared" si="10"/>
        <v>#N/A</v>
      </c>
      <c r="R13" s="50" t="e">
        <f t="shared" si="10"/>
        <v>#N/A</v>
      </c>
      <c r="S13" s="50" t="e">
        <f t="shared" si="10"/>
        <v>#N/A</v>
      </c>
      <c r="T13" s="50" t="e">
        <f t="shared" si="10"/>
        <v>#N/A</v>
      </c>
      <c r="U13" s="50" t="e">
        <f t="shared" si="10"/>
        <v>#N/A</v>
      </c>
      <c r="V13" s="50">
        <f t="shared" si="10"/>
        <v>42.933333333333337</v>
      </c>
      <c r="W13" s="50" t="e">
        <f t="shared" si="10"/>
        <v>#N/A</v>
      </c>
      <c r="X13" s="50" t="e">
        <f t="shared" si="10"/>
        <v>#N/A</v>
      </c>
      <c r="Y13" s="50" t="e">
        <f t="shared" si="10"/>
        <v>#N/A</v>
      </c>
      <c r="Z13" s="50" t="e">
        <f t="shared" si="10"/>
        <v>#N/A</v>
      </c>
      <c r="AA13" s="50" t="e">
        <f t="shared" si="10"/>
        <v>#N/A</v>
      </c>
      <c r="AB13" s="50" t="e">
        <f t="shared" si="10"/>
        <v>#N/A</v>
      </c>
      <c r="AC13" s="50" t="e">
        <f t="shared" si="10"/>
        <v>#N/A</v>
      </c>
      <c r="AD13" s="50" t="e">
        <f t="shared" si="10"/>
        <v>#N/A</v>
      </c>
      <c r="AE13" s="50" t="e">
        <f t="shared" si="10"/>
        <v>#N/A</v>
      </c>
      <c r="AF13" s="50" t="e">
        <f t="shared" si="10"/>
        <v>#N/A</v>
      </c>
      <c r="AG13" s="50">
        <f t="shared" si="10"/>
        <v>54.4</v>
      </c>
      <c r="AH13" s="50" t="e">
        <f t="shared" si="10"/>
        <v>#N/A</v>
      </c>
      <c r="AI13" s="50" t="e">
        <f t="shared" si="10"/>
        <v>#N/A</v>
      </c>
      <c r="AJ13" s="50" t="e">
        <f t="shared" si="10"/>
        <v>#N/A</v>
      </c>
      <c r="AK13" s="50" t="e">
        <f t="shared" si="10"/>
        <v>#N/A</v>
      </c>
      <c r="AL13" s="50" t="e">
        <f t="shared" si="10"/>
        <v>#N/A</v>
      </c>
      <c r="AM13" s="50" t="e">
        <f t="shared" si="10"/>
        <v>#N/A</v>
      </c>
      <c r="AN13" s="50" t="e">
        <f t="shared" si="10"/>
        <v>#N/A</v>
      </c>
      <c r="AO13" s="50" t="e">
        <f t="shared" si="10"/>
        <v>#N/A</v>
      </c>
      <c r="AP13" s="50" t="e">
        <f t="shared" si="10"/>
        <v>#N/A</v>
      </c>
      <c r="AQ13" s="50" t="e">
        <f t="shared" si="10"/>
        <v>#N/A</v>
      </c>
      <c r="AR13" s="50" t="e">
        <f t="shared" si="10"/>
        <v>#N/A</v>
      </c>
      <c r="AS13" s="50">
        <f t="shared" si="10"/>
        <v>29.133333333333333</v>
      </c>
      <c r="AT13" s="50" t="e">
        <f t="shared" si="10"/>
        <v>#N/A</v>
      </c>
      <c r="AU13" s="50" t="e">
        <f t="shared" si="10"/>
        <v>#N/A</v>
      </c>
      <c r="AV13" s="50" t="e">
        <f t="shared" si="10"/>
        <v>#N/A</v>
      </c>
      <c r="AW13" s="50" t="e">
        <f t="shared" si="10"/>
        <v>#N/A</v>
      </c>
      <c r="AX13" s="50" t="e">
        <f t="shared" si="10"/>
        <v>#N/A</v>
      </c>
      <c r="AY13" s="50" t="e">
        <f t="shared" si="10"/>
        <v>#N/A</v>
      </c>
      <c r="AZ13" s="50" t="e">
        <f t="shared" si="10"/>
        <v>#N/A</v>
      </c>
      <c r="BA13" s="50" t="e">
        <f t="shared" si="10"/>
        <v>#N/A</v>
      </c>
      <c r="BB13" s="50">
        <f t="shared" si="10"/>
        <v>44.616666666666667</v>
      </c>
      <c r="BC13" s="50">
        <f t="shared" si="10"/>
        <v>37.049999999999997</v>
      </c>
      <c r="BD13" s="50">
        <f t="shared" si="10"/>
        <v>13.666666666666668</v>
      </c>
      <c r="BE13" s="50">
        <f t="shared" si="10"/>
        <v>14.5</v>
      </c>
      <c r="BF13" s="50">
        <f t="shared" si="10"/>
        <v>24.516666666666669</v>
      </c>
      <c r="BG13" s="50">
        <f t="shared" si="10"/>
        <v>14.416666666666668</v>
      </c>
      <c r="BH13" s="50" t="e">
        <f t="shared" si="10"/>
        <v>#N/A</v>
      </c>
      <c r="BI13" s="50" t="e">
        <f t="shared" si="10"/>
        <v>#N/A</v>
      </c>
      <c r="BJ13" s="50" t="e">
        <f t="shared" si="10"/>
        <v>#N/A</v>
      </c>
      <c r="BK13" s="50" t="e">
        <f t="shared" si="10"/>
        <v>#N/A</v>
      </c>
      <c r="BL13" s="50" t="e">
        <f t="shared" si="10"/>
        <v>#N/A</v>
      </c>
      <c r="BM13" s="50" t="e">
        <f t="shared" si="10"/>
        <v>#N/A</v>
      </c>
      <c r="BN13" s="50" t="e">
        <f t="shared" si="10"/>
        <v>#N/A</v>
      </c>
      <c r="BO13" s="50" t="e">
        <f t="shared" si="10"/>
        <v>#N/A</v>
      </c>
      <c r="BP13" s="50" t="e">
        <f t="shared" ref="BP13:CC13" si="11">IF(BP$2="20+",BP$4,NA())</f>
        <v>#N/A</v>
      </c>
      <c r="BQ13" s="50" t="e">
        <f t="shared" si="11"/>
        <v>#N/A</v>
      </c>
      <c r="BR13" s="50" t="e">
        <f t="shared" si="11"/>
        <v>#N/A</v>
      </c>
      <c r="BS13" s="50" t="e">
        <f t="shared" si="11"/>
        <v>#N/A</v>
      </c>
      <c r="BT13" s="50" t="e">
        <f t="shared" si="11"/>
        <v>#N/A</v>
      </c>
      <c r="BU13" s="50">
        <f t="shared" si="11"/>
        <v>34.299999999999997</v>
      </c>
      <c r="BV13" s="50" t="e">
        <f t="shared" si="11"/>
        <v>#N/A</v>
      </c>
      <c r="BW13" s="50" t="e">
        <f t="shared" si="11"/>
        <v>#N/A</v>
      </c>
      <c r="BX13" s="50" t="e">
        <f t="shared" si="11"/>
        <v>#N/A</v>
      </c>
      <c r="BY13" s="50" t="e">
        <f t="shared" si="11"/>
        <v>#N/A</v>
      </c>
      <c r="BZ13" s="50" t="e">
        <f t="shared" si="11"/>
        <v>#N/A</v>
      </c>
      <c r="CA13" s="50" t="e">
        <f t="shared" si="11"/>
        <v>#N/A</v>
      </c>
      <c r="CB13" s="50">
        <f t="shared" si="11"/>
        <v>31.483333333333327</v>
      </c>
      <c r="CC13" s="50">
        <f t="shared" si="11"/>
        <v>24.333333333333332</v>
      </c>
    </row>
    <row r="14" spans="1:81" x14ac:dyDescent="0.25">
      <c r="A14" s="215"/>
      <c r="B14" t="s">
        <v>381</v>
      </c>
      <c r="C14" s="50" t="e">
        <f>+C15+C16</f>
        <v>#N/A</v>
      </c>
      <c r="D14" s="50">
        <f t="shared" ref="D14:BO14" si="12">+D15+D16</f>
        <v>49.716666666666669</v>
      </c>
      <c r="E14" s="50">
        <f t="shared" si="12"/>
        <v>102.60000000000001</v>
      </c>
      <c r="F14" s="50">
        <f t="shared" si="12"/>
        <v>84.233333333333334</v>
      </c>
      <c r="G14" s="50" t="e">
        <f t="shared" si="12"/>
        <v>#N/A</v>
      </c>
      <c r="H14" s="50">
        <f t="shared" si="12"/>
        <v>121.75</v>
      </c>
      <c r="I14" s="50" t="e">
        <f t="shared" si="12"/>
        <v>#N/A</v>
      </c>
      <c r="J14" s="50" t="e">
        <f t="shared" si="12"/>
        <v>#N/A</v>
      </c>
      <c r="K14" s="50">
        <f t="shared" si="12"/>
        <v>64.166666666666671</v>
      </c>
      <c r="L14" s="50" t="e">
        <f t="shared" si="12"/>
        <v>#N/A</v>
      </c>
      <c r="M14" s="50">
        <f t="shared" si="12"/>
        <v>58.733333333333341</v>
      </c>
      <c r="N14" s="50" t="e">
        <f t="shared" si="12"/>
        <v>#N/A</v>
      </c>
      <c r="O14" s="50">
        <f t="shared" si="12"/>
        <v>51.516666666666666</v>
      </c>
      <c r="P14" s="50">
        <f t="shared" si="12"/>
        <v>30.183333333333334</v>
      </c>
      <c r="Q14" s="50">
        <f t="shared" si="12"/>
        <v>70.516666666666666</v>
      </c>
      <c r="R14" s="50" t="e">
        <f t="shared" si="12"/>
        <v>#N/A</v>
      </c>
      <c r="S14" s="50">
        <f t="shared" si="12"/>
        <v>12.6</v>
      </c>
      <c r="T14" s="50">
        <f t="shared" si="12"/>
        <v>14.716666666666667</v>
      </c>
      <c r="U14" s="50">
        <f t="shared" si="12"/>
        <v>18.466666666666669</v>
      </c>
      <c r="V14" s="50" t="e">
        <f t="shared" si="12"/>
        <v>#N/A</v>
      </c>
      <c r="W14" s="50" t="e">
        <f t="shared" si="12"/>
        <v>#N/A</v>
      </c>
      <c r="X14" s="50">
        <f t="shared" si="12"/>
        <v>50.883333333333333</v>
      </c>
      <c r="Y14" s="50">
        <f t="shared" si="12"/>
        <v>50.199999999999996</v>
      </c>
      <c r="Z14" s="50">
        <f t="shared" si="12"/>
        <v>95.033333333333346</v>
      </c>
      <c r="AA14" s="50" t="e">
        <f t="shared" si="12"/>
        <v>#N/A</v>
      </c>
      <c r="AB14" s="50">
        <f t="shared" si="12"/>
        <v>46.183333333333337</v>
      </c>
      <c r="AC14" s="50">
        <f t="shared" si="12"/>
        <v>88.25</v>
      </c>
      <c r="AD14" s="50" t="e">
        <f t="shared" si="12"/>
        <v>#N/A</v>
      </c>
      <c r="AE14" s="50" t="e">
        <f t="shared" si="12"/>
        <v>#N/A</v>
      </c>
      <c r="AF14" s="50" t="e">
        <f t="shared" si="12"/>
        <v>#N/A</v>
      </c>
      <c r="AG14" s="50" t="e">
        <f t="shared" si="12"/>
        <v>#N/A</v>
      </c>
      <c r="AH14" s="50" t="e">
        <f t="shared" si="12"/>
        <v>#N/A</v>
      </c>
      <c r="AI14" s="50" t="e">
        <f t="shared" si="12"/>
        <v>#N/A</v>
      </c>
      <c r="AJ14" s="50" t="e">
        <f t="shared" si="12"/>
        <v>#N/A</v>
      </c>
      <c r="AK14" s="50">
        <f t="shared" si="12"/>
        <v>93.516666666666666</v>
      </c>
      <c r="AL14" s="50">
        <f t="shared" si="12"/>
        <v>150.6</v>
      </c>
      <c r="AM14" s="50">
        <f t="shared" si="12"/>
        <v>141.46666666666667</v>
      </c>
      <c r="AN14" s="50">
        <f t="shared" si="12"/>
        <v>24.783333333333331</v>
      </c>
      <c r="AO14" s="50" t="e">
        <f t="shared" si="12"/>
        <v>#N/A</v>
      </c>
      <c r="AP14" s="50" t="e">
        <f t="shared" si="12"/>
        <v>#N/A</v>
      </c>
      <c r="AQ14" s="50">
        <f t="shared" si="12"/>
        <v>32.616666666666667</v>
      </c>
      <c r="AR14" s="50" t="e">
        <f t="shared" si="12"/>
        <v>#N/A</v>
      </c>
      <c r="AS14" s="50" t="e">
        <f t="shared" si="12"/>
        <v>#N/A</v>
      </c>
      <c r="AT14" s="50" t="e">
        <f t="shared" si="12"/>
        <v>#N/A</v>
      </c>
      <c r="AU14" s="50" t="e">
        <f t="shared" si="12"/>
        <v>#N/A</v>
      </c>
      <c r="AV14" s="50">
        <f t="shared" si="12"/>
        <v>32.650000000000006</v>
      </c>
      <c r="AW14" s="50">
        <f t="shared" si="12"/>
        <v>35.966666666666669</v>
      </c>
      <c r="AX14" s="50">
        <f t="shared" si="12"/>
        <v>67.25</v>
      </c>
      <c r="AY14" s="50" t="e">
        <f t="shared" si="12"/>
        <v>#N/A</v>
      </c>
      <c r="AZ14" s="50" t="e">
        <f t="shared" si="12"/>
        <v>#N/A</v>
      </c>
      <c r="BA14" s="50" t="e">
        <f t="shared" si="12"/>
        <v>#N/A</v>
      </c>
      <c r="BB14" s="50" t="e">
        <f t="shared" si="12"/>
        <v>#N/A</v>
      </c>
      <c r="BC14" s="50" t="e">
        <f t="shared" si="12"/>
        <v>#N/A</v>
      </c>
      <c r="BD14" s="50" t="e">
        <f t="shared" si="12"/>
        <v>#N/A</v>
      </c>
      <c r="BE14" s="50" t="e">
        <f t="shared" si="12"/>
        <v>#N/A</v>
      </c>
      <c r="BF14" s="50" t="e">
        <f t="shared" si="12"/>
        <v>#N/A</v>
      </c>
      <c r="BG14" s="50" t="e">
        <f t="shared" si="12"/>
        <v>#N/A</v>
      </c>
      <c r="BH14" s="50">
        <f t="shared" si="12"/>
        <v>29.5</v>
      </c>
      <c r="BI14" s="50" t="e">
        <f t="shared" si="12"/>
        <v>#N/A</v>
      </c>
      <c r="BJ14" s="50" t="e">
        <f t="shared" si="12"/>
        <v>#N/A</v>
      </c>
      <c r="BK14" s="50" t="e">
        <f t="shared" si="12"/>
        <v>#N/A</v>
      </c>
      <c r="BL14" s="50" t="e">
        <f t="shared" si="12"/>
        <v>#N/A</v>
      </c>
      <c r="BM14" s="50" t="e">
        <f t="shared" si="12"/>
        <v>#N/A</v>
      </c>
      <c r="BN14" s="50" t="e">
        <f t="shared" si="12"/>
        <v>#N/A</v>
      </c>
      <c r="BO14" s="50">
        <f t="shared" si="12"/>
        <v>35.733333333333334</v>
      </c>
      <c r="BP14" s="50" t="e">
        <f t="shared" ref="BP14:BY14" si="13">+BP15+BP16</f>
        <v>#N/A</v>
      </c>
      <c r="BQ14" s="50" t="e">
        <f t="shared" si="13"/>
        <v>#N/A</v>
      </c>
      <c r="BR14" s="50" t="e">
        <f t="shared" si="13"/>
        <v>#N/A</v>
      </c>
      <c r="BS14" s="50">
        <f t="shared" si="13"/>
        <v>48.1</v>
      </c>
      <c r="BT14" s="50" t="e">
        <f t="shared" si="13"/>
        <v>#N/A</v>
      </c>
      <c r="BU14" s="50" t="e">
        <f t="shared" si="13"/>
        <v>#N/A</v>
      </c>
      <c r="BV14" s="50" t="e">
        <f t="shared" si="13"/>
        <v>#N/A</v>
      </c>
      <c r="BW14" s="50" t="e">
        <f t="shared" si="13"/>
        <v>#N/A</v>
      </c>
      <c r="BX14" s="50">
        <f t="shared" si="13"/>
        <v>85.833333333333343</v>
      </c>
      <c r="BY14" s="50" t="e">
        <f t="shared" si="13"/>
        <v>#N/A</v>
      </c>
      <c r="BZ14" s="50" t="e">
        <f>+BZ15+BZ16</f>
        <v>#N/A</v>
      </c>
      <c r="CA14" s="50" t="e">
        <f>+CA15+CA16</f>
        <v>#N/A</v>
      </c>
      <c r="CB14" s="50" t="e">
        <f>+CB15+CB16</f>
        <v>#N/A</v>
      </c>
      <c r="CC14" s="50" t="e">
        <f>+CC15+CC16</f>
        <v>#N/A</v>
      </c>
    </row>
    <row r="15" spans="1:81" x14ac:dyDescent="0.25">
      <c r="A15" s="215"/>
      <c r="B15" s="51" t="s">
        <v>382</v>
      </c>
      <c r="C15" s="50" t="e">
        <f>IF(C$2="Never",C$6,NA())</f>
        <v>#N/A</v>
      </c>
      <c r="D15" s="50">
        <f t="shared" ref="D15:BO15" si="14">IF(D$2="Never",D$6,NA())</f>
        <v>23.216666666666669</v>
      </c>
      <c r="E15" s="50">
        <f t="shared" si="14"/>
        <v>68.600000000000009</v>
      </c>
      <c r="F15" s="50">
        <f t="shared" si="14"/>
        <v>69.3</v>
      </c>
      <c r="G15" s="50" t="e">
        <f t="shared" si="14"/>
        <v>#N/A</v>
      </c>
      <c r="H15" s="50">
        <f t="shared" si="14"/>
        <v>33.266666666666666</v>
      </c>
      <c r="I15" s="50" t="e">
        <f t="shared" si="14"/>
        <v>#N/A</v>
      </c>
      <c r="J15" s="50" t="e">
        <f t="shared" si="14"/>
        <v>#N/A</v>
      </c>
      <c r="K15" s="50">
        <f t="shared" si="14"/>
        <v>38.88333333333334</v>
      </c>
      <c r="L15" s="50" t="e">
        <f t="shared" si="14"/>
        <v>#N/A</v>
      </c>
      <c r="M15" s="50">
        <f t="shared" si="14"/>
        <v>23.81666666666667</v>
      </c>
      <c r="N15" s="50" t="e">
        <f t="shared" si="14"/>
        <v>#N/A</v>
      </c>
      <c r="O15" s="50">
        <f t="shared" si="14"/>
        <v>36.75</v>
      </c>
      <c r="P15" s="50">
        <f t="shared" si="14"/>
        <v>17.883333333333333</v>
      </c>
      <c r="Q15" s="50">
        <f t="shared" si="14"/>
        <v>47.516666666666666</v>
      </c>
      <c r="R15" s="50" t="e">
        <f t="shared" si="14"/>
        <v>#N/A</v>
      </c>
      <c r="S15" s="50">
        <f t="shared" si="14"/>
        <v>11.983333333333333</v>
      </c>
      <c r="T15" s="50">
        <f t="shared" si="14"/>
        <v>11.216666666666667</v>
      </c>
      <c r="U15" s="50">
        <f t="shared" si="14"/>
        <v>14.966666666666667</v>
      </c>
      <c r="V15" s="50" t="e">
        <f t="shared" si="14"/>
        <v>#N/A</v>
      </c>
      <c r="W15" s="50" t="e">
        <f t="shared" si="14"/>
        <v>#N/A</v>
      </c>
      <c r="X15" s="50">
        <f t="shared" si="14"/>
        <v>46.133333333333333</v>
      </c>
      <c r="Y15" s="50">
        <f t="shared" si="14"/>
        <v>20.43333333333333</v>
      </c>
      <c r="Z15" s="50">
        <f t="shared" si="14"/>
        <v>25.45</v>
      </c>
      <c r="AA15" s="50" t="e">
        <f t="shared" si="14"/>
        <v>#N/A</v>
      </c>
      <c r="AB15" s="50">
        <f t="shared" si="14"/>
        <v>25.683333333333334</v>
      </c>
      <c r="AC15" s="50">
        <f t="shared" si="14"/>
        <v>62.183333333333337</v>
      </c>
      <c r="AD15" s="50" t="e">
        <f t="shared" si="14"/>
        <v>#N/A</v>
      </c>
      <c r="AE15" s="50" t="e">
        <f t="shared" si="14"/>
        <v>#N/A</v>
      </c>
      <c r="AF15" s="50" t="e">
        <f t="shared" si="14"/>
        <v>#N/A</v>
      </c>
      <c r="AG15" s="50" t="e">
        <f t="shared" si="14"/>
        <v>#N/A</v>
      </c>
      <c r="AH15" s="50" t="e">
        <f t="shared" si="14"/>
        <v>#N/A</v>
      </c>
      <c r="AI15" s="50" t="e">
        <f t="shared" si="14"/>
        <v>#N/A</v>
      </c>
      <c r="AJ15" s="50" t="e">
        <f t="shared" si="14"/>
        <v>#N/A</v>
      </c>
      <c r="AK15" s="50">
        <f t="shared" si="14"/>
        <v>14.766666666666669</v>
      </c>
      <c r="AL15" s="50">
        <f t="shared" si="14"/>
        <v>38.36666666666666</v>
      </c>
      <c r="AM15" s="50">
        <f t="shared" si="14"/>
        <v>39.733333333333334</v>
      </c>
      <c r="AN15" s="50">
        <f t="shared" si="14"/>
        <v>18.149999999999999</v>
      </c>
      <c r="AO15" s="50" t="e">
        <f t="shared" si="14"/>
        <v>#N/A</v>
      </c>
      <c r="AP15" s="50" t="e">
        <f t="shared" si="14"/>
        <v>#N/A</v>
      </c>
      <c r="AQ15" s="50">
        <f t="shared" si="14"/>
        <v>20.45</v>
      </c>
      <c r="AR15" s="50" t="e">
        <f t="shared" si="14"/>
        <v>#N/A</v>
      </c>
      <c r="AS15" s="50" t="e">
        <f t="shared" si="14"/>
        <v>#N/A</v>
      </c>
      <c r="AT15" s="50" t="e">
        <f t="shared" si="14"/>
        <v>#N/A</v>
      </c>
      <c r="AU15" s="50" t="e">
        <f t="shared" si="14"/>
        <v>#N/A</v>
      </c>
      <c r="AV15" s="50">
        <f t="shared" si="14"/>
        <v>24.1</v>
      </c>
      <c r="AW15" s="50">
        <f t="shared" si="14"/>
        <v>11.883333333333333</v>
      </c>
      <c r="AX15" s="50">
        <f t="shared" si="14"/>
        <v>39.25</v>
      </c>
      <c r="AY15" s="50" t="e">
        <f t="shared" si="14"/>
        <v>#N/A</v>
      </c>
      <c r="AZ15" s="50" t="e">
        <f t="shared" si="14"/>
        <v>#N/A</v>
      </c>
      <c r="BA15" s="50" t="e">
        <f t="shared" si="14"/>
        <v>#N/A</v>
      </c>
      <c r="BB15" s="50" t="e">
        <f t="shared" si="14"/>
        <v>#N/A</v>
      </c>
      <c r="BC15" s="50" t="e">
        <f t="shared" si="14"/>
        <v>#N/A</v>
      </c>
      <c r="BD15" s="50" t="e">
        <f t="shared" si="14"/>
        <v>#N/A</v>
      </c>
      <c r="BE15" s="50" t="e">
        <f t="shared" si="14"/>
        <v>#N/A</v>
      </c>
      <c r="BF15" s="50" t="e">
        <f t="shared" si="14"/>
        <v>#N/A</v>
      </c>
      <c r="BG15" s="50" t="e">
        <f t="shared" si="14"/>
        <v>#N/A</v>
      </c>
      <c r="BH15" s="50">
        <f t="shared" si="14"/>
        <v>16.5</v>
      </c>
      <c r="BI15" s="50" t="e">
        <f t="shared" si="14"/>
        <v>#N/A</v>
      </c>
      <c r="BJ15" s="50" t="e">
        <f t="shared" si="14"/>
        <v>#N/A</v>
      </c>
      <c r="BK15" s="50" t="e">
        <f t="shared" si="14"/>
        <v>#N/A</v>
      </c>
      <c r="BL15" s="50" t="e">
        <f t="shared" si="14"/>
        <v>#N/A</v>
      </c>
      <c r="BM15" s="50" t="e">
        <f t="shared" si="14"/>
        <v>#N/A</v>
      </c>
      <c r="BN15" s="50" t="e">
        <f t="shared" si="14"/>
        <v>#N/A</v>
      </c>
      <c r="BO15" s="50">
        <f t="shared" si="14"/>
        <v>29.233333333333334</v>
      </c>
      <c r="BP15" s="50" t="e">
        <f t="shared" ref="BP15:CC15" si="15">IF(BP$2="Never",BP$6,NA())</f>
        <v>#N/A</v>
      </c>
      <c r="BQ15" s="50" t="e">
        <f t="shared" si="15"/>
        <v>#N/A</v>
      </c>
      <c r="BR15" s="50" t="e">
        <f t="shared" si="15"/>
        <v>#N/A</v>
      </c>
      <c r="BS15" s="50">
        <f t="shared" si="15"/>
        <v>22.1</v>
      </c>
      <c r="BT15" s="50" t="e">
        <f t="shared" si="15"/>
        <v>#N/A</v>
      </c>
      <c r="BU15" s="50" t="e">
        <f t="shared" si="15"/>
        <v>#N/A</v>
      </c>
      <c r="BV15" s="50" t="e">
        <f t="shared" si="15"/>
        <v>#N/A</v>
      </c>
      <c r="BW15" s="50" t="e">
        <f t="shared" si="15"/>
        <v>#N/A</v>
      </c>
      <c r="BX15" s="50">
        <f t="shared" si="15"/>
        <v>29.833333333333336</v>
      </c>
      <c r="BY15" s="50" t="e">
        <f t="shared" si="15"/>
        <v>#N/A</v>
      </c>
      <c r="BZ15" s="50" t="e">
        <f t="shared" si="15"/>
        <v>#N/A</v>
      </c>
      <c r="CA15" s="50" t="e">
        <f t="shared" si="15"/>
        <v>#N/A</v>
      </c>
      <c r="CB15" s="50" t="e">
        <f t="shared" si="15"/>
        <v>#N/A</v>
      </c>
      <c r="CC15" s="50" t="e">
        <f t="shared" si="15"/>
        <v>#N/A</v>
      </c>
    </row>
    <row r="16" spans="1:81" x14ac:dyDescent="0.25">
      <c r="A16" s="215"/>
      <c r="B16" s="51" t="s">
        <v>383</v>
      </c>
      <c r="C16" s="50" t="e">
        <f>IF(C$2="Never",C$7,NA())</f>
        <v>#N/A</v>
      </c>
      <c r="D16" s="50">
        <f t="shared" ref="D16:BO16" si="16">IF(D$2="Never",D$7,NA())</f>
        <v>26.5</v>
      </c>
      <c r="E16" s="50">
        <f t="shared" si="16"/>
        <v>34</v>
      </c>
      <c r="F16" s="50">
        <f t="shared" si="16"/>
        <v>14.933333333333334</v>
      </c>
      <c r="G16" s="50" t="e">
        <f t="shared" si="16"/>
        <v>#N/A</v>
      </c>
      <c r="H16" s="50">
        <f t="shared" si="16"/>
        <v>88.483333333333334</v>
      </c>
      <c r="I16" s="50" t="e">
        <f t="shared" si="16"/>
        <v>#N/A</v>
      </c>
      <c r="J16" s="50" t="e">
        <f t="shared" si="16"/>
        <v>#N/A</v>
      </c>
      <c r="K16" s="50">
        <f t="shared" si="16"/>
        <v>25.283333333333331</v>
      </c>
      <c r="L16" s="50" t="e">
        <f t="shared" si="16"/>
        <v>#N/A</v>
      </c>
      <c r="M16" s="50">
        <f t="shared" si="16"/>
        <v>34.916666666666671</v>
      </c>
      <c r="N16" s="50" t="e">
        <f t="shared" si="16"/>
        <v>#N/A</v>
      </c>
      <c r="O16" s="50">
        <f t="shared" si="16"/>
        <v>14.766666666666667</v>
      </c>
      <c r="P16" s="50">
        <f t="shared" si="16"/>
        <v>12.3</v>
      </c>
      <c r="Q16" s="50">
        <f t="shared" si="16"/>
        <v>23</v>
      </c>
      <c r="R16" s="50" t="e">
        <f t="shared" si="16"/>
        <v>#N/A</v>
      </c>
      <c r="S16" s="50">
        <f t="shared" si="16"/>
        <v>0.6166666666666667</v>
      </c>
      <c r="T16" s="50">
        <f t="shared" si="16"/>
        <v>3.5</v>
      </c>
      <c r="U16" s="50">
        <f t="shared" si="16"/>
        <v>3.5</v>
      </c>
      <c r="V16" s="50" t="e">
        <f t="shared" si="16"/>
        <v>#N/A</v>
      </c>
      <c r="W16" s="50" t="e">
        <f t="shared" si="16"/>
        <v>#N/A</v>
      </c>
      <c r="X16" s="50">
        <f t="shared" si="16"/>
        <v>4.75</v>
      </c>
      <c r="Y16" s="50">
        <f t="shared" si="16"/>
        <v>29.766666666666666</v>
      </c>
      <c r="Z16" s="50">
        <f t="shared" si="16"/>
        <v>69.583333333333343</v>
      </c>
      <c r="AA16" s="50" t="e">
        <f t="shared" si="16"/>
        <v>#N/A</v>
      </c>
      <c r="AB16" s="50">
        <f t="shared" si="16"/>
        <v>20.5</v>
      </c>
      <c r="AC16" s="50">
        <f t="shared" si="16"/>
        <v>26.066666666666666</v>
      </c>
      <c r="AD16" s="50" t="e">
        <f t="shared" si="16"/>
        <v>#N/A</v>
      </c>
      <c r="AE16" s="50" t="e">
        <f t="shared" si="16"/>
        <v>#N/A</v>
      </c>
      <c r="AF16" s="50" t="e">
        <f t="shared" si="16"/>
        <v>#N/A</v>
      </c>
      <c r="AG16" s="50" t="e">
        <f t="shared" si="16"/>
        <v>#N/A</v>
      </c>
      <c r="AH16" s="50" t="e">
        <f t="shared" si="16"/>
        <v>#N/A</v>
      </c>
      <c r="AI16" s="50" t="e">
        <f t="shared" si="16"/>
        <v>#N/A</v>
      </c>
      <c r="AJ16" s="50" t="e">
        <f t="shared" si="16"/>
        <v>#N/A</v>
      </c>
      <c r="AK16" s="50">
        <f t="shared" si="16"/>
        <v>78.75</v>
      </c>
      <c r="AL16" s="50">
        <f t="shared" si="16"/>
        <v>112.23333333333333</v>
      </c>
      <c r="AM16" s="50">
        <f t="shared" si="16"/>
        <v>101.73333333333333</v>
      </c>
      <c r="AN16" s="50">
        <f t="shared" si="16"/>
        <v>6.6333333333333329</v>
      </c>
      <c r="AO16" s="50" t="e">
        <f t="shared" si="16"/>
        <v>#N/A</v>
      </c>
      <c r="AP16" s="50" t="e">
        <f t="shared" si="16"/>
        <v>#N/A</v>
      </c>
      <c r="AQ16" s="50">
        <f t="shared" si="16"/>
        <v>12.166666666666666</v>
      </c>
      <c r="AR16" s="50" t="e">
        <f t="shared" si="16"/>
        <v>#N/A</v>
      </c>
      <c r="AS16" s="50" t="e">
        <f t="shared" si="16"/>
        <v>#N/A</v>
      </c>
      <c r="AT16" s="50" t="e">
        <f t="shared" si="16"/>
        <v>#N/A</v>
      </c>
      <c r="AU16" s="50" t="e">
        <f t="shared" si="16"/>
        <v>#N/A</v>
      </c>
      <c r="AV16" s="50">
        <f t="shared" si="16"/>
        <v>8.5500000000000007</v>
      </c>
      <c r="AW16" s="50">
        <f t="shared" si="16"/>
        <v>24.083333333333332</v>
      </c>
      <c r="AX16" s="50">
        <f t="shared" si="16"/>
        <v>28</v>
      </c>
      <c r="AY16" s="50" t="e">
        <f t="shared" si="16"/>
        <v>#N/A</v>
      </c>
      <c r="AZ16" s="50" t="e">
        <f t="shared" si="16"/>
        <v>#N/A</v>
      </c>
      <c r="BA16" s="50" t="e">
        <f t="shared" si="16"/>
        <v>#N/A</v>
      </c>
      <c r="BB16" s="50" t="e">
        <f t="shared" si="16"/>
        <v>#N/A</v>
      </c>
      <c r="BC16" s="50" t="e">
        <f t="shared" si="16"/>
        <v>#N/A</v>
      </c>
      <c r="BD16" s="50" t="e">
        <f t="shared" si="16"/>
        <v>#N/A</v>
      </c>
      <c r="BE16" s="50" t="e">
        <f t="shared" si="16"/>
        <v>#N/A</v>
      </c>
      <c r="BF16" s="50" t="e">
        <f t="shared" si="16"/>
        <v>#N/A</v>
      </c>
      <c r="BG16" s="50" t="e">
        <f t="shared" si="16"/>
        <v>#N/A</v>
      </c>
      <c r="BH16" s="50">
        <f t="shared" si="16"/>
        <v>13</v>
      </c>
      <c r="BI16" s="50" t="e">
        <f t="shared" si="16"/>
        <v>#N/A</v>
      </c>
      <c r="BJ16" s="50" t="e">
        <f t="shared" si="16"/>
        <v>#N/A</v>
      </c>
      <c r="BK16" s="50" t="e">
        <f t="shared" si="16"/>
        <v>#N/A</v>
      </c>
      <c r="BL16" s="50" t="e">
        <f t="shared" si="16"/>
        <v>#N/A</v>
      </c>
      <c r="BM16" s="50" t="e">
        <f t="shared" si="16"/>
        <v>#N/A</v>
      </c>
      <c r="BN16" s="50" t="e">
        <f t="shared" si="16"/>
        <v>#N/A</v>
      </c>
      <c r="BO16" s="50">
        <f t="shared" si="16"/>
        <v>6.5</v>
      </c>
      <c r="BP16" s="50" t="e">
        <f t="shared" ref="BP16:CC16" si="17">IF(BP$2="Never",BP$7,NA())</f>
        <v>#N/A</v>
      </c>
      <c r="BQ16" s="50" t="e">
        <f t="shared" si="17"/>
        <v>#N/A</v>
      </c>
      <c r="BR16" s="50" t="e">
        <f t="shared" si="17"/>
        <v>#N/A</v>
      </c>
      <c r="BS16" s="50">
        <f t="shared" si="17"/>
        <v>26</v>
      </c>
      <c r="BT16" s="50" t="e">
        <f t="shared" si="17"/>
        <v>#N/A</v>
      </c>
      <c r="BU16" s="50" t="e">
        <f t="shared" si="17"/>
        <v>#N/A</v>
      </c>
      <c r="BV16" s="50" t="e">
        <f t="shared" si="17"/>
        <v>#N/A</v>
      </c>
      <c r="BW16" s="50" t="e">
        <f t="shared" si="17"/>
        <v>#N/A</v>
      </c>
      <c r="BX16" s="50">
        <f t="shared" si="17"/>
        <v>56</v>
      </c>
      <c r="BY16" s="50" t="e">
        <f t="shared" si="17"/>
        <v>#N/A</v>
      </c>
      <c r="BZ16" s="50" t="e">
        <f t="shared" si="17"/>
        <v>#N/A</v>
      </c>
      <c r="CA16" s="50" t="e">
        <f t="shared" si="17"/>
        <v>#N/A</v>
      </c>
      <c r="CB16" s="50" t="e">
        <f t="shared" si="17"/>
        <v>#N/A</v>
      </c>
      <c r="CC16" s="50" t="e">
        <f t="shared" si="17"/>
        <v>#N/A</v>
      </c>
    </row>
    <row r="17" spans="1:81" x14ac:dyDescent="0.25">
      <c r="A17" s="215"/>
      <c r="B17" t="s">
        <v>404</v>
      </c>
      <c r="C17" s="50">
        <f>+C18+C19</f>
        <v>52.2</v>
      </c>
      <c r="D17" s="50" t="e">
        <f t="shared" ref="D17:BO17" si="18">+D18+D19</f>
        <v>#N/A</v>
      </c>
      <c r="E17" s="50" t="e">
        <f t="shared" si="18"/>
        <v>#N/A</v>
      </c>
      <c r="F17" s="50" t="e">
        <f t="shared" si="18"/>
        <v>#N/A</v>
      </c>
      <c r="G17" s="50">
        <f t="shared" si="18"/>
        <v>29.266666666666669</v>
      </c>
      <c r="H17" s="50" t="e">
        <f t="shared" si="18"/>
        <v>#N/A</v>
      </c>
      <c r="I17" s="50" t="e">
        <f t="shared" si="18"/>
        <v>#N/A</v>
      </c>
      <c r="J17" s="50" t="e">
        <f t="shared" si="18"/>
        <v>#N/A</v>
      </c>
      <c r="K17" s="50" t="e">
        <f t="shared" si="18"/>
        <v>#N/A</v>
      </c>
      <c r="L17" s="50">
        <f t="shared" si="18"/>
        <v>46.15</v>
      </c>
      <c r="M17" s="50" t="e">
        <f t="shared" si="18"/>
        <v>#N/A</v>
      </c>
      <c r="N17" s="50">
        <f t="shared" si="18"/>
        <v>49.683333333333337</v>
      </c>
      <c r="O17" s="50" t="e">
        <f t="shared" si="18"/>
        <v>#N/A</v>
      </c>
      <c r="P17" s="50" t="e">
        <f t="shared" si="18"/>
        <v>#N/A</v>
      </c>
      <c r="Q17" s="50" t="e">
        <f t="shared" si="18"/>
        <v>#N/A</v>
      </c>
      <c r="R17" s="50">
        <f t="shared" si="18"/>
        <v>25.916666666666668</v>
      </c>
      <c r="S17" s="50" t="e">
        <f t="shared" si="18"/>
        <v>#N/A</v>
      </c>
      <c r="T17" s="50" t="e">
        <f t="shared" si="18"/>
        <v>#N/A</v>
      </c>
      <c r="U17" s="50" t="e">
        <f t="shared" si="18"/>
        <v>#N/A</v>
      </c>
      <c r="V17" s="50" t="e">
        <f t="shared" si="18"/>
        <v>#N/A</v>
      </c>
      <c r="W17" s="50" t="e">
        <f t="shared" si="18"/>
        <v>#N/A</v>
      </c>
      <c r="X17" s="50" t="e">
        <f t="shared" si="18"/>
        <v>#N/A</v>
      </c>
      <c r="Y17" s="50" t="e">
        <f t="shared" si="18"/>
        <v>#N/A</v>
      </c>
      <c r="Z17" s="50" t="e">
        <f t="shared" si="18"/>
        <v>#N/A</v>
      </c>
      <c r="AA17" s="50">
        <f t="shared" si="18"/>
        <v>58.966666666666669</v>
      </c>
      <c r="AB17" s="50" t="e">
        <f t="shared" si="18"/>
        <v>#N/A</v>
      </c>
      <c r="AC17" s="50" t="e">
        <f t="shared" si="18"/>
        <v>#N/A</v>
      </c>
      <c r="AD17" s="50">
        <f t="shared" si="18"/>
        <v>24.950000000000003</v>
      </c>
      <c r="AE17" s="50" t="e">
        <f t="shared" si="18"/>
        <v>#N/A</v>
      </c>
      <c r="AF17" s="50">
        <f t="shared" si="18"/>
        <v>50.516666666666666</v>
      </c>
      <c r="AG17" s="50" t="e">
        <f t="shared" si="18"/>
        <v>#N/A</v>
      </c>
      <c r="AH17" s="50">
        <f t="shared" si="18"/>
        <v>33.799999999999997</v>
      </c>
      <c r="AI17" s="50">
        <f t="shared" si="18"/>
        <v>83.916666666666671</v>
      </c>
      <c r="AJ17" s="50">
        <f t="shared" si="18"/>
        <v>62.333333333333329</v>
      </c>
      <c r="AK17" s="50" t="e">
        <f t="shared" si="18"/>
        <v>#N/A</v>
      </c>
      <c r="AL17" s="50" t="e">
        <f t="shared" si="18"/>
        <v>#N/A</v>
      </c>
      <c r="AM17" s="50" t="e">
        <f t="shared" si="18"/>
        <v>#N/A</v>
      </c>
      <c r="AN17" s="50" t="e">
        <f t="shared" si="18"/>
        <v>#N/A</v>
      </c>
      <c r="AO17" s="50" t="e">
        <f t="shared" si="18"/>
        <v>#N/A</v>
      </c>
      <c r="AP17" s="50">
        <f t="shared" si="18"/>
        <v>40.316666666666663</v>
      </c>
      <c r="AQ17" s="50" t="e">
        <f t="shared" si="18"/>
        <v>#N/A</v>
      </c>
      <c r="AR17" s="50" t="e">
        <f t="shared" si="18"/>
        <v>#N/A</v>
      </c>
      <c r="AS17" s="50" t="e">
        <f t="shared" si="18"/>
        <v>#N/A</v>
      </c>
      <c r="AT17" s="50" t="e">
        <f t="shared" si="18"/>
        <v>#N/A</v>
      </c>
      <c r="AU17" s="50">
        <f t="shared" si="18"/>
        <v>39.333333333333336</v>
      </c>
      <c r="AV17" s="50" t="e">
        <f t="shared" si="18"/>
        <v>#N/A</v>
      </c>
      <c r="AW17" s="50" t="e">
        <f t="shared" si="18"/>
        <v>#N/A</v>
      </c>
      <c r="AX17" s="50" t="e">
        <f t="shared" si="18"/>
        <v>#N/A</v>
      </c>
      <c r="AY17" s="50">
        <f t="shared" si="18"/>
        <v>58.416666666666664</v>
      </c>
      <c r="AZ17" s="50">
        <f t="shared" si="18"/>
        <v>47.816666666666663</v>
      </c>
      <c r="BA17" s="50">
        <f t="shared" si="18"/>
        <v>39.016666666666666</v>
      </c>
      <c r="BB17" s="50" t="e">
        <f t="shared" si="18"/>
        <v>#N/A</v>
      </c>
      <c r="BC17" s="50" t="e">
        <f t="shared" si="18"/>
        <v>#N/A</v>
      </c>
      <c r="BD17" s="50" t="e">
        <f t="shared" si="18"/>
        <v>#N/A</v>
      </c>
      <c r="BE17" s="50" t="e">
        <f t="shared" si="18"/>
        <v>#N/A</v>
      </c>
      <c r="BF17" s="50" t="e">
        <f t="shared" si="18"/>
        <v>#N/A</v>
      </c>
      <c r="BG17" s="50" t="e">
        <f t="shared" si="18"/>
        <v>#N/A</v>
      </c>
      <c r="BH17" s="50" t="e">
        <f t="shared" si="18"/>
        <v>#N/A</v>
      </c>
      <c r="BI17" s="50" t="e">
        <f t="shared" si="18"/>
        <v>#N/A</v>
      </c>
      <c r="BJ17" s="50" t="e">
        <f t="shared" si="18"/>
        <v>#N/A</v>
      </c>
      <c r="BK17" s="50" t="e">
        <f t="shared" si="18"/>
        <v>#N/A</v>
      </c>
      <c r="BL17" s="50" t="e">
        <f t="shared" si="18"/>
        <v>#N/A</v>
      </c>
      <c r="BM17" s="50">
        <f t="shared" si="18"/>
        <v>18.283333333333339</v>
      </c>
      <c r="BN17" s="50">
        <f t="shared" si="18"/>
        <v>92.583333333333329</v>
      </c>
      <c r="BO17" s="50" t="e">
        <f t="shared" si="18"/>
        <v>#N/A</v>
      </c>
      <c r="BP17" s="50">
        <f t="shared" ref="BP17:BY17" si="19">+BP18+BP19</f>
        <v>100.41666666666669</v>
      </c>
      <c r="BQ17" s="50">
        <f t="shared" si="19"/>
        <v>79.416666666666657</v>
      </c>
      <c r="BR17" s="50">
        <f t="shared" si="19"/>
        <v>62.033333333333331</v>
      </c>
      <c r="BS17" s="50" t="e">
        <f t="shared" si="19"/>
        <v>#N/A</v>
      </c>
      <c r="BT17" s="50">
        <f t="shared" si="19"/>
        <v>79.3</v>
      </c>
      <c r="BU17" s="50" t="e">
        <f t="shared" si="19"/>
        <v>#N/A</v>
      </c>
      <c r="BV17" s="50">
        <f t="shared" si="19"/>
        <v>15.299999999999997</v>
      </c>
      <c r="BW17" s="50">
        <f t="shared" si="19"/>
        <v>13.766666666666666</v>
      </c>
      <c r="BX17" s="50" t="e">
        <f t="shared" si="19"/>
        <v>#N/A</v>
      </c>
      <c r="BY17" s="50" t="e">
        <f t="shared" si="19"/>
        <v>#N/A</v>
      </c>
      <c r="BZ17" s="50">
        <f>+BZ18+BZ19</f>
        <v>38.36666666666666</v>
      </c>
      <c r="CA17" s="50" t="e">
        <f>+CA18+CA19</f>
        <v>#N/A</v>
      </c>
      <c r="CB17" s="50" t="e">
        <f>+CB18+CB19</f>
        <v>#N/A</v>
      </c>
      <c r="CC17" s="50" t="e">
        <f>+CC18+CC19</f>
        <v>#N/A</v>
      </c>
    </row>
    <row r="18" spans="1:81" x14ac:dyDescent="0.25">
      <c r="A18" s="215"/>
      <c r="B18" s="51" t="s">
        <v>405</v>
      </c>
      <c r="C18" s="50">
        <f>IF(C$2="1-4",C$6,NA())</f>
        <v>16.766666666666666</v>
      </c>
      <c r="D18" s="50" t="e">
        <f t="shared" ref="D18:BO18" si="20">IF(D$2="1-4",D$6,NA())</f>
        <v>#N/A</v>
      </c>
      <c r="E18" s="50" t="e">
        <f t="shared" si="20"/>
        <v>#N/A</v>
      </c>
      <c r="F18" s="50" t="e">
        <f t="shared" si="20"/>
        <v>#N/A</v>
      </c>
      <c r="G18" s="50">
        <f t="shared" si="20"/>
        <v>23.333333333333336</v>
      </c>
      <c r="H18" s="50" t="e">
        <f t="shared" si="20"/>
        <v>#N/A</v>
      </c>
      <c r="I18" s="50" t="e">
        <f t="shared" si="20"/>
        <v>#N/A</v>
      </c>
      <c r="J18" s="50" t="e">
        <f t="shared" si="20"/>
        <v>#N/A</v>
      </c>
      <c r="K18" s="50" t="e">
        <f t="shared" si="20"/>
        <v>#N/A</v>
      </c>
      <c r="L18" s="50">
        <f t="shared" si="20"/>
        <v>26.65</v>
      </c>
      <c r="M18" s="50" t="e">
        <f t="shared" si="20"/>
        <v>#N/A</v>
      </c>
      <c r="N18" s="50">
        <f t="shared" si="20"/>
        <v>33.75</v>
      </c>
      <c r="O18" s="50" t="e">
        <f t="shared" si="20"/>
        <v>#N/A</v>
      </c>
      <c r="P18" s="50" t="e">
        <f t="shared" si="20"/>
        <v>#N/A</v>
      </c>
      <c r="Q18" s="50" t="e">
        <f t="shared" si="20"/>
        <v>#N/A</v>
      </c>
      <c r="R18" s="50">
        <f t="shared" si="20"/>
        <v>24.533333333333335</v>
      </c>
      <c r="S18" s="50" t="e">
        <f t="shared" si="20"/>
        <v>#N/A</v>
      </c>
      <c r="T18" s="50" t="e">
        <f t="shared" si="20"/>
        <v>#N/A</v>
      </c>
      <c r="U18" s="50" t="e">
        <f t="shared" si="20"/>
        <v>#N/A</v>
      </c>
      <c r="V18" s="50" t="e">
        <f t="shared" si="20"/>
        <v>#N/A</v>
      </c>
      <c r="W18" s="50" t="e">
        <f t="shared" si="20"/>
        <v>#N/A</v>
      </c>
      <c r="X18" s="50" t="e">
        <f t="shared" si="20"/>
        <v>#N/A</v>
      </c>
      <c r="Y18" s="50" t="e">
        <f t="shared" si="20"/>
        <v>#N/A</v>
      </c>
      <c r="Z18" s="50" t="e">
        <f t="shared" si="20"/>
        <v>#N/A</v>
      </c>
      <c r="AA18" s="50">
        <f t="shared" si="20"/>
        <v>24.966666666666665</v>
      </c>
      <c r="AB18" s="50" t="e">
        <f t="shared" si="20"/>
        <v>#N/A</v>
      </c>
      <c r="AC18" s="50" t="e">
        <f t="shared" si="20"/>
        <v>#N/A</v>
      </c>
      <c r="AD18" s="50">
        <f t="shared" si="20"/>
        <v>14.283333333333335</v>
      </c>
      <c r="AE18" s="50" t="e">
        <f t="shared" si="20"/>
        <v>#N/A</v>
      </c>
      <c r="AF18" s="50">
        <f t="shared" si="20"/>
        <v>35.93333333333333</v>
      </c>
      <c r="AG18" s="50" t="e">
        <f t="shared" si="20"/>
        <v>#N/A</v>
      </c>
      <c r="AH18" s="50">
        <f t="shared" si="20"/>
        <v>23.4</v>
      </c>
      <c r="AI18" s="50">
        <f t="shared" si="20"/>
        <v>15.91666666666667</v>
      </c>
      <c r="AJ18" s="50">
        <f t="shared" si="20"/>
        <v>35.333333333333329</v>
      </c>
      <c r="AK18" s="50" t="e">
        <f t="shared" si="20"/>
        <v>#N/A</v>
      </c>
      <c r="AL18" s="50" t="e">
        <f t="shared" si="20"/>
        <v>#N/A</v>
      </c>
      <c r="AM18" s="50" t="e">
        <f t="shared" si="20"/>
        <v>#N/A</v>
      </c>
      <c r="AN18" s="50" t="e">
        <f t="shared" si="20"/>
        <v>#N/A</v>
      </c>
      <c r="AO18" s="50" t="e">
        <f t="shared" si="20"/>
        <v>#N/A</v>
      </c>
      <c r="AP18" s="50">
        <f t="shared" si="20"/>
        <v>23.85</v>
      </c>
      <c r="AQ18" s="50" t="e">
        <f t="shared" si="20"/>
        <v>#N/A</v>
      </c>
      <c r="AR18" s="50" t="e">
        <f t="shared" si="20"/>
        <v>#N/A</v>
      </c>
      <c r="AS18" s="50" t="e">
        <f t="shared" si="20"/>
        <v>#N/A</v>
      </c>
      <c r="AT18" s="50" t="e">
        <f t="shared" si="20"/>
        <v>#N/A</v>
      </c>
      <c r="AU18" s="50">
        <f t="shared" si="20"/>
        <v>19.083333333333336</v>
      </c>
      <c r="AV18" s="50" t="e">
        <f t="shared" si="20"/>
        <v>#N/A</v>
      </c>
      <c r="AW18" s="50" t="e">
        <f t="shared" si="20"/>
        <v>#N/A</v>
      </c>
      <c r="AX18" s="50" t="e">
        <f t="shared" si="20"/>
        <v>#N/A</v>
      </c>
      <c r="AY18" s="50">
        <f t="shared" si="20"/>
        <v>19.166666666666664</v>
      </c>
      <c r="AZ18" s="50">
        <f t="shared" si="20"/>
        <v>37.25</v>
      </c>
      <c r="BA18" s="50">
        <f t="shared" si="20"/>
        <v>20.116666666666667</v>
      </c>
      <c r="BB18" s="50" t="e">
        <f t="shared" si="20"/>
        <v>#N/A</v>
      </c>
      <c r="BC18" s="50" t="e">
        <f t="shared" si="20"/>
        <v>#N/A</v>
      </c>
      <c r="BD18" s="50" t="e">
        <f t="shared" si="20"/>
        <v>#N/A</v>
      </c>
      <c r="BE18" s="50" t="e">
        <f t="shared" si="20"/>
        <v>#N/A</v>
      </c>
      <c r="BF18" s="50" t="e">
        <f t="shared" si="20"/>
        <v>#N/A</v>
      </c>
      <c r="BG18" s="50" t="e">
        <f t="shared" si="20"/>
        <v>#N/A</v>
      </c>
      <c r="BH18" s="50" t="e">
        <f t="shared" si="20"/>
        <v>#N/A</v>
      </c>
      <c r="BI18" s="50" t="e">
        <f t="shared" si="20"/>
        <v>#N/A</v>
      </c>
      <c r="BJ18" s="50" t="e">
        <f t="shared" si="20"/>
        <v>#N/A</v>
      </c>
      <c r="BK18" s="50" t="e">
        <f t="shared" si="20"/>
        <v>#N/A</v>
      </c>
      <c r="BL18" s="50" t="e">
        <f t="shared" si="20"/>
        <v>#N/A</v>
      </c>
      <c r="BM18" s="50">
        <f t="shared" si="20"/>
        <v>16.916666666666671</v>
      </c>
      <c r="BN18" s="50">
        <f t="shared" si="20"/>
        <v>72.883333333333326</v>
      </c>
      <c r="BO18" s="50" t="e">
        <f t="shared" si="20"/>
        <v>#N/A</v>
      </c>
      <c r="BP18" s="50">
        <f t="shared" ref="BP18:CC18" si="21">IF(BP$2="1-4",BP$6,NA())</f>
        <v>81.333333333333343</v>
      </c>
      <c r="BQ18" s="50">
        <f t="shared" si="21"/>
        <v>36.416666666666664</v>
      </c>
      <c r="BR18" s="50">
        <f t="shared" si="21"/>
        <v>12.55</v>
      </c>
      <c r="BS18" s="50" t="e">
        <f t="shared" si="21"/>
        <v>#N/A</v>
      </c>
      <c r="BT18" s="50">
        <f t="shared" si="21"/>
        <v>52.8</v>
      </c>
      <c r="BU18" s="50" t="e">
        <f t="shared" si="21"/>
        <v>#N/A</v>
      </c>
      <c r="BV18" s="50">
        <f t="shared" si="21"/>
        <v>14.799999999999997</v>
      </c>
      <c r="BW18" s="50">
        <f t="shared" si="21"/>
        <v>12.766666666666666</v>
      </c>
      <c r="BX18" s="50" t="e">
        <f t="shared" si="21"/>
        <v>#N/A</v>
      </c>
      <c r="BY18" s="50" t="e">
        <f t="shared" si="21"/>
        <v>#N/A</v>
      </c>
      <c r="BZ18" s="50">
        <f t="shared" si="21"/>
        <v>19.116666666666664</v>
      </c>
      <c r="CA18" s="50" t="e">
        <f t="shared" si="21"/>
        <v>#N/A</v>
      </c>
      <c r="CB18" s="50" t="e">
        <f t="shared" si="21"/>
        <v>#N/A</v>
      </c>
      <c r="CC18" s="50" t="e">
        <f t="shared" si="21"/>
        <v>#N/A</v>
      </c>
    </row>
    <row r="19" spans="1:81" x14ac:dyDescent="0.25">
      <c r="A19" s="215"/>
      <c r="B19" s="51" t="s">
        <v>406</v>
      </c>
      <c r="C19" s="50">
        <f>IF(C$2="1-4",C$7,NA())</f>
        <v>35.433333333333337</v>
      </c>
      <c r="D19" s="50" t="e">
        <f t="shared" ref="D19:BO19" si="22">IF(D$2="1-4",D$7,NA())</f>
        <v>#N/A</v>
      </c>
      <c r="E19" s="50" t="e">
        <f t="shared" si="22"/>
        <v>#N/A</v>
      </c>
      <c r="F19" s="50" t="e">
        <f t="shared" si="22"/>
        <v>#N/A</v>
      </c>
      <c r="G19" s="50">
        <f t="shared" si="22"/>
        <v>5.9333333333333336</v>
      </c>
      <c r="H19" s="50" t="e">
        <f t="shared" si="22"/>
        <v>#N/A</v>
      </c>
      <c r="I19" s="50" t="e">
        <f t="shared" si="22"/>
        <v>#N/A</v>
      </c>
      <c r="J19" s="50" t="e">
        <f t="shared" si="22"/>
        <v>#N/A</v>
      </c>
      <c r="K19" s="50" t="e">
        <f t="shared" si="22"/>
        <v>#N/A</v>
      </c>
      <c r="L19" s="50">
        <f t="shared" si="22"/>
        <v>19.5</v>
      </c>
      <c r="M19" s="50" t="e">
        <f t="shared" si="22"/>
        <v>#N/A</v>
      </c>
      <c r="N19" s="50">
        <f t="shared" si="22"/>
        <v>15.933333333333334</v>
      </c>
      <c r="O19" s="50" t="e">
        <f t="shared" si="22"/>
        <v>#N/A</v>
      </c>
      <c r="P19" s="50" t="e">
        <f t="shared" si="22"/>
        <v>#N/A</v>
      </c>
      <c r="Q19" s="50" t="e">
        <f t="shared" si="22"/>
        <v>#N/A</v>
      </c>
      <c r="R19" s="50">
        <f t="shared" si="22"/>
        <v>1.3833333333333333</v>
      </c>
      <c r="S19" s="50" t="e">
        <f t="shared" si="22"/>
        <v>#N/A</v>
      </c>
      <c r="T19" s="50" t="e">
        <f t="shared" si="22"/>
        <v>#N/A</v>
      </c>
      <c r="U19" s="50" t="e">
        <f t="shared" si="22"/>
        <v>#N/A</v>
      </c>
      <c r="V19" s="50" t="e">
        <f t="shared" si="22"/>
        <v>#N/A</v>
      </c>
      <c r="W19" s="50" t="e">
        <f t="shared" si="22"/>
        <v>#N/A</v>
      </c>
      <c r="X19" s="50" t="e">
        <f t="shared" si="22"/>
        <v>#N/A</v>
      </c>
      <c r="Y19" s="50" t="e">
        <f t="shared" si="22"/>
        <v>#N/A</v>
      </c>
      <c r="Z19" s="50" t="e">
        <f t="shared" si="22"/>
        <v>#N/A</v>
      </c>
      <c r="AA19" s="50">
        <f t="shared" si="22"/>
        <v>34</v>
      </c>
      <c r="AB19" s="50" t="e">
        <f t="shared" si="22"/>
        <v>#N/A</v>
      </c>
      <c r="AC19" s="50" t="e">
        <f t="shared" si="22"/>
        <v>#N/A</v>
      </c>
      <c r="AD19" s="50">
        <f t="shared" si="22"/>
        <v>10.666666666666668</v>
      </c>
      <c r="AE19" s="50" t="e">
        <f t="shared" si="22"/>
        <v>#N/A</v>
      </c>
      <c r="AF19" s="50">
        <f t="shared" si="22"/>
        <v>14.583333333333334</v>
      </c>
      <c r="AG19" s="50" t="e">
        <f t="shared" si="22"/>
        <v>#N/A</v>
      </c>
      <c r="AH19" s="50">
        <f t="shared" si="22"/>
        <v>10.4</v>
      </c>
      <c r="AI19" s="50">
        <f t="shared" si="22"/>
        <v>68</v>
      </c>
      <c r="AJ19" s="50">
        <f t="shared" si="22"/>
        <v>27</v>
      </c>
      <c r="AK19" s="50" t="e">
        <f t="shared" si="22"/>
        <v>#N/A</v>
      </c>
      <c r="AL19" s="50" t="e">
        <f t="shared" si="22"/>
        <v>#N/A</v>
      </c>
      <c r="AM19" s="50" t="e">
        <f t="shared" si="22"/>
        <v>#N/A</v>
      </c>
      <c r="AN19" s="50" t="e">
        <f t="shared" si="22"/>
        <v>#N/A</v>
      </c>
      <c r="AO19" s="50" t="e">
        <f t="shared" si="22"/>
        <v>#N/A</v>
      </c>
      <c r="AP19" s="50">
        <f t="shared" si="22"/>
        <v>16.466666666666665</v>
      </c>
      <c r="AQ19" s="50" t="e">
        <f t="shared" si="22"/>
        <v>#N/A</v>
      </c>
      <c r="AR19" s="50" t="e">
        <f t="shared" si="22"/>
        <v>#N/A</v>
      </c>
      <c r="AS19" s="50" t="e">
        <f t="shared" si="22"/>
        <v>#N/A</v>
      </c>
      <c r="AT19" s="50" t="e">
        <f t="shared" si="22"/>
        <v>#N/A</v>
      </c>
      <c r="AU19" s="50">
        <f t="shared" si="22"/>
        <v>20.25</v>
      </c>
      <c r="AV19" s="50" t="e">
        <f t="shared" si="22"/>
        <v>#N/A</v>
      </c>
      <c r="AW19" s="50" t="e">
        <f t="shared" si="22"/>
        <v>#N/A</v>
      </c>
      <c r="AX19" s="50" t="e">
        <f t="shared" si="22"/>
        <v>#N/A</v>
      </c>
      <c r="AY19" s="50">
        <f t="shared" si="22"/>
        <v>39.25</v>
      </c>
      <c r="AZ19" s="50">
        <f t="shared" si="22"/>
        <v>10.566666666666666</v>
      </c>
      <c r="BA19" s="50">
        <f t="shared" si="22"/>
        <v>18.899999999999999</v>
      </c>
      <c r="BB19" s="50" t="e">
        <f t="shared" si="22"/>
        <v>#N/A</v>
      </c>
      <c r="BC19" s="50" t="e">
        <f t="shared" si="22"/>
        <v>#N/A</v>
      </c>
      <c r="BD19" s="50" t="e">
        <f t="shared" si="22"/>
        <v>#N/A</v>
      </c>
      <c r="BE19" s="50" t="e">
        <f t="shared" si="22"/>
        <v>#N/A</v>
      </c>
      <c r="BF19" s="50" t="e">
        <f t="shared" si="22"/>
        <v>#N/A</v>
      </c>
      <c r="BG19" s="50" t="e">
        <f t="shared" si="22"/>
        <v>#N/A</v>
      </c>
      <c r="BH19" s="50" t="e">
        <f t="shared" si="22"/>
        <v>#N/A</v>
      </c>
      <c r="BI19" s="50" t="e">
        <f t="shared" si="22"/>
        <v>#N/A</v>
      </c>
      <c r="BJ19" s="50" t="e">
        <f t="shared" si="22"/>
        <v>#N/A</v>
      </c>
      <c r="BK19" s="50" t="e">
        <f t="shared" si="22"/>
        <v>#N/A</v>
      </c>
      <c r="BL19" s="50" t="e">
        <f t="shared" si="22"/>
        <v>#N/A</v>
      </c>
      <c r="BM19" s="50">
        <f t="shared" si="22"/>
        <v>1.3666666666666667</v>
      </c>
      <c r="BN19" s="50">
        <f t="shared" si="22"/>
        <v>19.7</v>
      </c>
      <c r="BO19" s="50" t="e">
        <f t="shared" si="22"/>
        <v>#N/A</v>
      </c>
      <c r="BP19" s="50">
        <f t="shared" ref="BP19:CC19" si="23">IF(BP$2="1-4",BP$7,NA())</f>
        <v>19.083333333333336</v>
      </c>
      <c r="BQ19" s="50">
        <f t="shared" si="23"/>
        <v>43</v>
      </c>
      <c r="BR19" s="50">
        <f t="shared" si="23"/>
        <v>49.483333333333334</v>
      </c>
      <c r="BS19" s="50" t="e">
        <f t="shared" si="23"/>
        <v>#N/A</v>
      </c>
      <c r="BT19" s="50">
        <f t="shared" si="23"/>
        <v>26.5</v>
      </c>
      <c r="BU19" s="50" t="e">
        <f t="shared" si="23"/>
        <v>#N/A</v>
      </c>
      <c r="BV19" s="50">
        <f t="shared" si="23"/>
        <v>0.5</v>
      </c>
      <c r="BW19" s="50">
        <f t="shared" si="23"/>
        <v>1</v>
      </c>
      <c r="BX19" s="50" t="e">
        <f t="shared" si="23"/>
        <v>#N/A</v>
      </c>
      <c r="BY19" s="50" t="e">
        <f t="shared" si="23"/>
        <v>#N/A</v>
      </c>
      <c r="BZ19" s="50">
        <f t="shared" si="23"/>
        <v>19.25</v>
      </c>
      <c r="CA19" s="50" t="e">
        <f t="shared" si="23"/>
        <v>#N/A</v>
      </c>
      <c r="CB19" s="50" t="e">
        <f t="shared" si="23"/>
        <v>#N/A</v>
      </c>
      <c r="CC19" s="50" t="e">
        <f t="shared" si="23"/>
        <v>#N/A</v>
      </c>
    </row>
    <row r="20" spans="1:81" x14ac:dyDescent="0.25">
      <c r="A20" s="215"/>
      <c r="B20" t="s">
        <v>407</v>
      </c>
      <c r="C20" s="50" t="e">
        <f>+C21+C22</f>
        <v>#N/A</v>
      </c>
      <c r="D20" s="50" t="e">
        <f t="shared" ref="D20:BO20" si="24">+D21+D22</f>
        <v>#N/A</v>
      </c>
      <c r="E20" s="50" t="e">
        <f t="shared" si="24"/>
        <v>#N/A</v>
      </c>
      <c r="F20" s="50" t="e">
        <f t="shared" si="24"/>
        <v>#N/A</v>
      </c>
      <c r="G20" s="50" t="e">
        <f t="shared" si="24"/>
        <v>#N/A</v>
      </c>
      <c r="H20" s="50" t="e">
        <f t="shared" si="24"/>
        <v>#N/A</v>
      </c>
      <c r="I20" s="50" t="e">
        <f t="shared" si="24"/>
        <v>#N/A</v>
      </c>
      <c r="J20" s="50" t="e">
        <f t="shared" si="24"/>
        <v>#N/A</v>
      </c>
      <c r="K20" s="50" t="e">
        <f t="shared" si="24"/>
        <v>#N/A</v>
      </c>
      <c r="L20" s="50" t="e">
        <f t="shared" si="24"/>
        <v>#N/A</v>
      </c>
      <c r="M20" s="50" t="e">
        <f t="shared" si="24"/>
        <v>#N/A</v>
      </c>
      <c r="N20" s="50" t="e">
        <f t="shared" si="24"/>
        <v>#N/A</v>
      </c>
      <c r="O20" s="50" t="e">
        <f t="shared" si="24"/>
        <v>#N/A</v>
      </c>
      <c r="P20" s="50" t="e">
        <f t="shared" si="24"/>
        <v>#N/A</v>
      </c>
      <c r="Q20" s="50" t="e">
        <f t="shared" si="24"/>
        <v>#N/A</v>
      </c>
      <c r="R20" s="50" t="e">
        <f t="shared" si="24"/>
        <v>#N/A</v>
      </c>
      <c r="S20" s="50" t="e">
        <f t="shared" si="24"/>
        <v>#N/A</v>
      </c>
      <c r="T20" s="50" t="e">
        <f t="shared" si="24"/>
        <v>#N/A</v>
      </c>
      <c r="U20" s="50" t="e">
        <f t="shared" si="24"/>
        <v>#N/A</v>
      </c>
      <c r="V20" s="50" t="e">
        <f t="shared" si="24"/>
        <v>#N/A</v>
      </c>
      <c r="W20" s="50">
        <f t="shared" si="24"/>
        <v>25.533333333333335</v>
      </c>
      <c r="X20" s="50" t="e">
        <f t="shared" si="24"/>
        <v>#N/A</v>
      </c>
      <c r="Y20" s="50" t="e">
        <f t="shared" si="24"/>
        <v>#N/A</v>
      </c>
      <c r="Z20" s="50" t="e">
        <f t="shared" si="24"/>
        <v>#N/A</v>
      </c>
      <c r="AA20" s="50" t="e">
        <f t="shared" si="24"/>
        <v>#N/A</v>
      </c>
      <c r="AB20" s="50" t="e">
        <f t="shared" si="24"/>
        <v>#N/A</v>
      </c>
      <c r="AC20" s="50" t="e">
        <f t="shared" si="24"/>
        <v>#N/A</v>
      </c>
      <c r="AD20" s="50" t="e">
        <f t="shared" si="24"/>
        <v>#N/A</v>
      </c>
      <c r="AE20" s="50" t="e">
        <f t="shared" si="24"/>
        <v>#N/A</v>
      </c>
      <c r="AF20" s="50" t="e">
        <f t="shared" si="24"/>
        <v>#N/A</v>
      </c>
      <c r="AG20" s="50" t="e">
        <f t="shared" si="24"/>
        <v>#N/A</v>
      </c>
      <c r="AH20" s="50" t="e">
        <f t="shared" si="24"/>
        <v>#N/A</v>
      </c>
      <c r="AI20" s="50" t="e">
        <f t="shared" si="24"/>
        <v>#N/A</v>
      </c>
      <c r="AJ20" s="50" t="e">
        <f t="shared" si="24"/>
        <v>#N/A</v>
      </c>
      <c r="AK20" s="50" t="e">
        <f t="shared" si="24"/>
        <v>#N/A</v>
      </c>
      <c r="AL20" s="50" t="e">
        <f t="shared" si="24"/>
        <v>#N/A</v>
      </c>
      <c r="AM20" s="50" t="e">
        <f t="shared" si="24"/>
        <v>#N/A</v>
      </c>
      <c r="AN20" s="50" t="e">
        <f t="shared" si="24"/>
        <v>#N/A</v>
      </c>
      <c r="AO20" s="50">
        <f t="shared" si="24"/>
        <v>18.616666666666664</v>
      </c>
      <c r="AP20" s="50" t="e">
        <f t="shared" si="24"/>
        <v>#N/A</v>
      </c>
      <c r="AQ20" s="50" t="e">
        <f t="shared" si="24"/>
        <v>#N/A</v>
      </c>
      <c r="AR20" s="50" t="e">
        <f t="shared" si="24"/>
        <v>#N/A</v>
      </c>
      <c r="AS20" s="50" t="e">
        <f t="shared" si="24"/>
        <v>#N/A</v>
      </c>
      <c r="AT20" s="50" t="e">
        <f t="shared" si="24"/>
        <v>#N/A</v>
      </c>
      <c r="AU20" s="50" t="e">
        <f t="shared" si="24"/>
        <v>#N/A</v>
      </c>
      <c r="AV20" s="50" t="e">
        <f t="shared" si="24"/>
        <v>#N/A</v>
      </c>
      <c r="AW20" s="50" t="e">
        <f t="shared" si="24"/>
        <v>#N/A</v>
      </c>
      <c r="AX20" s="50" t="e">
        <f t="shared" si="24"/>
        <v>#N/A</v>
      </c>
      <c r="AY20" s="50" t="e">
        <f t="shared" si="24"/>
        <v>#N/A</v>
      </c>
      <c r="AZ20" s="50" t="e">
        <f t="shared" si="24"/>
        <v>#N/A</v>
      </c>
      <c r="BA20" s="50" t="e">
        <f t="shared" si="24"/>
        <v>#N/A</v>
      </c>
      <c r="BB20" s="50" t="e">
        <f t="shared" si="24"/>
        <v>#N/A</v>
      </c>
      <c r="BC20" s="50" t="e">
        <f t="shared" si="24"/>
        <v>#N/A</v>
      </c>
      <c r="BD20" s="50" t="e">
        <f t="shared" si="24"/>
        <v>#N/A</v>
      </c>
      <c r="BE20" s="50" t="e">
        <f t="shared" si="24"/>
        <v>#N/A</v>
      </c>
      <c r="BF20" s="50" t="e">
        <f t="shared" si="24"/>
        <v>#N/A</v>
      </c>
      <c r="BG20" s="50" t="e">
        <f t="shared" si="24"/>
        <v>#N/A</v>
      </c>
      <c r="BH20" s="50" t="e">
        <f t="shared" si="24"/>
        <v>#N/A</v>
      </c>
      <c r="BI20" s="50">
        <f t="shared" si="24"/>
        <v>54.2</v>
      </c>
      <c r="BJ20" s="50">
        <f t="shared" si="24"/>
        <v>68.733333333333334</v>
      </c>
      <c r="BK20" s="50">
        <f t="shared" si="24"/>
        <v>18</v>
      </c>
      <c r="BL20" s="50">
        <f t="shared" si="24"/>
        <v>17.516666666666666</v>
      </c>
      <c r="BM20" s="50" t="e">
        <f t="shared" si="24"/>
        <v>#N/A</v>
      </c>
      <c r="BN20" s="50" t="e">
        <f t="shared" si="24"/>
        <v>#N/A</v>
      </c>
      <c r="BO20" s="50" t="e">
        <f t="shared" si="24"/>
        <v>#N/A</v>
      </c>
      <c r="BP20" s="50" t="e">
        <f t="shared" ref="BP20:BY20" si="25">+BP21+BP22</f>
        <v>#N/A</v>
      </c>
      <c r="BQ20" s="50" t="e">
        <f t="shared" si="25"/>
        <v>#N/A</v>
      </c>
      <c r="BR20" s="50" t="e">
        <f t="shared" si="25"/>
        <v>#N/A</v>
      </c>
      <c r="BS20" s="50" t="e">
        <f t="shared" si="25"/>
        <v>#N/A</v>
      </c>
      <c r="BT20" s="50" t="e">
        <f t="shared" si="25"/>
        <v>#N/A</v>
      </c>
      <c r="BU20" s="50" t="e">
        <f t="shared" si="25"/>
        <v>#N/A</v>
      </c>
      <c r="BV20" s="50" t="e">
        <f t="shared" si="25"/>
        <v>#N/A</v>
      </c>
      <c r="BW20" s="50" t="e">
        <f t="shared" si="25"/>
        <v>#N/A</v>
      </c>
      <c r="BX20" s="50" t="e">
        <f t="shared" si="25"/>
        <v>#N/A</v>
      </c>
      <c r="BY20" s="50" t="e">
        <f t="shared" si="25"/>
        <v>#N/A</v>
      </c>
      <c r="BZ20" s="50" t="e">
        <f>+BZ21+BZ22</f>
        <v>#N/A</v>
      </c>
      <c r="CA20" s="50" t="e">
        <f>+CA21+CA22</f>
        <v>#N/A</v>
      </c>
      <c r="CB20" s="50" t="e">
        <f>+CB21+CB22</f>
        <v>#N/A</v>
      </c>
      <c r="CC20" s="50" t="e">
        <f>+CC21+CC22</f>
        <v>#N/A</v>
      </c>
    </row>
    <row r="21" spans="1:81" x14ac:dyDescent="0.25">
      <c r="A21" s="215"/>
      <c r="B21" s="51" t="s">
        <v>408</v>
      </c>
      <c r="C21" s="50" t="e">
        <f>IF(C$2="5-10",C$6,NA())</f>
        <v>#N/A</v>
      </c>
      <c r="D21" s="50" t="e">
        <f t="shared" ref="D21:BO21" si="26">IF(D$2="5-10",D$6,NA())</f>
        <v>#N/A</v>
      </c>
      <c r="E21" s="50" t="e">
        <f t="shared" si="26"/>
        <v>#N/A</v>
      </c>
      <c r="F21" s="50" t="e">
        <f t="shared" si="26"/>
        <v>#N/A</v>
      </c>
      <c r="G21" s="50" t="e">
        <f t="shared" si="26"/>
        <v>#N/A</v>
      </c>
      <c r="H21" s="50" t="e">
        <f t="shared" si="26"/>
        <v>#N/A</v>
      </c>
      <c r="I21" s="50" t="e">
        <f t="shared" si="26"/>
        <v>#N/A</v>
      </c>
      <c r="J21" s="50" t="e">
        <f t="shared" si="26"/>
        <v>#N/A</v>
      </c>
      <c r="K21" s="50" t="e">
        <f t="shared" si="26"/>
        <v>#N/A</v>
      </c>
      <c r="L21" s="50" t="e">
        <f t="shared" si="26"/>
        <v>#N/A</v>
      </c>
      <c r="M21" s="50" t="e">
        <f t="shared" si="26"/>
        <v>#N/A</v>
      </c>
      <c r="N21" s="50" t="e">
        <f t="shared" si="26"/>
        <v>#N/A</v>
      </c>
      <c r="O21" s="50" t="e">
        <f t="shared" si="26"/>
        <v>#N/A</v>
      </c>
      <c r="P21" s="50" t="e">
        <f t="shared" si="26"/>
        <v>#N/A</v>
      </c>
      <c r="Q21" s="50" t="e">
        <f t="shared" si="26"/>
        <v>#N/A</v>
      </c>
      <c r="R21" s="50" t="e">
        <f t="shared" si="26"/>
        <v>#N/A</v>
      </c>
      <c r="S21" s="50" t="e">
        <f t="shared" si="26"/>
        <v>#N/A</v>
      </c>
      <c r="T21" s="50" t="e">
        <f t="shared" si="26"/>
        <v>#N/A</v>
      </c>
      <c r="U21" s="50" t="e">
        <f t="shared" si="26"/>
        <v>#N/A</v>
      </c>
      <c r="V21" s="50" t="e">
        <f t="shared" si="26"/>
        <v>#N/A</v>
      </c>
      <c r="W21" s="50">
        <f t="shared" si="26"/>
        <v>23.583333333333336</v>
      </c>
      <c r="X21" s="50" t="e">
        <f t="shared" si="26"/>
        <v>#N/A</v>
      </c>
      <c r="Y21" s="50" t="e">
        <f t="shared" si="26"/>
        <v>#N/A</v>
      </c>
      <c r="Z21" s="50" t="e">
        <f t="shared" si="26"/>
        <v>#N/A</v>
      </c>
      <c r="AA21" s="50" t="e">
        <f t="shared" si="26"/>
        <v>#N/A</v>
      </c>
      <c r="AB21" s="50" t="e">
        <f t="shared" si="26"/>
        <v>#N/A</v>
      </c>
      <c r="AC21" s="50" t="e">
        <f t="shared" si="26"/>
        <v>#N/A</v>
      </c>
      <c r="AD21" s="50" t="e">
        <f t="shared" si="26"/>
        <v>#N/A</v>
      </c>
      <c r="AE21" s="50" t="e">
        <f t="shared" si="26"/>
        <v>#N/A</v>
      </c>
      <c r="AF21" s="50" t="e">
        <f t="shared" si="26"/>
        <v>#N/A</v>
      </c>
      <c r="AG21" s="50" t="e">
        <f t="shared" si="26"/>
        <v>#N/A</v>
      </c>
      <c r="AH21" s="50" t="e">
        <f t="shared" si="26"/>
        <v>#N/A</v>
      </c>
      <c r="AI21" s="50" t="e">
        <f t="shared" si="26"/>
        <v>#N/A</v>
      </c>
      <c r="AJ21" s="50" t="e">
        <f t="shared" si="26"/>
        <v>#N/A</v>
      </c>
      <c r="AK21" s="50" t="e">
        <f t="shared" si="26"/>
        <v>#N/A</v>
      </c>
      <c r="AL21" s="50" t="e">
        <f t="shared" si="26"/>
        <v>#N/A</v>
      </c>
      <c r="AM21" s="50" t="e">
        <f t="shared" si="26"/>
        <v>#N/A</v>
      </c>
      <c r="AN21" s="50" t="e">
        <f t="shared" si="26"/>
        <v>#N/A</v>
      </c>
      <c r="AO21" s="50">
        <f t="shared" si="26"/>
        <v>18.616666666666664</v>
      </c>
      <c r="AP21" s="50" t="e">
        <f t="shared" si="26"/>
        <v>#N/A</v>
      </c>
      <c r="AQ21" s="50" t="e">
        <f t="shared" si="26"/>
        <v>#N/A</v>
      </c>
      <c r="AR21" s="50" t="e">
        <f t="shared" si="26"/>
        <v>#N/A</v>
      </c>
      <c r="AS21" s="50" t="e">
        <f t="shared" si="26"/>
        <v>#N/A</v>
      </c>
      <c r="AT21" s="50" t="e">
        <f t="shared" si="26"/>
        <v>#N/A</v>
      </c>
      <c r="AU21" s="50" t="e">
        <f t="shared" si="26"/>
        <v>#N/A</v>
      </c>
      <c r="AV21" s="50" t="e">
        <f t="shared" si="26"/>
        <v>#N/A</v>
      </c>
      <c r="AW21" s="50" t="e">
        <f t="shared" si="26"/>
        <v>#N/A</v>
      </c>
      <c r="AX21" s="50" t="e">
        <f t="shared" si="26"/>
        <v>#N/A</v>
      </c>
      <c r="AY21" s="50" t="e">
        <f t="shared" si="26"/>
        <v>#N/A</v>
      </c>
      <c r="AZ21" s="50" t="e">
        <f t="shared" si="26"/>
        <v>#N/A</v>
      </c>
      <c r="BA21" s="50" t="e">
        <f t="shared" si="26"/>
        <v>#N/A</v>
      </c>
      <c r="BB21" s="50" t="e">
        <f t="shared" si="26"/>
        <v>#N/A</v>
      </c>
      <c r="BC21" s="50" t="e">
        <f t="shared" si="26"/>
        <v>#N/A</v>
      </c>
      <c r="BD21" s="50" t="e">
        <f t="shared" si="26"/>
        <v>#N/A</v>
      </c>
      <c r="BE21" s="50" t="e">
        <f t="shared" si="26"/>
        <v>#N/A</v>
      </c>
      <c r="BF21" s="50" t="e">
        <f t="shared" si="26"/>
        <v>#N/A</v>
      </c>
      <c r="BG21" s="50" t="e">
        <f t="shared" si="26"/>
        <v>#N/A</v>
      </c>
      <c r="BH21" s="50" t="e">
        <f t="shared" si="26"/>
        <v>#N/A</v>
      </c>
      <c r="BI21" s="50">
        <f t="shared" si="26"/>
        <v>25.450000000000006</v>
      </c>
      <c r="BJ21" s="50">
        <f t="shared" si="26"/>
        <v>23.1</v>
      </c>
      <c r="BK21" s="50">
        <f t="shared" si="26"/>
        <v>16.3</v>
      </c>
      <c r="BL21" s="50">
        <f t="shared" si="26"/>
        <v>15.5</v>
      </c>
      <c r="BM21" s="50" t="e">
        <f t="shared" si="26"/>
        <v>#N/A</v>
      </c>
      <c r="BN21" s="50" t="e">
        <f t="shared" si="26"/>
        <v>#N/A</v>
      </c>
      <c r="BO21" s="50" t="e">
        <f t="shared" si="26"/>
        <v>#N/A</v>
      </c>
      <c r="BP21" s="50" t="e">
        <f t="shared" ref="BP21:CC21" si="27">IF(BP$2="5-10",BP$6,NA())</f>
        <v>#N/A</v>
      </c>
      <c r="BQ21" s="50" t="e">
        <f t="shared" si="27"/>
        <v>#N/A</v>
      </c>
      <c r="BR21" s="50" t="e">
        <f t="shared" si="27"/>
        <v>#N/A</v>
      </c>
      <c r="BS21" s="50" t="e">
        <f t="shared" si="27"/>
        <v>#N/A</v>
      </c>
      <c r="BT21" s="50" t="e">
        <f t="shared" si="27"/>
        <v>#N/A</v>
      </c>
      <c r="BU21" s="50" t="e">
        <f t="shared" si="27"/>
        <v>#N/A</v>
      </c>
      <c r="BV21" s="50" t="e">
        <f t="shared" si="27"/>
        <v>#N/A</v>
      </c>
      <c r="BW21" s="50" t="e">
        <f t="shared" si="27"/>
        <v>#N/A</v>
      </c>
      <c r="BX21" s="50" t="e">
        <f t="shared" si="27"/>
        <v>#N/A</v>
      </c>
      <c r="BY21" s="50" t="e">
        <f t="shared" si="27"/>
        <v>#N/A</v>
      </c>
      <c r="BZ21" s="50" t="e">
        <f t="shared" si="27"/>
        <v>#N/A</v>
      </c>
      <c r="CA21" s="50" t="e">
        <f t="shared" si="27"/>
        <v>#N/A</v>
      </c>
      <c r="CB21" s="50" t="e">
        <f t="shared" si="27"/>
        <v>#N/A</v>
      </c>
      <c r="CC21" s="50" t="e">
        <f t="shared" si="27"/>
        <v>#N/A</v>
      </c>
    </row>
    <row r="22" spans="1:81" x14ac:dyDescent="0.25">
      <c r="A22" s="215"/>
      <c r="B22" s="51" t="s">
        <v>409</v>
      </c>
      <c r="C22" s="50" t="e">
        <f>IF(C$2="5-10",C$7,NA())</f>
        <v>#N/A</v>
      </c>
      <c r="D22" s="50" t="e">
        <f t="shared" ref="D22:BO22" si="28">IF(D$2="5-10",D$7,NA())</f>
        <v>#N/A</v>
      </c>
      <c r="E22" s="50" t="e">
        <f t="shared" si="28"/>
        <v>#N/A</v>
      </c>
      <c r="F22" s="50" t="e">
        <f t="shared" si="28"/>
        <v>#N/A</v>
      </c>
      <c r="G22" s="50" t="e">
        <f t="shared" si="28"/>
        <v>#N/A</v>
      </c>
      <c r="H22" s="50" t="e">
        <f t="shared" si="28"/>
        <v>#N/A</v>
      </c>
      <c r="I22" s="50" t="e">
        <f t="shared" si="28"/>
        <v>#N/A</v>
      </c>
      <c r="J22" s="50" t="e">
        <f t="shared" si="28"/>
        <v>#N/A</v>
      </c>
      <c r="K22" s="50" t="e">
        <f t="shared" si="28"/>
        <v>#N/A</v>
      </c>
      <c r="L22" s="50" t="e">
        <f t="shared" si="28"/>
        <v>#N/A</v>
      </c>
      <c r="M22" s="50" t="e">
        <f t="shared" si="28"/>
        <v>#N/A</v>
      </c>
      <c r="N22" s="50" t="e">
        <f t="shared" si="28"/>
        <v>#N/A</v>
      </c>
      <c r="O22" s="50" t="e">
        <f t="shared" si="28"/>
        <v>#N/A</v>
      </c>
      <c r="P22" s="50" t="e">
        <f t="shared" si="28"/>
        <v>#N/A</v>
      </c>
      <c r="Q22" s="50" t="e">
        <f t="shared" si="28"/>
        <v>#N/A</v>
      </c>
      <c r="R22" s="50" t="e">
        <f t="shared" si="28"/>
        <v>#N/A</v>
      </c>
      <c r="S22" s="50" t="e">
        <f t="shared" si="28"/>
        <v>#N/A</v>
      </c>
      <c r="T22" s="50" t="e">
        <f t="shared" si="28"/>
        <v>#N/A</v>
      </c>
      <c r="U22" s="50" t="e">
        <f t="shared" si="28"/>
        <v>#N/A</v>
      </c>
      <c r="V22" s="50" t="e">
        <f t="shared" si="28"/>
        <v>#N/A</v>
      </c>
      <c r="W22" s="50">
        <f t="shared" si="28"/>
        <v>1.95</v>
      </c>
      <c r="X22" s="50" t="e">
        <f t="shared" si="28"/>
        <v>#N/A</v>
      </c>
      <c r="Y22" s="50" t="e">
        <f t="shared" si="28"/>
        <v>#N/A</v>
      </c>
      <c r="Z22" s="50" t="e">
        <f t="shared" si="28"/>
        <v>#N/A</v>
      </c>
      <c r="AA22" s="50" t="e">
        <f t="shared" si="28"/>
        <v>#N/A</v>
      </c>
      <c r="AB22" s="50" t="e">
        <f t="shared" si="28"/>
        <v>#N/A</v>
      </c>
      <c r="AC22" s="50" t="e">
        <f t="shared" si="28"/>
        <v>#N/A</v>
      </c>
      <c r="AD22" s="50" t="e">
        <f t="shared" si="28"/>
        <v>#N/A</v>
      </c>
      <c r="AE22" s="50" t="e">
        <f t="shared" si="28"/>
        <v>#N/A</v>
      </c>
      <c r="AF22" s="50" t="e">
        <f t="shared" si="28"/>
        <v>#N/A</v>
      </c>
      <c r="AG22" s="50" t="e">
        <f t="shared" si="28"/>
        <v>#N/A</v>
      </c>
      <c r="AH22" s="50" t="e">
        <f t="shared" si="28"/>
        <v>#N/A</v>
      </c>
      <c r="AI22" s="50" t="e">
        <f t="shared" si="28"/>
        <v>#N/A</v>
      </c>
      <c r="AJ22" s="50" t="e">
        <f t="shared" si="28"/>
        <v>#N/A</v>
      </c>
      <c r="AK22" s="50" t="e">
        <f t="shared" si="28"/>
        <v>#N/A</v>
      </c>
      <c r="AL22" s="50" t="e">
        <f t="shared" si="28"/>
        <v>#N/A</v>
      </c>
      <c r="AM22" s="50" t="e">
        <f t="shared" si="28"/>
        <v>#N/A</v>
      </c>
      <c r="AN22" s="50" t="e">
        <f t="shared" si="28"/>
        <v>#N/A</v>
      </c>
      <c r="AO22" s="50">
        <f t="shared" si="28"/>
        <v>0</v>
      </c>
      <c r="AP22" s="50" t="e">
        <f t="shared" si="28"/>
        <v>#N/A</v>
      </c>
      <c r="AQ22" s="50" t="e">
        <f t="shared" si="28"/>
        <v>#N/A</v>
      </c>
      <c r="AR22" s="50" t="e">
        <f t="shared" si="28"/>
        <v>#N/A</v>
      </c>
      <c r="AS22" s="50" t="e">
        <f t="shared" si="28"/>
        <v>#N/A</v>
      </c>
      <c r="AT22" s="50" t="e">
        <f t="shared" si="28"/>
        <v>#N/A</v>
      </c>
      <c r="AU22" s="50" t="e">
        <f t="shared" si="28"/>
        <v>#N/A</v>
      </c>
      <c r="AV22" s="50" t="e">
        <f t="shared" si="28"/>
        <v>#N/A</v>
      </c>
      <c r="AW22" s="50" t="e">
        <f t="shared" si="28"/>
        <v>#N/A</v>
      </c>
      <c r="AX22" s="50" t="e">
        <f t="shared" si="28"/>
        <v>#N/A</v>
      </c>
      <c r="AY22" s="50" t="e">
        <f t="shared" si="28"/>
        <v>#N/A</v>
      </c>
      <c r="AZ22" s="50" t="e">
        <f t="shared" si="28"/>
        <v>#N/A</v>
      </c>
      <c r="BA22" s="50" t="e">
        <f t="shared" si="28"/>
        <v>#N/A</v>
      </c>
      <c r="BB22" s="50" t="e">
        <f t="shared" si="28"/>
        <v>#N/A</v>
      </c>
      <c r="BC22" s="50" t="e">
        <f t="shared" si="28"/>
        <v>#N/A</v>
      </c>
      <c r="BD22" s="50" t="e">
        <f t="shared" si="28"/>
        <v>#N/A</v>
      </c>
      <c r="BE22" s="50" t="e">
        <f t="shared" si="28"/>
        <v>#N/A</v>
      </c>
      <c r="BF22" s="50" t="e">
        <f t="shared" si="28"/>
        <v>#N/A</v>
      </c>
      <c r="BG22" s="50" t="e">
        <f t="shared" si="28"/>
        <v>#N/A</v>
      </c>
      <c r="BH22" s="50" t="e">
        <f t="shared" si="28"/>
        <v>#N/A</v>
      </c>
      <c r="BI22" s="50">
        <f t="shared" si="28"/>
        <v>28.75</v>
      </c>
      <c r="BJ22" s="50">
        <f t="shared" si="28"/>
        <v>45.633333333333333</v>
      </c>
      <c r="BK22" s="50">
        <f t="shared" si="28"/>
        <v>1.7</v>
      </c>
      <c r="BL22" s="50">
        <f t="shared" si="28"/>
        <v>2.0166666666666666</v>
      </c>
      <c r="BM22" s="50" t="e">
        <f t="shared" si="28"/>
        <v>#N/A</v>
      </c>
      <c r="BN22" s="50" t="e">
        <f t="shared" si="28"/>
        <v>#N/A</v>
      </c>
      <c r="BO22" s="50" t="e">
        <f t="shared" si="28"/>
        <v>#N/A</v>
      </c>
      <c r="BP22" s="50" t="e">
        <f t="shared" ref="BP22:CC22" si="29">IF(BP$2="5-10",BP$7,NA())</f>
        <v>#N/A</v>
      </c>
      <c r="BQ22" s="50" t="e">
        <f t="shared" si="29"/>
        <v>#N/A</v>
      </c>
      <c r="BR22" s="50" t="e">
        <f t="shared" si="29"/>
        <v>#N/A</v>
      </c>
      <c r="BS22" s="50" t="e">
        <f t="shared" si="29"/>
        <v>#N/A</v>
      </c>
      <c r="BT22" s="50" t="e">
        <f t="shared" si="29"/>
        <v>#N/A</v>
      </c>
      <c r="BU22" s="50" t="e">
        <f t="shared" si="29"/>
        <v>#N/A</v>
      </c>
      <c r="BV22" s="50" t="e">
        <f t="shared" si="29"/>
        <v>#N/A</v>
      </c>
      <c r="BW22" s="50" t="e">
        <f t="shared" si="29"/>
        <v>#N/A</v>
      </c>
      <c r="BX22" s="50" t="e">
        <f t="shared" si="29"/>
        <v>#N/A</v>
      </c>
      <c r="BY22" s="50" t="e">
        <f t="shared" si="29"/>
        <v>#N/A</v>
      </c>
      <c r="BZ22" s="50" t="e">
        <f t="shared" si="29"/>
        <v>#N/A</v>
      </c>
      <c r="CA22" s="50" t="e">
        <f t="shared" si="29"/>
        <v>#N/A</v>
      </c>
      <c r="CB22" s="50" t="e">
        <f t="shared" si="29"/>
        <v>#N/A</v>
      </c>
      <c r="CC22" s="50" t="e">
        <f t="shared" si="29"/>
        <v>#N/A</v>
      </c>
    </row>
    <row r="23" spans="1:81" x14ac:dyDescent="0.25">
      <c r="A23" s="215"/>
      <c r="B23" t="s">
        <v>410</v>
      </c>
      <c r="C23" s="50" t="e">
        <f>C24+C25</f>
        <v>#N/A</v>
      </c>
      <c r="D23" s="50" t="e">
        <f t="shared" ref="D23:BO23" si="30">D24+D25</f>
        <v>#N/A</v>
      </c>
      <c r="E23" s="50" t="e">
        <f t="shared" si="30"/>
        <v>#N/A</v>
      </c>
      <c r="F23" s="50" t="e">
        <f t="shared" si="30"/>
        <v>#N/A</v>
      </c>
      <c r="G23" s="50" t="e">
        <f t="shared" si="30"/>
        <v>#N/A</v>
      </c>
      <c r="H23" s="50" t="e">
        <f t="shared" si="30"/>
        <v>#N/A</v>
      </c>
      <c r="I23" s="50">
        <f t="shared" si="30"/>
        <v>24.616666666666667</v>
      </c>
      <c r="J23" s="50">
        <f t="shared" si="30"/>
        <v>21.200000000000003</v>
      </c>
      <c r="K23" s="50" t="e">
        <f t="shared" si="30"/>
        <v>#N/A</v>
      </c>
      <c r="L23" s="50" t="e">
        <f t="shared" si="30"/>
        <v>#N/A</v>
      </c>
      <c r="M23" s="50" t="e">
        <f t="shared" si="30"/>
        <v>#N/A</v>
      </c>
      <c r="N23" s="50" t="e">
        <f t="shared" si="30"/>
        <v>#N/A</v>
      </c>
      <c r="O23" s="50" t="e">
        <f t="shared" si="30"/>
        <v>#N/A</v>
      </c>
      <c r="P23" s="50" t="e">
        <f t="shared" si="30"/>
        <v>#N/A</v>
      </c>
      <c r="Q23" s="50" t="e">
        <f t="shared" si="30"/>
        <v>#N/A</v>
      </c>
      <c r="R23" s="50" t="e">
        <f t="shared" si="30"/>
        <v>#N/A</v>
      </c>
      <c r="S23" s="50" t="e">
        <f t="shared" si="30"/>
        <v>#N/A</v>
      </c>
      <c r="T23" s="50" t="e">
        <f t="shared" si="30"/>
        <v>#N/A</v>
      </c>
      <c r="U23" s="50" t="e">
        <f t="shared" si="30"/>
        <v>#N/A</v>
      </c>
      <c r="V23" s="50" t="e">
        <f t="shared" si="30"/>
        <v>#N/A</v>
      </c>
      <c r="W23" s="50" t="e">
        <f t="shared" si="30"/>
        <v>#N/A</v>
      </c>
      <c r="X23" s="50" t="e">
        <f t="shared" si="30"/>
        <v>#N/A</v>
      </c>
      <c r="Y23" s="50" t="e">
        <f t="shared" si="30"/>
        <v>#N/A</v>
      </c>
      <c r="Z23" s="50" t="e">
        <f t="shared" si="30"/>
        <v>#N/A</v>
      </c>
      <c r="AA23" s="50" t="e">
        <f t="shared" si="30"/>
        <v>#N/A</v>
      </c>
      <c r="AB23" s="50" t="e">
        <f t="shared" si="30"/>
        <v>#N/A</v>
      </c>
      <c r="AC23" s="50" t="e">
        <f t="shared" si="30"/>
        <v>#N/A</v>
      </c>
      <c r="AD23" s="50" t="e">
        <f t="shared" si="30"/>
        <v>#N/A</v>
      </c>
      <c r="AE23" s="50">
        <f t="shared" si="30"/>
        <v>13.066666666666666</v>
      </c>
      <c r="AF23" s="50" t="e">
        <f t="shared" si="30"/>
        <v>#N/A</v>
      </c>
      <c r="AG23" s="50" t="e">
        <f t="shared" si="30"/>
        <v>#N/A</v>
      </c>
      <c r="AH23" s="50" t="e">
        <f t="shared" si="30"/>
        <v>#N/A</v>
      </c>
      <c r="AI23" s="50" t="e">
        <f t="shared" si="30"/>
        <v>#N/A</v>
      </c>
      <c r="AJ23" s="50" t="e">
        <f t="shared" si="30"/>
        <v>#N/A</v>
      </c>
      <c r="AK23" s="50" t="e">
        <f t="shared" si="30"/>
        <v>#N/A</v>
      </c>
      <c r="AL23" s="50" t="e">
        <f t="shared" si="30"/>
        <v>#N/A</v>
      </c>
      <c r="AM23" s="50" t="e">
        <f t="shared" si="30"/>
        <v>#N/A</v>
      </c>
      <c r="AN23" s="50" t="e">
        <f t="shared" si="30"/>
        <v>#N/A</v>
      </c>
      <c r="AO23" s="50" t="e">
        <f t="shared" si="30"/>
        <v>#N/A</v>
      </c>
      <c r="AP23" s="50" t="e">
        <f t="shared" si="30"/>
        <v>#N/A</v>
      </c>
      <c r="AQ23" s="50" t="e">
        <f t="shared" si="30"/>
        <v>#N/A</v>
      </c>
      <c r="AR23" s="50">
        <f t="shared" si="30"/>
        <v>21.599999999999998</v>
      </c>
      <c r="AS23" s="50" t="e">
        <f t="shared" si="30"/>
        <v>#N/A</v>
      </c>
      <c r="AT23" s="50">
        <f t="shared" si="30"/>
        <v>21.516666666666666</v>
      </c>
      <c r="AU23" s="50" t="e">
        <f t="shared" si="30"/>
        <v>#N/A</v>
      </c>
      <c r="AV23" s="50" t="e">
        <f t="shared" si="30"/>
        <v>#N/A</v>
      </c>
      <c r="AW23" s="50" t="e">
        <f t="shared" si="30"/>
        <v>#N/A</v>
      </c>
      <c r="AX23" s="50" t="e">
        <f t="shared" si="30"/>
        <v>#N/A</v>
      </c>
      <c r="AY23" s="50" t="e">
        <f t="shared" si="30"/>
        <v>#N/A</v>
      </c>
      <c r="AZ23" s="50" t="e">
        <f t="shared" si="30"/>
        <v>#N/A</v>
      </c>
      <c r="BA23" s="50" t="e">
        <f t="shared" si="30"/>
        <v>#N/A</v>
      </c>
      <c r="BB23" s="50" t="e">
        <f t="shared" si="30"/>
        <v>#N/A</v>
      </c>
      <c r="BC23" s="50" t="e">
        <f t="shared" si="30"/>
        <v>#N/A</v>
      </c>
      <c r="BD23" s="50" t="e">
        <f t="shared" si="30"/>
        <v>#N/A</v>
      </c>
      <c r="BE23" s="50" t="e">
        <f t="shared" si="30"/>
        <v>#N/A</v>
      </c>
      <c r="BF23" s="50" t="e">
        <f t="shared" si="30"/>
        <v>#N/A</v>
      </c>
      <c r="BG23" s="50" t="e">
        <f t="shared" si="30"/>
        <v>#N/A</v>
      </c>
      <c r="BH23" s="50" t="e">
        <f t="shared" si="30"/>
        <v>#N/A</v>
      </c>
      <c r="BI23" s="50" t="e">
        <f t="shared" si="30"/>
        <v>#N/A</v>
      </c>
      <c r="BJ23" s="50" t="e">
        <f t="shared" si="30"/>
        <v>#N/A</v>
      </c>
      <c r="BK23" s="50" t="e">
        <f t="shared" si="30"/>
        <v>#N/A</v>
      </c>
      <c r="BL23" s="50" t="e">
        <f t="shared" si="30"/>
        <v>#N/A</v>
      </c>
      <c r="BM23" s="50" t="e">
        <f t="shared" si="30"/>
        <v>#N/A</v>
      </c>
      <c r="BN23" s="50" t="e">
        <f t="shared" si="30"/>
        <v>#N/A</v>
      </c>
      <c r="BO23" s="50" t="e">
        <f t="shared" si="30"/>
        <v>#N/A</v>
      </c>
      <c r="BP23" s="50" t="e">
        <f t="shared" ref="BP23:BY23" si="31">BP24+BP25</f>
        <v>#N/A</v>
      </c>
      <c r="BQ23" s="50" t="e">
        <f t="shared" si="31"/>
        <v>#N/A</v>
      </c>
      <c r="BR23" s="50" t="e">
        <f t="shared" si="31"/>
        <v>#N/A</v>
      </c>
      <c r="BS23" s="50" t="e">
        <f t="shared" si="31"/>
        <v>#N/A</v>
      </c>
      <c r="BT23" s="50" t="e">
        <f t="shared" si="31"/>
        <v>#N/A</v>
      </c>
      <c r="BU23" s="50" t="e">
        <f t="shared" si="31"/>
        <v>#N/A</v>
      </c>
      <c r="BV23" s="50" t="e">
        <f t="shared" si="31"/>
        <v>#N/A</v>
      </c>
      <c r="BW23" s="50" t="e">
        <f t="shared" si="31"/>
        <v>#N/A</v>
      </c>
      <c r="BX23" s="50" t="e">
        <f t="shared" si="31"/>
        <v>#N/A</v>
      </c>
      <c r="BY23" s="50">
        <f t="shared" si="31"/>
        <v>24.366666666666667</v>
      </c>
      <c r="BZ23" s="50" t="e">
        <f>BZ24+BZ25</f>
        <v>#N/A</v>
      </c>
      <c r="CA23" s="50">
        <f>CA24+CA25</f>
        <v>27.549999999999997</v>
      </c>
      <c r="CB23" s="50" t="e">
        <f>CB24+CB25</f>
        <v>#N/A</v>
      </c>
      <c r="CC23" s="50" t="e">
        <f>CC24+CC25</f>
        <v>#N/A</v>
      </c>
    </row>
    <row r="24" spans="1:81" x14ac:dyDescent="0.25">
      <c r="A24" s="215"/>
      <c r="B24" s="51" t="s">
        <v>411</v>
      </c>
      <c r="C24" s="50" t="e">
        <f>IF(C$2="11-19",C$6,NA())</f>
        <v>#N/A</v>
      </c>
      <c r="D24" s="50" t="e">
        <f t="shared" ref="D24:BO24" si="32">IF(D$2="11-19",D$6,NA())</f>
        <v>#N/A</v>
      </c>
      <c r="E24" s="50" t="e">
        <f t="shared" si="32"/>
        <v>#N/A</v>
      </c>
      <c r="F24" s="50" t="e">
        <f t="shared" si="32"/>
        <v>#N/A</v>
      </c>
      <c r="G24" s="50" t="e">
        <f t="shared" si="32"/>
        <v>#N/A</v>
      </c>
      <c r="H24" s="50" t="e">
        <f t="shared" si="32"/>
        <v>#N/A</v>
      </c>
      <c r="I24" s="50">
        <f t="shared" si="32"/>
        <v>16.616666666666667</v>
      </c>
      <c r="J24" s="50">
        <f t="shared" si="32"/>
        <v>12.666666666666668</v>
      </c>
      <c r="K24" s="50" t="e">
        <f t="shared" si="32"/>
        <v>#N/A</v>
      </c>
      <c r="L24" s="50" t="e">
        <f t="shared" si="32"/>
        <v>#N/A</v>
      </c>
      <c r="M24" s="50" t="e">
        <f t="shared" si="32"/>
        <v>#N/A</v>
      </c>
      <c r="N24" s="50" t="e">
        <f t="shared" si="32"/>
        <v>#N/A</v>
      </c>
      <c r="O24" s="50" t="e">
        <f t="shared" si="32"/>
        <v>#N/A</v>
      </c>
      <c r="P24" s="50" t="e">
        <f t="shared" si="32"/>
        <v>#N/A</v>
      </c>
      <c r="Q24" s="50" t="e">
        <f t="shared" si="32"/>
        <v>#N/A</v>
      </c>
      <c r="R24" s="50" t="e">
        <f t="shared" si="32"/>
        <v>#N/A</v>
      </c>
      <c r="S24" s="50" t="e">
        <f t="shared" si="32"/>
        <v>#N/A</v>
      </c>
      <c r="T24" s="50" t="e">
        <f t="shared" si="32"/>
        <v>#N/A</v>
      </c>
      <c r="U24" s="50" t="e">
        <f t="shared" si="32"/>
        <v>#N/A</v>
      </c>
      <c r="V24" s="50" t="e">
        <f t="shared" si="32"/>
        <v>#N/A</v>
      </c>
      <c r="W24" s="50" t="e">
        <f t="shared" si="32"/>
        <v>#N/A</v>
      </c>
      <c r="X24" s="50" t="e">
        <f t="shared" si="32"/>
        <v>#N/A</v>
      </c>
      <c r="Y24" s="50" t="e">
        <f t="shared" si="32"/>
        <v>#N/A</v>
      </c>
      <c r="Z24" s="50" t="e">
        <f t="shared" si="32"/>
        <v>#N/A</v>
      </c>
      <c r="AA24" s="50" t="e">
        <f t="shared" si="32"/>
        <v>#N/A</v>
      </c>
      <c r="AB24" s="50" t="e">
        <f t="shared" si="32"/>
        <v>#N/A</v>
      </c>
      <c r="AC24" s="50" t="e">
        <f t="shared" si="32"/>
        <v>#N/A</v>
      </c>
      <c r="AD24" s="50" t="e">
        <f t="shared" si="32"/>
        <v>#N/A</v>
      </c>
      <c r="AE24" s="50">
        <f t="shared" si="32"/>
        <v>3.4000000000000004</v>
      </c>
      <c r="AF24" s="50" t="e">
        <f t="shared" si="32"/>
        <v>#N/A</v>
      </c>
      <c r="AG24" s="50" t="e">
        <f t="shared" si="32"/>
        <v>#N/A</v>
      </c>
      <c r="AH24" s="50" t="e">
        <f t="shared" si="32"/>
        <v>#N/A</v>
      </c>
      <c r="AI24" s="50" t="e">
        <f t="shared" si="32"/>
        <v>#N/A</v>
      </c>
      <c r="AJ24" s="50" t="e">
        <f t="shared" si="32"/>
        <v>#N/A</v>
      </c>
      <c r="AK24" s="50" t="e">
        <f t="shared" si="32"/>
        <v>#N/A</v>
      </c>
      <c r="AL24" s="50" t="e">
        <f t="shared" si="32"/>
        <v>#N/A</v>
      </c>
      <c r="AM24" s="50" t="e">
        <f t="shared" si="32"/>
        <v>#N/A</v>
      </c>
      <c r="AN24" s="50" t="e">
        <f t="shared" si="32"/>
        <v>#N/A</v>
      </c>
      <c r="AO24" s="50" t="e">
        <f t="shared" si="32"/>
        <v>#N/A</v>
      </c>
      <c r="AP24" s="50" t="e">
        <f t="shared" si="32"/>
        <v>#N/A</v>
      </c>
      <c r="AQ24" s="50" t="e">
        <f t="shared" si="32"/>
        <v>#N/A</v>
      </c>
      <c r="AR24" s="50">
        <f t="shared" si="32"/>
        <v>18.599999999999998</v>
      </c>
      <c r="AS24" s="50" t="e">
        <f t="shared" si="32"/>
        <v>#N/A</v>
      </c>
      <c r="AT24" s="50">
        <f t="shared" si="32"/>
        <v>15.016666666666667</v>
      </c>
      <c r="AU24" s="50" t="e">
        <f t="shared" si="32"/>
        <v>#N/A</v>
      </c>
      <c r="AV24" s="50" t="e">
        <f t="shared" si="32"/>
        <v>#N/A</v>
      </c>
      <c r="AW24" s="50" t="e">
        <f t="shared" si="32"/>
        <v>#N/A</v>
      </c>
      <c r="AX24" s="50" t="e">
        <f t="shared" si="32"/>
        <v>#N/A</v>
      </c>
      <c r="AY24" s="50" t="e">
        <f t="shared" si="32"/>
        <v>#N/A</v>
      </c>
      <c r="AZ24" s="50" t="e">
        <f t="shared" si="32"/>
        <v>#N/A</v>
      </c>
      <c r="BA24" s="50" t="e">
        <f t="shared" si="32"/>
        <v>#N/A</v>
      </c>
      <c r="BB24" s="50" t="e">
        <f t="shared" si="32"/>
        <v>#N/A</v>
      </c>
      <c r="BC24" s="50" t="e">
        <f t="shared" si="32"/>
        <v>#N/A</v>
      </c>
      <c r="BD24" s="50" t="e">
        <f t="shared" si="32"/>
        <v>#N/A</v>
      </c>
      <c r="BE24" s="50" t="e">
        <f t="shared" si="32"/>
        <v>#N/A</v>
      </c>
      <c r="BF24" s="50" t="e">
        <f t="shared" si="32"/>
        <v>#N/A</v>
      </c>
      <c r="BG24" s="50" t="e">
        <f t="shared" si="32"/>
        <v>#N/A</v>
      </c>
      <c r="BH24" s="50" t="e">
        <f t="shared" si="32"/>
        <v>#N/A</v>
      </c>
      <c r="BI24" s="50" t="e">
        <f t="shared" si="32"/>
        <v>#N/A</v>
      </c>
      <c r="BJ24" s="50" t="e">
        <f t="shared" si="32"/>
        <v>#N/A</v>
      </c>
      <c r="BK24" s="50" t="e">
        <f t="shared" si="32"/>
        <v>#N/A</v>
      </c>
      <c r="BL24" s="50" t="e">
        <f t="shared" si="32"/>
        <v>#N/A</v>
      </c>
      <c r="BM24" s="50" t="e">
        <f t="shared" si="32"/>
        <v>#N/A</v>
      </c>
      <c r="BN24" s="50" t="e">
        <f t="shared" si="32"/>
        <v>#N/A</v>
      </c>
      <c r="BO24" s="50" t="e">
        <f t="shared" si="32"/>
        <v>#N/A</v>
      </c>
      <c r="BP24" s="50" t="e">
        <f t="shared" ref="BP24:CC24" si="33">IF(BP$2="11-19",BP$6,NA())</f>
        <v>#N/A</v>
      </c>
      <c r="BQ24" s="50" t="e">
        <f t="shared" si="33"/>
        <v>#N/A</v>
      </c>
      <c r="BR24" s="50" t="e">
        <f t="shared" si="33"/>
        <v>#N/A</v>
      </c>
      <c r="BS24" s="50" t="e">
        <f t="shared" si="33"/>
        <v>#N/A</v>
      </c>
      <c r="BT24" s="50" t="e">
        <f t="shared" si="33"/>
        <v>#N/A</v>
      </c>
      <c r="BU24" s="50" t="e">
        <f t="shared" si="33"/>
        <v>#N/A</v>
      </c>
      <c r="BV24" s="50" t="e">
        <f t="shared" si="33"/>
        <v>#N/A</v>
      </c>
      <c r="BW24" s="50" t="e">
        <f t="shared" si="33"/>
        <v>#N/A</v>
      </c>
      <c r="BX24" s="50" t="e">
        <f t="shared" si="33"/>
        <v>#N/A</v>
      </c>
      <c r="BY24" s="50">
        <f t="shared" si="33"/>
        <v>15.833333333333334</v>
      </c>
      <c r="BZ24" s="50" t="e">
        <f t="shared" si="33"/>
        <v>#N/A</v>
      </c>
      <c r="CA24" s="50">
        <f t="shared" si="33"/>
        <v>15.549999999999999</v>
      </c>
      <c r="CB24" s="50" t="e">
        <f t="shared" si="33"/>
        <v>#N/A</v>
      </c>
      <c r="CC24" s="50" t="e">
        <f t="shared" si="33"/>
        <v>#N/A</v>
      </c>
    </row>
    <row r="25" spans="1:81" x14ac:dyDescent="0.25">
      <c r="A25" s="215"/>
      <c r="B25" s="51" t="s">
        <v>412</v>
      </c>
      <c r="C25" s="50" t="e">
        <f>IF(C$2="11-19",C$7,NA())</f>
        <v>#N/A</v>
      </c>
      <c r="D25" s="50" t="e">
        <f t="shared" ref="D25:BO25" si="34">IF(D$2="11-19",D$7,NA())</f>
        <v>#N/A</v>
      </c>
      <c r="E25" s="50" t="e">
        <f t="shared" si="34"/>
        <v>#N/A</v>
      </c>
      <c r="F25" s="50" t="e">
        <f t="shared" si="34"/>
        <v>#N/A</v>
      </c>
      <c r="G25" s="50" t="e">
        <f t="shared" si="34"/>
        <v>#N/A</v>
      </c>
      <c r="H25" s="50" t="e">
        <f t="shared" si="34"/>
        <v>#N/A</v>
      </c>
      <c r="I25" s="50">
        <f t="shared" si="34"/>
        <v>8</v>
      </c>
      <c r="J25" s="50">
        <f t="shared" si="34"/>
        <v>8.5333333333333332</v>
      </c>
      <c r="K25" s="50" t="e">
        <f t="shared" si="34"/>
        <v>#N/A</v>
      </c>
      <c r="L25" s="50" t="e">
        <f t="shared" si="34"/>
        <v>#N/A</v>
      </c>
      <c r="M25" s="50" t="e">
        <f t="shared" si="34"/>
        <v>#N/A</v>
      </c>
      <c r="N25" s="50" t="e">
        <f t="shared" si="34"/>
        <v>#N/A</v>
      </c>
      <c r="O25" s="50" t="e">
        <f t="shared" si="34"/>
        <v>#N/A</v>
      </c>
      <c r="P25" s="50" t="e">
        <f t="shared" si="34"/>
        <v>#N/A</v>
      </c>
      <c r="Q25" s="50" t="e">
        <f t="shared" si="34"/>
        <v>#N/A</v>
      </c>
      <c r="R25" s="50" t="e">
        <f t="shared" si="34"/>
        <v>#N/A</v>
      </c>
      <c r="S25" s="50" t="e">
        <f t="shared" si="34"/>
        <v>#N/A</v>
      </c>
      <c r="T25" s="50" t="e">
        <f t="shared" si="34"/>
        <v>#N/A</v>
      </c>
      <c r="U25" s="50" t="e">
        <f t="shared" si="34"/>
        <v>#N/A</v>
      </c>
      <c r="V25" s="50" t="e">
        <f t="shared" si="34"/>
        <v>#N/A</v>
      </c>
      <c r="W25" s="50" t="e">
        <f t="shared" si="34"/>
        <v>#N/A</v>
      </c>
      <c r="X25" s="50" t="e">
        <f t="shared" si="34"/>
        <v>#N/A</v>
      </c>
      <c r="Y25" s="50" t="e">
        <f t="shared" si="34"/>
        <v>#N/A</v>
      </c>
      <c r="Z25" s="50" t="e">
        <f t="shared" si="34"/>
        <v>#N/A</v>
      </c>
      <c r="AA25" s="50" t="e">
        <f t="shared" si="34"/>
        <v>#N/A</v>
      </c>
      <c r="AB25" s="50" t="e">
        <f t="shared" si="34"/>
        <v>#N/A</v>
      </c>
      <c r="AC25" s="50" t="e">
        <f t="shared" si="34"/>
        <v>#N/A</v>
      </c>
      <c r="AD25" s="50" t="e">
        <f t="shared" si="34"/>
        <v>#N/A</v>
      </c>
      <c r="AE25" s="50">
        <f t="shared" si="34"/>
        <v>9.6666666666666661</v>
      </c>
      <c r="AF25" s="50" t="e">
        <f t="shared" si="34"/>
        <v>#N/A</v>
      </c>
      <c r="AG25" s="50" t="e">
        <f t="shared" si="34"/>
        <v>#N/A</v>
      </c>
      <c r="AH25" s="50" t="e">
        <f t="shared" si="34"/>
        <v>#N/A</v>
      </c>
      <c r="AI25" s="50" t="e">
        <f t="shared" si="34"/>
        <v>#N/A</v>
      </c>
      <c r="AJ25" s="50" t="e">
        <f t="shared" si="34"/>
        <v>#N/A</v>
      </c>
      <c r="AK25" s="50" t="e">
        <f t="shared" si="34"/>
        <v>#N/A</v>
      </c>
      <c r="AL25" s="50" t="e">
        <f t="shared" si="34"/>
        <v>#N/A</v>
      </c>
      <c r="AM25" s="50" t="e">
        <f t="shared" si="34"/>
        <v>#N/A</v>
      </c>
      <c r="AN25" s="50" t="e">
        <f t="shared" si="34"/>
        <v>#N/A</v>
      </c>
      <c r="AO25" s="50" t="e">
        <f t="shared" si="34"/>
        <v>#N/A</v>
      </c>
      <c r="AP25" s="50" t="e">
        <f t="shared" si="34"/>
        <v>#N/A</v>
      </c>
      <c r="AQ25" s="50" t="e">
        <f t="shared" si="34"/>
        <v>#N/A</v>
      </c>
      <c r="AR25" s="50">
        <f t="shared" si="34"/>
        <v>3</v>
      </c>
      <c r="AS25" s="50" t="e">
        <f t="shared" si="34"/>
        <v>#N/A</v>
      </c>
      <c r="AT25" s="50">
        <f t="shared" si="34"/>
        <v>6.5</v>
      </c>
      <c r="AU25" s="50" t="e">
        <f t="shared" si="34"/>
        <v>#N/A</v>
      </c>
      <c r="AV25" s="50" t="e">
        <f t="shared" si="34"/>
        <v>#N/A</v>
      </c>
      <c r="AW25" s="50" t="e">
        <f t="shared" si="34"/>
        <v>#N/A</v>
      </c>
      <c r="AX25" s="50" t="e">
        <f t="shared" si="34"/>
        <v>#N/A</v>
      </c>
      <c r="AY25" s="50" t="e">
        <f t="shared" si="34"/>
        <v>#N/A</v>
      </c>
      <c r="AZ25" s="50" t="e">
        <f t="shared" si="34"/>
        <v>#N/A</v>
      </c>
      <c r="BA25" s="50" t="e">
        <f t="shared" si="34"/>
        <v>#N/A</v>
      </c>
      <c r="BB25" s="50" t="e">
        <f t="shared" si="34"/>
        <v>#N/A</v>
      </c>
      <c r="BC25" s="50" t="e">
        <f t="shared" si="34"/>
        <v>#N/A</v>
      </c>
      <c r="BD25" s="50" t="e">
        <f t="shared" si="34"/>
        <v>#N/A</v>
      </c>
      <c r="BE25" s="50" t="e">
        <f t="shared" si="34"/>
        <v>#N/A</v>
      </c>
      <c r="BF25" s="50" t="e">
        <f t="shared" si="34"/>
        <v>#N/A</v>
      </c>
      <c r="BG25" s="50" t="e">
        <f t="shared" si="34"/>
        <v>#N/A</v>
      </c>
      <c r="BH25" s="50" t="e">
        <f t="shared" si="34"/>
        <v>#N/A</v>
      </c>
      <c r="BI25" s="50" t="e">
        <f t="shared" si="34"/>
        <v>#N/A</v>
      </c>
      <c r="BJ25" s="50" t="e">
        <f t="shared" si="34"/>
        <v>#N/A</v>
      </c>
      <c r="BK25" s="50" t="e">
        <f t="shared" si="34"/>
        <v>#N/A</v>
      </c>
      <c r="BL25" s="50" t="e">
        <f t="shared" si="34"/>
        <v>#N/A</v>
      </c>
      <c r="BM25" s="50" t="e">
        <f t="shared" si="34"/>
        <v>#N/A</v>
      </c>
      <c r="BN25" s="50" t="e">
        <f t="shared" si="34"/>
        <v>#N/A</v>
      </c>
      <c r="BO25" s="50" t="e">
        <f t="shared" si="34"/>
        <v>#N/A</v>
      </c>
      <c r="BP25" s="50" t="e">
        <f t="shared" ref="BP25:CC25" si="35">IF(BP$2="11-19",BP$7,NA())</f>
        <v>#N/A</v>
      </c>
      <c r="BQ25" s="50" t="e">
        <f t="shared" si="35"/>
        <v>#N/A</v>
      </c>
      <c r="BR25" s="50" t="e">
        <f t="shared" si="35"/>
        <v>#N/A</v>
      </c>
      <c r="BS25" s="50" t="e">
        <f t="shared" si="35"/>
        <v>#N/A</v>
      </c>
      <c r="BT25" s="50" t="e">
        <f t="shared" si="35"/>
        <v>#N/A</v>
      </c>
      <c r="BU25" s="50" t="e">
        <f t="shared" si="35"/>
        <v>#N/A</v>
      </c>
      <c r="BV25" s="50" t="e">
        <f t="shared" si="35"/>
        <v>#N/A</v>
      </c>
      <c r="BW25" s="50" t="e">
        <f t="shared" si="35"/>
        <v>#N/A</v>
      </c>
      <c r="BX25" s="50" t="e">
        <f t="shared" si="35"/>
        <v>#N/A</v>
      </c>
      <c r="BY25" s="50">
        <f t="shared" si="35"/>
        <v>8.5333333333333332</v>
      </c>
      <c r="BZ25" s="50" t="e">
        <f t="shared" si="35"/>
        <v>#N/A</v>
      </c>
      <c r="CA25" s="50">
        <f t="shared" si="35"/>
        <v>12</v>
      </c>
      <c r="CB25" s="50" t="e">
        <f t="shared" si="35"/>
        <v>#N/A</v>
      </c>
      <c r="CC25" s="50" t="e">
        <f t="shared" si="35"/>
        <v>#N/A</v>
      </c>
    </row>
    <row r="26" spans="1:81" x14ac:dyDescent="0.25">
      <c r="A26" s="215"/>
      <c r="B26" t="s">
        <v>401</v>
      </c>
      <c r="C26" s="50" t="e">
        <f>C27+C28</f>
        <v>#N/A</v>
      </c>
      <c r="D26" s="50" t="e">
        <f t="shared" ref="D26:BO26" si="36">D27+D28</f>
        <v>#N/A</v>
      </c>
      <c r="E26" s="50" t="e">
        <f t="shared" si="36"/>
        <v>#N/A</v>
      </c>
      <c r="F26" s="50" t="e">
        <f t="shared" si="36"/>
        <v>#N/A</v>
      </c>
      <c r="G26" s="50" t="e">
        <f t="shared" si="36"/>
        <v>#N/A</v>
      </c>
      <c r="H26" s="50" t="e">
        <f t="shared" si="36"/>
        <v>#N/A</v>
      </c>
      <c r="I26" s="50" t="e">
        <f t="shared" si="36"/>
        <v>#N/A</v>
      </c>
      <c r="J26" s="50" t="e">
        <f t="shared" si="36"/>
        <v>#N/A</v>
      </c>
      <c r="K26" s="50" t="e">
        <f t="shared" si="36"/>
        <v>#N/A</v>
      </c>
      <c r="L26" s="50" t="e">
        <f t="shared" si="36"/>
        <v>#N/A</v>
      </c>
      <c r="M26" s="50" t="e">
        <f t="shared" si="36"/>
        <v>#N/A</v>
      </c>
      <c r="N26" s="50" t="e">
        <f t="shared" si="36"/>
        <v>#N/A</v>
      </c>
      <c r="O26" s="50" t="e">
        <f t="shared" si="36"/>
        <v>#N/A</v>
      </c>
      <c r="P26" s="50" t="e">
        <f t="shared" si="36"/>
        <v>#N/A</v>
      </c>
      <c r="Q26" s="50" t="e">
        <f t="shared" si="36"/>
        <v>#N/A</v>
      </c>
      <c r="R26" s="50" t="e">
        <f t="shared" si="36"/>
        <v>#N/A</v>
      </c>
      <c r="S26" s="50" t="e">
        <f t="shared" si="36"/>
        <v>#N/A</v>
      </c>
      <c r="T26" s="50" t="e">
        <f t="shared" si="36"/>
        <v>#N/A</v>
      </c>
      <c r="U26" s="50" t="e">
        <f t="shared" si="36"/>
        <v>#N/A</v>
      </c>
      <c r="V26" s="50">
        <f t="shared" si="36"/>
        <v>27.366666666666664</v>
      </c>
      <c r="W26" s="50" t="e">
        <f t="shared" si="36"/>
        <v>#N/A</v>
      </c>
      <c r="X26" s="50" t="e">
        <f t="shared" si="36"/>
        <v>#N/A</v>
      </c>
      <c r="Y26" s="50" t="e">
        <f t="shared" si="36"/>
        <v>#N/A</v>
      </c>
      <c r="Z26" s="50" t="e">
        <f t="shared" si="36"/>
        <v>#N/A</v>
      </c>
      <c r="AA26" s="50" t="e">
        <f t="shared" si="36"/>
        <v>#N/A</v>
      </c>
      <c r="AB26" s="50" t="e">
        <f t="shared" si="36"/>
        <v>#N/A</v>
      </c>
      <c r="AC26" s="50" t="e">
        <f t="shared" si="36"/>
        <v>#N/A</v>
      </c>
      <c r="AD26" s="50" t="e">
        <f t="shared" si="36"/>
        <v>#N/A</v>
      </c>
      <c r="AE26" s="50" t="e">
        <f t="shared" si="36"/>
        <v>#N/A</v>
      </c>
      <c r="AF26" s="50" t="e">
        <f t="shared" si="36"/>
        <v>#N/A</v>
      </c>
      <c r="AG26" s="50">
        <f t="shared" si="36"/>
        <v>27.933333333333337</v>
      </c>
      <c r="AH26" s="50" t="e">
        <f t="shared" si="36"/>
        <v>#N/A</v>
      </c>
      <c r="AI26" s="50" t="e">
        <f t="shared" si="36"/>
        <v>#N/A</v>
      </c>
      <c r="AJ26" s="50" t="e">
        <f t="shared" si="36"/>
        <v>#N/A</v>
      </c>
      <c r="AK26" s="50" t="e">
        <f t="shared" si="36"/>
        <v>#N/A</v>
      </c>
      <c r="AL26" s="50" t="e">
        <f t="shared" si="36"/>
        <v>#N/A</v>
      </c>
      <c r="AM26" s="50" t="e">
        <f t="shared" si="36"/>
        <v>#N/A</v>
      </c>
      <c r="AN26" s="50" t="e">
        <f t="shared" si="36"/>
        <v>#N/A</v>
      </c>
      <c r="AO26" s="50" t="e">
        <f t="shared" si="36"/>
        <v>#N/A</v>
      </c>
      <c r="AP26" s="50" t="e">
        <f t="shared" si="36"/>
        <v>#N/A</v>
      </c>
      <c r="AQ26" s="50" t="e">
        <f t="shared" si="36"/>
        <v>#N/A</v>
      </c>
      <c r="AR26" s="50" t="e">
        <f t="shared" si="36"/>
        <v>#N/A</v>
      </c>
      <c r="AS26" s="50">
        <f t="shared" si="36"/>
        <v>14.383333333333335</v>
      </c>
      <c r="AT26" s="50" t="e">
        <f t="shared" si="36"/>
        <v>#N/A</v>
      </c>
      <c r="AU26" s="50" t="e">
        <f t="shared" si="36"/>
        <v>#N/A</v>
      </c>
      <c r="AV26" s="50" t="e">
        <f t="shared" si="36"/>
        <v>#N/A</v>
      </c>
      <c r="AW26" s="50" t="e">
        <f t="shared" si="36"/>
        <v>#N/A</v>
      </c>
      <c r="AX26" s="50" t="e">
        <f t="shared" si="36"/>
        <v>#N/A</v>
      </c>
      <c r="AY26" s="50" t="e">
        <f t="shared" si="36"/>
        <v>#N/A</v>
      </c>
      <c r="AZ26" s="50" t="e">
        <f t="shared" si="36"/>
        <v>#N/A</v>
      </c>
      <c r="BA26" s="50" t="e">
        <f t="shared" si="36"/>
        <v>#N/A</v>
      </c>
      <c r="BB26" s="50">
        <f t="shared" si="36"/>
        <v>36.93333333333333</v>
      </c>
      <c r="BC26" s="50">
        <f t="shared" si="36"/>
        <v>28.416666666666668</v>
      </c>
      <c r="BD26" s="50">
        <f t="shared" si="36"/>
        <v>35.133333333333333</v>
      </c>
      <c r="BE26" s="50">
        <f t="shared" si="36"/>
        <v>36.466666666666661</v>
      </c>
      <c r="BF26" s="50">
        <f t="shared" si="36"/>
        <v>35.25</v>
      </c>
      <c r="BG26" s="50">
        <f t="shared" si="36"/>
        <v>36.533333333333331</v>
      </c>
      <c r="BH26" s="50" t="e">
        <f t="shared" si="36"/>
        <v>#N/A</v>
      </c>
      <c r="BI26" s="50" t="e">
        <f t="shared" si="36"/>
        <v>#N/A</v>
      </c>
      <c r="BJ26" s="50" t="e">
        <f t="shared" si="36"/>
        <v>#N/A</v>
      </c>
      <c r="BK26" s="50" t="e">
        <f t="shared" si="36"/>
        <v>#N/A</v>
      </c>
      <c r="BL26" s="50" t="e">
        <f t="shared" si="36"/>
        <v>#N/A</v>
      </c>
      <c r="BM26" s="50" t="e">
        <f t="shared" si="36"/>
        <v>#N/A</v>
      </c>
      <c r="BN26" s="50" t="e">
        <f t="shared" si="36"/>
        <v>#N/A</v>
      </c>
      <c r="BO26" s="50" t="e">
        <f t="shared" si="36"/>
        <v>#N/A</v>
      </c>
      <c r="BP26" s="50" t="e">
        <f t="shared" ref="BP26:BY26" si="37">BP27+BP28</f>
        <v>#N/A</v>
      </c>
      <c r="BQ26" s="50" t="e">
        <f t="shared" si="37"/>
        <v>#N/A</v>
      </c>
      <c r="BR26" s="50" t="e">
        <f t="shared" si="37"/>
        <v>#N/A</v>
      </c>
      <c r="BS26" s="50" t="e">
        <f t="shared" si="37"/>
        <v>#N/A</v>
      </c>
      <c r="BT26" s="50" t="e">
        <f t="shared" si="37"/>
        <v>#N/A</v>
      </c>
      <c r="BU26" s="50">
        <f t="shared" si="37"/>
        <v>23.35</v>
      </c>
      <c r="BV26" s="50" t="e">
        <f t="shared" si="37"/>
        <v>#N/A</v>
      </c>
      <c r="BW26" s="50" t="e">
        <f t="shared" si="37"/>
        <v>#N/A</v>
      </c>
      <c r="BX26" s="50" t="e">
        <f t="shared" si="37"/>
        <v>#N/A</v>
      </c>
      <c r="BY26" s="50" t="e">
        <f t="shared" si="37"/>
        <v>#N/A</v>
      </c>
      <c r="BZ26" s="50" t="e">
        <f>BZ27+BZ28</f>
        <v>#N/A</v>
      </c>
      <c r="CA26" s="50" t="e">
        <f>CA27+CA28</f>
        <v>#N/A</v>
      </c>
      <c r="CB26" s="50">
        <f>CB27+CB28</f>
        <v>29.183333333333334</v>
      </c>
      <c r="CC26" s="50">
        <f>CC27+CC28</f>
        <v>61.349999999999994</v>
      </c>
    </row>
    <row r="27" spans="1:81" x14ac:dyDescent="0.25">
      <c r="A27" s="215"/>
      <c r="B27" s="51" t="s">
        <v>402</v>
      </c>
      <c r="C27" s="50" t="e">
        <f>IF(C$2="20+",C$6,NA())</f>
        <v>#N/A</v>
      </c>
      <c r="D27" s="50" t="e">
        <f t="shared" ref="D27:BO27" si="38">IF(D$2="20+",D$6,NA())</f>
        <v>#N/A</v>
      </c>
      <c r="E27" s="50" t="e">
        <f t="shared" si="38"/>
        <v>#N/A</v>
      </c>
      <c r="F27" s="50" t="e">
        <f t="shared" si="38"/>
        <v>#N/A</v>
      </c>
      <c r="G27" s="50" t="e">
        <f t="shared" si="38"/>
        <v>#N/A</v>
      </c>
      <c r="H27" s="50" t="e">
        <f t="shared" si="38"/>
        <v>#N/A</v>
      </c>
      <c r="I27" s="50" t="e">
        <f t="shared" si="38"/>
        <v>#N/A</v>
      </c>
      <c r="J27" s="50" t="e">
        <f t="shared" si="38"/>
        <v>#N/A</v>
      </c>
      <c r="K27" s="50" t="e">
        <f t="shared" si="38"/>
        <v>#N/A</v>
      </c>
      <c r="L27" s="50" t="e">
        <f t="shared" si="38"/>
        <v>#N/A</v>
      </c>
      <c r="M27" s="50" t="e">
        <f t="shared" si="38"/>
        <v>#N/A</v>
      </c>
      <c r="N27" s="50" t="e">
        <f t="shared" si="38"/>
        <v>#N/A</v>
      </c>
      <c r="O27" s="50" t="e">
        <f t="shared" si="38"/>
        <v>#N/A</v>
      </c>
      <c r="P27" s="50" t="e">
        <f t="shared" si="38"/>
        <v>#N/A</v>
      </c>
      <c r="Q27" s="50" t="e">
        <f t="shared" si="38"/>
        <v>#N/A</v>
      </c>
      <c r="R27" s="50" t="e">
        <f t="shared" si="38"/>
        <v>#N/A</v>
      </c>
      <c r="S27" s="50" t="e">
        <f t="shared" si="38"/>
        <v>#N/A</v>
      </c>
      <c r="T27" s="50" t="e">
        <f t="shared" si="38"/>
        <v>#N/A</v>
      </c>
      <c r="U27" s="50" t="e">
        <f t="shared" si="38"/>
        <v>#N/A</v>
      </c>
      <c r="V27" s="50">
        <f t="shared" si="38"/>
        <v>10.033333333333331</v>
      </c>
      <c r="W27" s="50" t="e">
        <f t="shared" si="38"/>
        <v>#N/A</v>
      </c>
      <c r="X27" s="50" t="e">
        <f t="shared" si="38"/>
        <v>#N/A</v>
      </c>
      <c r="Y27" s="50" t="e">
        <f t="shared" si="38"/>
        <v>#N/A</v>
      </c>
      <c r="Z27" s="50" t="e">
        <f t="shared" si="38"/>
        <v>#N/A</v>
      </c>
      <c r="AA27" s="50" t="e">
        <f t="shared" si="38"/>
        <v>#N/A</v>
      </c>
      <c r="AB27" s="50" t="e">
        <f t="shared" si="38"/>
        <v>#N/A</v>
      </c>
      <c r="AC27" s="50" t="e">
        <f t="shared" si="38"/>
        <v>#N/A</v>
      </c>
      <c r="AD27" s="50" t="e">
        <f t="shared" si="38"/>
        <v>#N/A</v>
      </c>
      <c r="AE27" s="50" t="e">
        <f t="shared" si="38"/>
        <v>#N/A</v>
      </c>
      <c r="AF27" s="50" t="e">
        <f t="shared" si="38"/>
        <v>#N/A</v>
      </c>
      <c r="AG27" s="50">
        <f t="shared" si="38"/>
        <v>20.800000000000004</v>
      </c>
      <c r="AH27" s="50" t="e">
        <f t="shared" si="38"/>
        <v>#N/A</v>
      </c>
      <c r="AI27" s="50" t="e">
        <f t="shared" si="38"/>
        <v>#N/A</v>
      </c>
      <c r="AJ27" s="50" t="e">
        <f t="shared" si="38"/>
        <v>#N/A</v>
      </c>
      <c r="AK27" s="50" t="e">
        <f t="shared" si="38"/>
        <v>#N/A</v>
      </c>
      <c r="AL27" s="50" t="e">
        <f t="shared" si="38"/>
        <v>#N/A</v>
      </c>
      <c r="AM27" s="50" t="e">
        <f t="shared" si="38"/>
        <v>#N/A</v>
      </c>
      <c r="AN27" s="50" t="e">
        <f t="shared" si="38"/>
        <v>#N/A</v>
      </c>
      <c r="AO27" s="50" t="e">
        <f t="shared" si="38"/>
        <v>#N/A</v>
      </c>
      <c r="AP27" s="50" t="e">
        <f t="shared" si="38"/>
        <v>#N/A</v>
      </c>
      <c r="AQ27" s="50" t="e">
        <f t="shared" si="38"/>
        <v>#N/A</v>
      </c>
      <c r="AR27" s="50" t="e">
        <f t="shared" si="38"/>
        <v>#N/A</v>
      </c>
      <c r="AS27" s="50">
        <f t="shared" si="38"/>
        <v>14.383333333333335</v>
      </c>
      <c r="AT27" s="50" t="e">
        <f t="shared" si="38"/>
        <v>#N/A</v>
      </c>
      <c r="AU27" s="50" t="e">
        <f t="shared" si="38"/>
        <v>#N/A</v>
      </c>
      <c r="AV27" s="50" t="e">
        <f t="shared" si="38"/>
        <v>#N/A</v>
      </c>
      <c r="AW27" s="50" t="e">
        <f t="shared" si="38"/>
        <v>#N/A</v>
      </c>
      <c r="AX27" s="50" t="e">
        <f t="shared" si="38"/>
        <v>#N/A</v>
      </c>
      <c r="AY27" s="50" t="e">
        <f t="shared" si="38"/>
        <v>#N/A</v>
      </c>
      <c r="AZ27" s="50" t="e">
        <f t="shared" si="38"/>
        <v>#N/A</v>
      </c>
      <c r="BA27" s="50" t="e">
        <f t="shared" si="38"/>
        <v>#N/A</v>
      </c>
      <c r="BB27" s="50">
        <f t="shared" si="38"/>
        <v>18.666666666666664</v>
      </c>
      <c r="BC27" s="50">
        <f t="shared" si="38"/>
        <v>16.166666666666668</v>
      </c>
      <c r="BD27" s="50">
        <f t="shared" si="38"/>
        <v>21.633333333333333</v>
      </c>
      <c r="BE27" s="50">
        <f t="shared" si="38"/>
        <v>20.966666666666661</v>
      </c>
      <c r="BF27" s="50">
        <f t="shared" si="38"/>
        <v>20.25</v>
      </c>
      <c r="BG27" s="50">
        <f t="shared" si="38"/>
        <v>20.033333333333331</v>
      </c>
      <c r="BH27" s="50" t="e">
        <f t="shared" si="38"/>
        <v>#N/A</v>
      </c>
      <c r="BI27" s="50" t="e">
        <f t="shared" si="38"/>
        <v>#N/A</v>
      </c>
      <c r="BJ27" s="50" t="e">
        <f t="shared" si="38"/>
        <v>#N/A</v>
      </c>
      <c r="BK27" s="50" t="e">
        <f t="shared" si="38"/>
        <v>#N/A</v>
      </c>
      <c r="BL27" s="50" t="e">
        <f t="shared" si="38"/>
        <v>#N/A</v>
      </c>
      <c r="BM27" s="50" t="e">
        <f t="shared" si="38"/>
        <v>#N/A</v>
      </c>
      <c r="BN27" s="50" t="e">
        <f t="shared" si="38"/>
        <v>#N/A</v>
      </c>
      <c r="BO27" s="50" t="e">
        <f t="shared" si="38"/>
        <v>#N/A</v>
      </c>
      <c r="BP27" s="50" t="e">
        <f t="shared" ref="BP27:CC27" si="39">IF(BP$2="20+",BP$6,NA())</f>
        <v>#N/A</v>
      </c>
      <c r="BQ27" s="50" t="e">
        <f t="shared" si="39"/>
        <v>#N/A</v>
      </c>
      <c r="BR27" s="50" t="e">
        <f t="shared" si="39"/>
        <v>#N/A</v>
      </c>
      <c r="BS27" s="50" t="e">
        <f t="shared" si="39"/>
        <v>#N/A</v>
      </c>
      <c r="BT27" s="50" t="e">
        <f t="shared" si="39"/>
        <v>#N/A</v>
      </c>
      <c r="BU27" s="50">
        <f t="shared" si="39"/>
        <v>16.283333333333335</v>
      </c>
      <c r="BV27" s="50" t="e">
        <f t="shared" si="39"/>
        <v>#N/A</v>
      </c>
      <c r="BW27" s="50" t="e">
        <f t="shared" si="39"/>
        <v>#N/A</v>
      </c>
      <c r="BX27" s="50" t="e">
        <f t="shared" si="39"/>
        <v>#N/A</v>
      </c>
      <c r="BY27" s="50" t="e">
        <f t="shared" si="39"/>
        <v>#N/A</v>
      </c>
      <c r="BZ27" s="50" t="e">
        <f t="shared" si="39"/>
        <v>#N/A</v>
      </c>
      <c r="CA27" s="50" t="e">
        <f t="shared" si="39"/>
        <v>#N/A</v>
      </c>
      <c r="CB27" s="50">
        <f t="shared" si="39"/>
        <v>14.516666666666666</v>
      </c>
      <c r="CC27" s="50">
        <f t="shared" si="39"/>
        <v>25.849999999999994</v>
      </c>
    </row>
    <row r="28" spans="1:81" x14ac:dyDescent="0.25">
      <c r="A28" s="215"/>
      <c r="B28" s="51" t="s">
        <v>403</v>
      </c>
      <c r="C28" s="50" t="e">
        <f>IF(C$2="20+",C$7,NA())</f>
        <v>#N/A</v>
      </c>
      <c r="D28" s="50" t="e">
        <f t="shared" ref="D28:BO28" si="40">IF(D$2="20+",D$7,NA())</f>
        <v>#N/A</v>
      </c>
      <c r="E28" s="50" t="e">
        <f t="shared" si="40"/>
        <v>#N/A</v>
      </c>
      <c r="F28" s="50" t="e">
        <f t="shared" si="40"/>
        <v>#N/A</v>
      </c>
      <c r="G28" s="50" t="e">
        <f t="shared" si="40"/>
        <v>#N/A</v>
      </c>
      <c r="H28" s="50" t="e">
        <f t="shared" si="40"/>
        <v>#N/A</v>
      </c>
      <c r="I28" s="50" t="e">
        <f t="shared" si="40"/>
        <v>#N/A</v>
      </c>
      <c r="J28" s="50" t="e">
        <f t="shared" si="40"/>
        <v>#N/A</v>
      </c>
      <c r="K28" s="50" t="e">
        <f t="shared" si="40"/>
        <v>#N/A</v>
      </c>
      <c r="L28" s="50" t="e">
        <f t="shared" si="40"/>
        <v>#N/A</v>
      </c>
      <c r="M28" s="50" t="e">
        <f t="shared" si="40"/>
        <v>#N/A</v>
      </c>
      <c r="N28" s="50" t="e">
        <f t="shared" si="40"/>
        <v>#N/A</v>
      </c>
      <c r="O28" s="50" t="e">
        <f t="shared" si="40"/>
        <v>#N/A</v>
      </c>
      <c r="P28" s="50" t="e">
        <f t="shared" si="40"/>
        <v>#N/A</v>
      </c>
      <c r="Q28" s="50" t="e">
        <f t="shared" si="40"/>
        <v>#N/A</v>
      </c>
      <c r="R28" s="50" t="e">
        <f t="shared" si="40"/>
        <v>#N/A</v>
      </c>
      <c r="S28" s="50" t="e">
        <f t="shared" si="40"/>
        <v>#N/A</v>
      </c>
      <c r="T28" s="50" t="e">
        <f t="shared" si="40"/>
        <v>#N/A</v>
      </c>
      <c r="U28" s="50" t="e">
        <f t="shared" si="40"/>
        <v>#N/A</v>
      </c>
      <c r="V28" s="50">
        <f t="shared" si="40"/>
        <v>17.333333333333332</v>
      </c>
      <c r="W28" s="50" t="e">
        <f t="shared" si="40"/>
        <v>#N/A</v>
      </c>
      <c r="X28" s="50" t="e">
        <f t="shared" si="40"/>
        <v>#N/A</v>
      </c>
      <c r="Y28" s="50" t="e">
        <f t="shared" si="40"/>
        <v>#N/A</v>
      </c>
      <c r="Z28" s="50" t="e">
        <f t="shared" si="40"/>
        <v>#N/A</v>
      </c>
      <c r="AA28" s="50" t="e">
        <f t="shared" si="40"/>
        <v>#N/A</v>
      </c>
      <c r="AB28" s="50" t="e">
        <f t="shared" si="40"/>
        <v>#N/A</v>
      </c>
      <c r="AC28" s="50" t="e">
        <f t="shared" si="40"/>
        <v>#N/A</v>
      </c>
      <c r="AD28" s="50" t="e">
        <f t="shared" si="40"/>
        <v>#N/A</v>
      </c>
      <c r="AE28" s="50" t="e">
        <f t="shared" si="40"/>
        <v>#N/A</v>
      </c>
      <c r="AF28" s="50" t="e">
        <f t="shared" si="40"/>
        <v>#N/A</v>
      </c>
      <c r="AG28" s="50">
        <f t="shared" si="40"/>
        <v>7.1333333333333329</v>
      </c>
      <c r="AH28" s="50" t="e">
        <f t="shared" si="40"/>
        <v>#N/A</v>
      </c>
      <c r="AI28" s="50" t="e">
        <f t="shared" si="40"/>
        <v>#N/A</v>
      </c>
      <c r="AJ28" s="50" t="e">
        <f t="shared" si="40"/>
        <v>#N/A</v>
      </c>
      <c r="AK28" s="50" t="e">
        <f t="shared" si="40"/>
        <v>#N/A</v>
      </c>
      <c r="AL28" s="50" t="e">
        <f t="shared" si="40"/>
        <v>#N/A</v>
      </c>
      <c r="AM28" s="50" t="e">
        <f t="shared" si="40"/>
        <v>#N/A</v>
      </c>
      <c r="AN28" s="50" t="e">
        <f t="shared" si="40"/>
        <v>#N/A</v>
      </c>
      <c r="AO28" s="50" t="e">
        <f t="shared" si="40"/>
        <v>#N/A</v>
      </c>
      <c r="AP28" s="50" t="e">
        <f t="shared" si="40"/>
        <v>#N/A</v>
      </c>
      <c r="AQ28" s="50" t="e">
        <f t="shared" si="40"/>
        <v>#N/A</v>
      </c>
      <c r="AR28" s="50" t="e">
        <f t="shared" si="40"/>
        <v>#N/A</v>
      </c>
      <c r="AS28" s="50">
        <f t="shared" si="40"/>
        <v>0</v>
      </c>
      <c r="AT28" s="50" t="e">
        <f t="shared" si="40"/>
        <v>#N/A</v>
      </c>
      <c r="AU28" s="50" t="e">
        <f t="shared" si="40"/>
        <v>#N/A</v>
      </c>
      <c r="AV28" s="50" t="e">
        <f t="shared" si="40"/>
        <v>#N/A</v>
      </c>
      <c r="AW28" s="50" t="e">
        <f t="shared" si="40"/>
        <v>#N/A</v>
      </c>
      <c r="AX28" s="50" t="e">
        <f t="shared" si="40"/>
        <v>#N/A</v>
      </c>
      <c r="AY28" s="50" t="e">
        <f t="shared" si="40"/>
        <v>#N/A</v>
      </c>
      <c r="AZ28" s="50" t="e">
        <f t="shared" si="40"/>
        <v>#N/A</v>
      </c>
      <c r="BA28" s="50" t="e">
        <f t="shared" si="40"/>
        <v>#N/A</v>
      </c>
      <c r="BB28" s="50">
        <f t="shared" si="40"/>
        <v>18.266666666666666</v>
      </c>
      <c r="BC28" s="50">
        <f t="shared" si="40"/>
        <v>12.25</v>
      </c>
      <c r="BD28" s="50">
        <f t="shared" si="40"/>
        <v>13.5</v>
      </c>
      <c r="BE28" s="50">
        <f t="shared" si="40"/>
        <v>15.5</v>
      </c>
      <c r="BF28" s="50">
        <f t="shared" si="40"/>
        <v>15</v>
      </c>
      <c r="BG28" s="50">
        <f t="shared" si="40"/>
        <v>16.5</v>
      </c>
      <c r="BH28" s="50" t="e">
        <f t="shared" si="40"/>
        <v>#N/A</v>
      </c>
      <c r="BI28" s="50" t="e">
        <f t="shared" si="40"/>
        <v>#N/A</v>
      </c>
      <c r="BJ28" s="50" t="e">
        <f t="shared" si="40"/>
        <v>#N/A</v>
      </c>
      <c r="BK28" s="50" t="e">
        <f t="shared" si="40"/>
        <v>#N/A</v>
      </c>
      <c r="BL28" s="50" t="e">
        <f t="shared" si="40"/>
        <v>#N/A</v>
      </c>
      <c r="BM28" s="50" t="e">
        <f t="shared" si="40"/>
        <v>#N/A</v>
      </c>
      <c r="BN28" s="50" t="e">
        <f t="shared" si="40"/>
        <v>#N/A</v>
      </c>
      <c r="BO28" s="50" t="e">
        <f t="shared" si="40"/>
        <v>#N/A</v>
      </c>
      <c r="BP28" s="50" t="e">
        <f t="shared" ref="BP28:CC28" si="41">IF(BP$2="20+",BP$7,NA())</f>
        <v>#N/A</v>
      </c>
      <c r="BQ28" s="50" t="e">
        <f t="shared" si="41"/>
        <v>#N/A</v>
      </c>
      <c r="BR28" s="50" t="e">
        <f t="shared" si="41"/>
        <v>#N/A</v>
      </c>
      <c r="BS28" s="50" t="e">
        <f t="shared" si="41"/>
        <v>#N/A</v>
      </c>
      <c r="BT28" s="50" t="e">
        <f t="shared" si="41"/>
        <v>#N/A</v>
      </c>
      <c r="BU28" s="50">
        <f t="shared" si="41"/>
        <v>7.0666666666666664</v>
      </c>
      <c r="BV28" s="50" t="e">
        <f t="shared" si="41"/>
        <v>#N/A</v>
      </c>
      <c r="BW28" s="50" t="e">
        <f t="shared" si="41"/>
        <v>#N/A</v>
      </c>
      <c r="BX28" s="50" t="e">
        <f t="shared" si="41"/>
        <v>#N/A</v>
      </c>
      <c r="BY28" s="50" t="e">
        <f t="shared" si="41"/>
        <v>#N/A</v>
      </c>
      <c r="BZ28" s="50" t="e">
        <f t="shared" si="41"/>
        <v>#N/A</v>
      </c>
      <c r="CA28" s="50" t="e">
        <f t="shared" si="41"/>
        <v>#N/A</v>
      </c>
      <c r="CB28" s="50">
        <f t="shared" si="41"/>
        <v>14.666666666666668</v>
      </c>
      <c r="CC28" s="50">
        <f t="shared" si="41"/>
        <v>35.5</v>
      </c>
    </row>
    <row r="29" spans="1:81" x14ac:dyDescent="0.25">
      <c r="A29" s="215"/>
      <c r="B29" t="s">
        <v>393</v>
      </c>
      <c r="C29" s="50" t="e">
        <f>IF(C$2="Never",C$8,NA())</f>
        <v>#N/A</v>
      </c>
      <c r="D29" s="50">
        <f t="shared" ref="D29:BO29" ca="1" si="42">IF(D$2="Never",D$8,NA())</f>
        <v>12.533333333333335</v>
      </c>
      <c r="E29" s="50">
        <f t="shared" ca="1" si="42"/>
        <v>18.483333333333334</v>
      </c>
      <c r="F29" s="50">
        <f t="shared" ca="1" si="42"/>
        <v>20.283333333333335</v>
      </c>
      <c r="G29" s="50" t="e">
        <f t="shared" si="42"/>
        <v>#N/A</v>
      </c>
      <c r="H29" s="50">
        <f t="shared" ca="1" si="42"/>
        <v>20.466666666666669</v>
      </c>
      <c r="I29" s="50" t="e">
        <f t="shared" si="42"/>
        <v>#N/A</v>
      </c>
      <c r="J29" s="50" t="e">
        <f t="shared" si="42"/>
        <v>#N/A</v>
      </c>
      <c r="K29" s="50">
        <f t="shared" ca="1" si="42"/>
        <v>12.566666666666672</v>
      </c>
      <c r="L29" s="50" t="e">
        <f t="shared" si="42"/>
        <v>#N/A</v>
      </c>
      <c r="M29" s="50">
        <f t="shared" ca="1" si="42"/>
        <v>7.1999999999999993</v>
      </c>
      <c r="N29" s="50" t="e">
        <f t="shared" si="42"/>
        <v>#N/A</v>
      </c>
      <c r="O29" s="50">
        <f t="shared" ca="1" si="42"/>
        <v>18.216666666666665</v>
      </c>
      <c r="P29" s="50">
        <f t="shared" ca="1" si="42"/>
        <v>9.1000000000000014</v>
      </c>
      <c r="Q29" s="50">
        <f t="shared" ca="1" si="42"/>
        <v>24.583333333333329</v>
      </c>
      <c r="R29" s="50" t="e">
        <f t="shared" si="42"/>
        <v>#N/A</v>
      </c>
      <c r="S29" s="50">
        <f t="shared" ca="1" si="42"/>
        <v>10.316666666666666</v>
      </c>
      <c r="T29" s="50">
        <f t="shared" ca="1" si="42"/>
        <v>4.9833333333333334</v>
      </c>
      <c r="U29" s="50">
        <f t="shared" ca="1" si="42"/>
        <v>12.183333333333334</v>
      </c>
      <c r="V29" s="50" t="e">
        <f t="shared" si="42"/>
        <v>#N/A</v>
      </c>
      <c r="W29" s="50" t="e">
        <f t="shared" si="42"/>
        <v>#N/A</v>
      </c>
      <c r="X29" s="50">
        <f t="shared" ca="1" si="42"/>
        <v>38.366666666666667</v>
      </c>
      <c r="Y29" s="50">
        <f t="shared" ca="1" si="42"/>
        <v>12.483333333333333</v>
      </c>
      <c r="Z29" s="50">
        <f t="shared" ca="1" si="42"/>
        <v>12.15</v>
      </c>
      <c r="AA29" s="50" t="e">
        <f t="shared" si="42"/>
        <v>#N/A</v>
      </c>
      <c r="AB29" s="50">
        <f t="shared" ca="1" si="42"/>
        <v>10.600000000000001</v>
      </c>
      <c r="AC29" s="50">
        <f t="shared" ca="1" si="42"/>
        <v>10.416666666666664</v>
      </c>
      <c r="AD29" s="50" t="e">
        <f t="shared" si="42"/>
        <v>#N/A</v>
      </c>
      <c r="AE29" s="50" t="e">
        <f t="shared" si="42"/>
        <v>#N/A</v>
      </c>
      <c r="AF29" s="50" t="e">
        <f t="shared" si="42"/>
        <v>#N/A</v>
      </c>
      <c r="AG29" s="50" t="e">
        <f t="shared" si="42"/>
        <v>#N/A</v>
      </c>
      <c r="AH29" s="50" t="e">
        <f t="shared" si="42"/>
        <v>#N/A</v>
      </c>
      <c r="AI29" s="50" t="e">
        <f t="shared" si="42"/>
        <v>#N/A</v>
      </c>
      <c r="AJ29" s="50" t="e">
        <f t="shared" si="42"/>
        <v>#N/A</v>
      </c>
      <c r="AK29" s="50">
        <f t="shared" ca="1" si="42"/>
        <v>12.666666666666668</v>
      </c>
      <c r="AL29" s="50">
        <f t="shared" ca="1" si="42"/>
        <v>23.366666666666667</v>
      </c>
      <c r="AM29" s="50">
        <f t="shared" ca="1" si="42"/>
        <v>21.666666666666668</v>
      </c>
      <c r="AN29" s="50">
        <f t="shared" ca="1" si="42"/>
        <v>13.283333333333333</v>
      </c>
      <c r="AO29" s="50" t="e">
        <f t="shared" si="42"/>
        <v>#N/A</v>
      </c>
      <c r="AP29" s="50" t="e">
        <f t="shared" si="42"/>
        <v>#N/A</v>
      </c>
      <c r="AQ29" s="50">
        <f t="shared" ca="1" si="42"/>
        <v>12.2</v>
      </c>
      <c r="AR29" s="50" t="e">
        <f t="shared" si="42"/>
        <v>#N/A</v>
      </c>
      <c r="AS29" s="50" t="e">
        <f t="shared" si="42"/>
        <v>#N/A</v>
      </c>
      <c r="AT29" s="50" t="e">
        <f t="shared" si="42"/>
        <v>#N/A</v>
      </c>
      <c r="AU29" s="50" t="e">
        <f t="shared" si="42"/>
        <v>#N/A</v>
      </c>
      <c r="AV29" s="50">
        <f t="shared" ca="1" si="42"/>
        <v>11.25</v>
      </c>
      <c r="AW29" s="50">
        <f t="shared" ca="1" si="42"/>
        <v>9.6666666666666679</v>
      </c>
      <c r="AX29" s="50">
        <f t="shared" ca="1" si="42"/>
        <v>12.5</v>
      </c>
      <c r="AY29" s="50" t="e">
        <f t="shared" si="42"/>
        <v>#N/A</v>
      </c>
      <c r="AZ29" s="50" t="e">
        <f t="shared" si="42"/>
        <v>#N/A</v>
      </c>
      <c r="BA29" s="50" t="e">
        <f t="shared" si="42"/>
        <v>#N/A</v>
      </c>
      <c r="BB29" s="50" t="e">
        <f t="shared" si="42"/>
        <v>#N/A</v>
      </c>
      <c r="BC29" s="50" t="e">
        <f t="shared" si="42"/>
        <v>#N/A</v>
      </c>
      <c r="BD29" s="50" t="e">
        <f t="shared" si="42"/>
        <v>#N/A</v>
      </c>
      <c r="BE29" s="50" t="e">
        <f t="shared" si="42"/>
        <v>#N/A</v>
      </c>
      <c r="BF29" s="50" t="e">
        <f t="shared" si="42"/>
        <v>#N/A</v>
      </c>
      <c r="BG29" s="50" t="e">
        <f t="shared" si="42"/>
        <v>#N/A</v>
      </c>
      <c r="BH29" s="50">
        <f t="shared" ca="1" si="42"/>
        <v>9.6666666666666679</v>
      </c>
      <c r="BI29" s="50" t="e">
        <f t="shared" si="42"/>
        <v>#N/A</v>
      </c>
      <c r="BJ29" s="50" t="e">
        <f t="shared" si="42"/>
        <v>#N/A</v>
      </c>
      <c r="BK29" s="50" t="e">
        <f t="shared" si="42"/>
        <v>#N/A</v>
      </c>
      <c r="BL29" s="50" t="e">
        <f t="shared" si="42"/>
        <v>#N/A</v>
      </c>
      <c r="BM29" s="50" t="e">
        <f t="shared" si="42"/>
        <v>#N/A</v>
      </c>
      <c r="BN29" s="50" t="e">
        <f t="shared" si="42"/>
        <v>#N/A</v>
      </c>
      <c r="BO29" s="50">
        <f t="shared" ca="1" si="42"/>
        <v>9.5</v>
      </c>
      <c r="BP29" s="50" t="e">
        <f t="shared" ref="BP29:CC29" si="43">IF(BP$2="Never",BP$8,NA())</f>
        <v>#N/A</v>
      </c>
      <c r="BQ29" s="50" t="e">
        <f t="shared" si="43"/>
        <v>#N/A</v>
      </c>
      <c r="BR29" s="50" t="e">
        <f t="shared" si="43"/>
        <v>#N/A</v>
      </c>
      <c r="BS29" s="50">
        <f t="shared" ca="1" si="43"/>
        <v>16.25</v>
      </c>
      <c r="BT29" s="50" t="e">
        <f t="shared" si="43"/>
        <v>#N/A</v>
      </c>
      <c r="BU29" s="50" t="e">
        <f t="shared" si="43"/>
        <v>#N/A</v>
      </c>
      <c r="BV29" s="50" t="e">
        <f t="shared" si="43"/>
        <v>#N/A</v>
      </c>
      <c r="BW29" s="50" t="e">
        <f t="shared" si="43"/>
        <v>#N/A</v>
      </c>
      <c r="BX29" s="50">
        <f t="shared" ca="1" si="43"/>
        <v>26.200000000000003</v>
      </c>
      <c r="BY29" s="50" t="e">
        <f t="shared" si="43"/>
        <v>#N/A</v>
      </c>
      <c r="BZ29" s="50" t="e">
        <f t="shared" si="43"/>
        <v>#N/A</v>
      </c>
      <c r="CA29" s="50" t="e">
        <f t="shared" si="43"/>
        <v>#N/A</v>
      </c>
      <c r="CB29" s="50" t="e">
        <f t="shared" si="43"/>
        <v>#N/A</v>
      </c>
      <c r="CC29" s="50" t="e">
        <f t="shared" si="43"/>
        <v>#N/A</v>
      </c>
    </row>
    <row r="30" spans="1:81" x14ac:dyDescent="0.25">
      <c r="A30" s="215"/>
      <c r="B30" s="93" t="s">
        <v>439</v>
      </c>
      <c r="C30" s="50">
        <f ca="1">IF(C$2="1-4",C$8,NA())</f>
        <v>15.350000000000001</v>
      </c>
      <c r="D30" s="50" t="e">
        <f t="shared" ref="D30:BO30" si="44">IF(D$2="1-4",D$8,NA())</f>
        <v>#N/A</v>
      </c>
      <c r="E30" s="50" t="e">
        <f t="shared" si="44"/>
        <v>#N/A</v>
      </c>
      <c r="F30" s="50" t="e">
        <f t="shared" si="44"/>
        <v>#N/A</v>
      </c>
      <c r="G30" s="50">
        <f t="shared" ca="1" si="44"/>
        <v>11.349999999999998</v>
      </c>
      <c r="H30" s="50" t="e">
        <f t="shared" si="44"/>
        <v>#N/A</v>
      </c>
      <c r="I30" s="50" t="e">
        <f t="shared" si="44"/>
        <v>#N/A</v>
      </c>
      <c r="J30" s="50" t="e">
        <f t="shared" si="44"/>
        <v>#N/A</v>
      </c>
      <c r="K30" s="50" t="e">
        <f t="shared" si="44"/>
        <v>#N/A</v>
      </c>
      <c r="L30" s="50">
        <f t="shared" ca="1" si="44"/>
        <v>19.466666666666665</v>
      </c>
      <c r="M30" s="50" t="e">
        <f t="shared" si="44"/>
        <v>#N/A</v>
      </c>
      <c r="N30" s="50">
        <f t="shared" ca="1" si="44"/>
        <v>9.4666666666666686</v>
      </c>
      <c r="O30" s="50" t="e">
        <f t="shared" si="44"/>
        <v>#N/A</v>
      </c>
      <c r="P30" s="50" t="e">
        <f t="shared" si="44"/>
        <v>#N/A</v>
      </c>
      <c r="Q30" s="50" t="e">
        <f t="shared" si="44"/>
        <v>#N/A</v>
      </c>
      <c r="R30" s="50">
        <f t="shared" ca="1" si="44"/>
        <v>29.233333333333334</v>
      </c>
      <c r="S30" s="50" t="e">
        <f t="shared" si="44"/>
        <v>#N/A</v>
      </c>
      <c r="T30" s="50" t="e">
        <f t="shared" si="44"/>
        <v>#N/A</v>
      </c>
      <c r="U30" s="50" t="e">
        <f t="shared" si="44"/>
        <v>#N/A</v>
      </c>
      <c r="V30" s="50" t="e">
        <f t="shared" si="44"/>
        <v>#N/A</v>
      </c>
      <c r="W30" s="50" t="e">
        <f t="shared" si="44"/>
        <v>#N/A</v>
      </c>
      <c r="X30" s="50" t="e">
        <f t="shared" si="44"/>
        <v>#N/A</v>
      </c>
      <c r="Y30" s="50" t="e">
        <f t="shared" si="44"/>
        <v>#N/A</v>
      </c>
      <c r="Z30" s="50" t="e">
        <f t="shared" si="44"/>
        <v>#N/A</v>
      </c>
      <c r="AA30" s="50">
        <f t="shared" ca="1" si="44"/>
        <v>16.133333333333333</v>
      </c>
      <c r="AB30" s="50" t="e">
        <f t="shared" si="44"/>
        <v>#N/A</v>
      </c>
      <c r="AC30" s="50" t="e">
        <f t="shared" si="44"/>
        <v>#N/A</v>
      </c>
      <c r="AD30" s="50">
        <f t="shared" ca="1" si="44"/>
        <v>11.333333333333332</v>
      </c>
      <c r="AE30" s="50" t="e">
        <f t="shared" si="44"/>
        <v>#N/A</v>
      </c>
      <c r="AF30" s="50">
        <f t="shared" ca="1" si="44"/>
        <v>5.4999999999999991</v>
      </c>
      <c r="AG30" s="50" t="e">
        <f t="shared" si="44"/>
        <v>#N/A</v>
      </c>
      <c r="AH30" s="50">
        <f t="shared" ca="1" si="44"/>
        <v>10.466666666666665</v>
      </c>
      <c r="AI30" s="50">
        <f t="shared" ca="1" si="44"/>
        <v>10.75</v>
      </c>
      <c r="AJ30" s="50">
        <f t="shared" ca="1" si="44"/>
        <v>24.65</v>
      </c>
      <c r="AK30" s="50" t="e">
        <f t="shared" si="44"/>
        <v>#N/A</v>
      </c>
      <c r="AL30" s="50" t="e">
        <f t="shared" si="44"/>
        <v>#N/A</v>
      </c>
      <c r="AM30" s="50" t="e">
        <f t="shared" si="44"/>
        <v>#N/A</v>
      </c>
      <c r="AN30" s="50" t="e">
        <f t="shared" si="44"/>
        <v>#N/A</v>
      </c>
      <c r="AO30" s="50" t="e">
        <f t="shared" si="44"/>
        <v>#N/A</v>
      </c>
      <c r="AP30" s="50">
        <f t="shared" ca="1" si="44"/>
        <v>22.75</v>
      </c>
      <c r="AQ30" s="50" t="e">
        <f t="shared" si="44"/>
        <v>#N/A</v>
      </c>
      <c r="AR30" s="50" t="e">
        <f t="shared" si="44"/>
        <v>#N/A</v>
      </c>
      <c r="AS30" s="50" t="e">
        <f t="shared" si="44"/>
        <v>#N/A</v>
      </c>
      <c r="AT30" s="50" t="e">
        <f t="shared" si="44"/>
        <v>#N/A</v>
      </c>
      <c r="AU30" s="50">
        <f t="shared" ca="1" si="44"/>
        <v>12.399999999999999</v>
      </c>
      <c r="AV30" s="50" t="e">
        <f t="shared" si="44"/>
        <v>#N/A</v>
      </c>
      <c r="AW30" s="50" t="e">
        <f t="shared" si="44"/>
        <v>#N/A</v>
      </c>
      <c r="AX30" s="50" t="e">
        <f t="shared" si="44"/>
        <v>#N/A</v>
      </c>
      <c r="AY30" s="50">
        <f t="shared" ca="1" si="44"/>
        <v>10.666666666666668</v>
      </c>
      <c r="AZ30" s="50">
        <f t="shared" ca="1" si="44"/>
        <v>11.683333333333334</v>
      </c>
      <c r="BA30" s="50">
        <f t="shared" ca="1" si="44"/>
        <v>15.183333333333332</v>
      </c>
      <c r="BB30" s="50" t="e">
        <f t="shared" si="44"/>
        <v>#N/A</v>
      </c>
      <c r="BC30" s="50" t="e">
        <f t="shared" si="44"/>
        <v>#N/A</v>
      </c>
      <c r="BD30" s="50" t="e">
        <f t="shared" si="44"/>
        <v>#N/A</v>
      </c>
      <c r="BE30" s="50" t="e">
        <f t="shared" si="44"/>
        <v>#N/A</v>
      </c>
      <c r="BF30" s="50" t="e">
        <f t="shared" si="44"/>
        <v>#N/A</v>
      </c>
      <c r="BG30" s="50" t="e">
        <f t="shared" si="44"/>
        <v>#N/A</v>
      </c>
      <c r="BH30" s="50" t="e">
        <f t="shared" si="44"/>
        <v>#N/A</v>
      </c>
      <c r="BI30" s="50" t="e">
        <f t="shared" si="44"/>
        <v>#N/A</v>
      </c>
      <c r="BJ30" s="50" t="e">
        <f t="shared" si="44"/>
        <v>#N/A</v>
      </c>
      <c r="BK30" s="50" t="e">
        <f t="shared" si="44"/>
        <v>#N/A</v>
      </c>
      <c r="BL30" s="50" t="e">
        <f t="shared" si="44"/>
        <v>#N/A</v>
      </c>
      <c r="BM30" s="50">
        <f t="shared" ca="1" si="44"/>
        <v>15.05</v>
      </c>
      <c r="BN30" s="50">
        <f t="shared" ca="1" si="44"/>
        <v>23.533333333333331</v>
      </c>
      <c r="BO30" s="50" t="e">
        <f t="shared" si="44"/>
        <v>#N/A</v>
      </c>
      <c r="BP30" s="50">
        <f t="shared" ref="BP30:CC30" ca="1" si="45">IF(BP$2="1-4",BP$8,NA())</f>
        <v>21.583333333333336</v>
      </c>
      <c r="BQ30" s="50">
        <f t="shared" ca="1" si="45"/>
        <v>18.233333333333331</v>
      </c>
      <c r="BR30" s="50">
        <f t="shared" ca="1" si="45"/>
        <v>9.7333333333333343</v>
      </c>
      <c r="BS30" s="50" t="e">
        <f t="shared" si="45"/>
        <v>#N/A</v>
      </c>
      <c r="BT30" s="50">
        <f t="shared" ca="1" si="45"/>
        <v>34.616666666666667</v>
      </c>
      <c r="BU30" s="50" t="e">
        <f t="shared" si="45"/>
        <v>#N/A</v>
      </c>
      <c r="BV30" s="50">
        <f t="shared" ca="1" si="45"/>
        <v>6.85</v>
      </c>
      <c r="BW30" s="50">
        <f t="shared" ca="1" si="45"/>
        <v>7.5666666666666664</v>
      </c>
      <c r="BX30" s="50" t="e">
        <f t="shared" si="45"/>
        <v>#N/A</v>
      </c>
      <c r="BY30" s="50" t="e">
        <f t="shared" si="45"/>
        <v>#N/A</v>
      </c>
      <c r="BZ30" s="50">
        <f t="shared" ca="1" si="45"/>
        <v>11.299999999999999</v>
      </c>
      <c r="CA30" s="50" t="e">
        <f t="shared" si="45"/>
        <v>#N/A</v>
      </c>
      <c r="CB30" s="50" t="e">
        <f t="shared" si="45"/>
        <v>#N/A</v>
      </c>
      <c r="CC30" s="50" t="e">
        <f t="shared" si="45"/>
        <v>#N/A</v>
      </c>
    </row>
    <row r="31" spans="1:81" x14ac:dyDescent="0.25">
      <c r="A31" s="215"/>
      <c r="B31" s="93" t="s">
        <v>440</v>
      </c>
      <c r="C31" s="50" t="e">
        <f>IF(C$2="5-10",C$8,NA())</f>
        <v>#N/A</v>
      </c>
      <c r="D31" s="50" t="e">
        <f t="shared" ref="D31:BO31" si="46">IF(D$2="5-10",D$8,NA())</f>
        <v>#N/A</v>
      </c>
      <c r="E31" s="50" t="e">
        <f t="shared" si="46"/>
        <v>#N/A</v>
      </c>
      <c r="F31" s="50" t="e">
        <f t="shared" si="46"/>
        <v>#N/A</v>
      </c>
      <c r="G31" s="50" t="e">
        <f t="shared" si="46"/>
        <v>#N/A</v>
      </c>
      <c r="H31" s="50" t="e">
        <f t="shared" si="46"/>
        <v>#N/A</v>
      </c>
      <c r="I31" s="50" t="e">
        <f t="shared" si="46"/>
        <v>#N/A</v>
      </c>
      <c r="J31" s="50" t="e">
        <f t="shared" si="46"/>
        <v>#N/A</v>
      </c>
      <c r="K31" s="50" t="e">
        <f t="shared" si="46"/>
        <v>#N/A</v>
      </c>
      <c r="L31" s="50" t="e">
        <f t="shared" si="46"/>
        <v>#N/A</v>
      </c>
      <c r="M31" s="50" t="e">
        <f t="shared" si="46"/>
        <v>#N/A</v>
      </c>
      <c r="N31" s="50" t="e">
        <f t="shared" si="46"/>
        <v>#N/A</v>
      </c>
      <c r="O31" s="50" t="e">
        <f t="shared" si="46"/>
        <v>#N/A</v>
      </c>
      <c r="P31" s="50" t="e">
        <f t="shared" si="46"/>
        <v>#N/A</v>
      </c>
      <c r="Q31" s="50" t="e">
        <f t="shared" si="46"/>
        <v>#N/A</v>
      </c>
      <c r="R31" s="50" t="e">
        <f t="shared" si="46"/>
        <v>#N/A</v>
      </c>
      <c r="S31" s="50" t="e">
        <f t="shared" si="46"/>
        <v>#N/A</v>
      </c>
      <c r="T31" s="50" t="e">
        <f t="shared" si="46"/>
        <v>#N/A</v>
      </c>
      <c r="U31" s="50" t="e">
        <f t="shared" si="46"/>
        <v>#N/A</v>
      </c>
      <c r="V31" s="50" t="e">
        <f t="shared" si="46"/>
        <v>#N/A</v>
      </c>
      <c r="W31" s="50">
        <f t="shared" ca="1" si="46"/>
        <v>19.866666666666667</v>
      </c>
      <c r="X31" s="50" t="e">
        <f t="shared" si="46"/>
        <v>#N/A</v>
      </c>
      <c r="Y31" s="50" t="e">
        <f t="shared" si="46"/>
        <v>#N/A</v>
      </c>
      <c r="Z31" s="50" t="e">
        <f t="shared" si="46"/>
        <v>#N/A</v>
      </c>
      <c r="AA31" s="50" t="e">
        <f t="shared" si="46"/>
        <v>#N/A</v>
      </c>
      <c r="AB31" s="50" t="e">
        <f t="shared" si="46"/>
        <v>#N/A</v>
      </c>
      <c r="AC31" s="50" t="e">
        <f t="shared" si="46"/>
        <v>#N/A</v>
      </c>
      <c r="AD31" s="50" t="e">
        <f t="shared" si="46"/>
        <v>#N/A</v>
      </c>
      <c r="AE31" s="50" t="e">
        <f t="shared" si="46"/>
        <v>#N/A</v>
      </c>
      <c r="AF31" s="50" t="e">
        <f t="shared" si="46"/>
        <v>#N/A</v>
      </c>
      <c r="AG31" s="50" t="e">
        <f t="shared" si="46"/>
        <v>#N/A</v>
      </c>
      <c r="AH31" s="50" t="e">
        <f t="shared" si="46"/>
        <v>#N/A</v>
      </c>
      <c r="AI31" s="50" t="e">
        <f t="shared" si="46"/>
        <v>#N/A</v>
      </c>
      <c r="AJ31" s="50" t="e">
        <f t="shared" si="46"/>
        <v>#N/A</v>
      </c>
      <c r="AK31" s="50" t="e">
        <f t="shared" si="46"/>
        <v>#N/A</v>
      </c>
      <c r="AL31" s="50" t="e">
        <f t="shared" si="46"/>
        <v>#N/A</v>
      </c>
      <c r="AM31" s="50" t="e">
        <f t="shared" si="46"/>
        <v>#N/A</v>
      </c>
      <c r="AN31" s="50" t="e">
        <f t="shared" si="46"/>
        <v>#N/A</v>
      </c>
      <c r="AO31" s="50">
        <f t="shared" ca="1" si="46"/>
        <v>8.4499999999999993</v>
      </c>
      <c r="AP31" s="50" t="e">
        <f t="shared" si="46"/>
        <v>#N/A</v>
      </c>
      <c r="AQ31" s="50" t="e">
        <f t="shared" si="46"/>
        <v>#N/A</v>
      </c>
      <c r="AR31" s="50" t="e">
        <f t="shared" si="46"/>
        <v>#N/A</v>
      </c>
      <c r="AS31" s="50" t="e">
        <f t="shared" si="46"/>
        <v>#N/A</v>
      </c>
      <c r="AT31" s="50" t="e">
        <f t="shared" si="46"/>
        <v>#N/A</v>
      </c>
      <c r="AU31" s="50" t="e">
        <f t="shared" si="46"/>
        <v>#N/A</v>
      </c>
      <c r="AV31" s="50" t="e">
        <f t="shared" si="46"/>
        <v>#N/A</v>
      </c>
      <c r="AW31" s="50" t="e">
        <f t="shared" si="46"/>
        <v>#N/A</v>
      </c>
      <c r="AX31" s="50" t="e">
        <f t="shared" si="46"/>
        <v>#N/A</v>
      </c>
      <c r="AY31" s="50" t="e">
        <f t="shared" si="46"/>
        <v>#N/A</v>
      </c>
      <c r="AZ31" s="50" t="e">
        <f t="shared" si="46"/>
        <v>#N/A</v>
      </c>
      <c r="BA31" s="50" t="e">
        <f t="shared" si="46"/>
        <v>#N/A</v>
      </c>
      <c r="BB31" s="50" t="e">
        <f t="shared" si="46"/>
        <v>#N/A</v>
      </c>
      <c r="BC31" s="50" t="e">
        <f t="shared" si="46"/>
        <v>#N/A</v>
      </c>
      <c r="BD31" s="50" t="e">
        <f t="shared" si="46"/>
        <v>#N/A</v>
      </c>
      <c r="BE31" s="50" t="e">
        <f t="shared" si="46"/>
        <v>#N/A</v>
      </c>
      <c r="BF31" s="50" t="e">
        <f t="shared" si="46"/>
        <v>#N/A</v>
      </c>
      <c r="BG31" s="50" t="e">
        <f t="shared" si="46"/>
        <v>#N/A</v>
      </c>
      <c r="BH31" s="50" t="e">
        <f t="shared" si="46"/>
        <v>#N/A</v>
      </c>
      <c r="BI31" s="50">
        <f t="shared" ca="1" si="46"/>
        <v>8.9666666666666686</v>
      </c>
      <c r="BJ31" s="50">
        <f t="shared" ca="1" si="46"/>
        <v>14.366666666666665</v>
      </c>
      <c r="BK31" s="50">
        <f t="shared" ca="1" si="46"/>
        <v>13</v>
      </c>
      <c r="BL31" s="50">
        <f t="shared" ca="1" si="46"/>
        <v>12.683333333333334</v>
      </c>
      <c r="BM31" s="50" t="e">
        <f t="shared" si="46"/>
        <v>#N/A</v>
      </c>
      <c r="BN31" s="50" t="e">
        <f t="shared" si="46"/>
        <v>#N/A</v>
      </c>
      <c r="BO31" s="50" t="e">
        <f t="shared" si="46"/>
        <v>#N/A</v>
      </c>
      <c r="BP31" s="50" t="e">
        <f t="shared" ref="BP31:CC31" si="47">IF(BP$2="5-10",BP$8,NA())</f>
        <v>#N/A</v>
      </c>
      <c r="BQ31" s="50" t="e">
        <f t="shared" si="47"/>
        <v>#N/A</v>
      </c>
      <c r="BR31" s="50" t="e">
        <f t="shared" si="47"/>
        <v>#N/A</v>
      </c>
      <c r="BS31" s="50" t="e">
        <f t="shared" si="47"/>
        <v>#N/A</v>
      </c>
      <c r="BT31" s="50" t="e">
        <f t="shared" si="47"/>
        <v>#N/A</v>
      </c>
      <c r="BU31" s="50" t="e">
        <f t="shared" si="47"/>
        <v>#N/A</v>
      </c>
      <c r="BV31" s="50" t="e">
        <f t="shared" si="47"/>
        <v>#N/A</v>
      </c>
      <c r="BW31" s="50" t="e">
        <f t="shared" si="47"/>
        <v>#N/A</v>
      </c>
      <c r="BX31" s="50" t="e">
        <f t="shared" si="47"/>
        <v>#N/A</v>
      </c>
      <c r="BY31" s="50" t="e">
        <f t="shared" si="47"/>
        <v>#N/A</v>
      </c>
      <c r="BZ31" s="50" t="e">
        <f t="shared" si="47"/>
        <v>#N/A</v>
      </c>
      <c r="CA31" s="50" t="e">
        <f t="shared" si="47"/>
        <v>#N/A</v>
      </c>
      <c r="CB31" s="50" t="e">
        <f t="shared" si="47"/>
        <v>#N/A</v>
      </c>
      <c r="CC31" s="50" t="e">
        <f t="shared" si="47"/>
        <v>#N/A</v>
      </c>
    </row>
    <row r="32" spans="1:81" x14ac:dyDescent="0.25">
      <c r="A32" s="215"/>
      <c r="B32" s="93" t="s">
        <v>441</v>
      </c>
      <c r="C32" s="50" t="e">
        <f>IF(C$2="11-19",C$8,NA())</f>
        <v>#N/A</v>
      </c>
      <c r="D32" s="50" t="e">
        <f t="shared" ref="D32:BO32" si="48">IF(D$2="11-19",D$8,NA())</f>
        <v>#N/A</v>
      </c>
      <c r="E32" s="50" t="e">
        <f t="shared" si="48"/>
        <v>#N/A</v>
      </c>
      <c r="F32" s="50" t="e">
        <f t="shared" si="48"/>
        <v>#N/A</v>
      </c>
      <c r="G32" s="50" t="e">
        <f t="shared" si="48"/>
        <v>#N/A</v>
      </c>
      <c r="H32" s="50" t="e">
        <f t="shared" si="48"/>
        <v>#N/A</v>
      </c>
      <c r="I32" s="50">
        <f t="shared" ca="1" si="48"/>
        <v>12.7</v>
      </c>
      <c r="J32" s="50">
        <f t="shared" ca="1" si="48"/>
        <v>10.6</v>
      </c>
      <c r="K32" s="50" t="e">
        <f t="shared" si="48"/>
        <v>#N/A</v>
      </c>
      <c r="L32" s="50" t="e">
        <f t="shared" si="48"/>
        <v>#N/A</v>
      </c>
      <c r="M32" s="50" t="e">
        <f t="shared" si="48"/>
        <v>#N/A</v>
      </c>
      <c r="N32" s="50" t="e">
        <f t="shared" si="48"/>
        <v>#N/A</v>
      </c>
      <c r="O32" s="50" t="e">
        <f t="shared" si="48"/>
        <v>#N/A</v>
      </c>
      <c r="P32" s="50" t="e">
        <f t="shared" si="48"/>
        <v>#N/A</v>
      </c>
      <c r="Q32" s="50" t="e">
        <f t="shared" si="48"/>
        <v>#N/A</v>
      </c>
      <c r="R32" s="50" t="e">
        <f t="shared" si="48"/>
        <v>#N/A</v>
      </c>
      <c r="S32" s="50" t="e">
        <f t="shared" si="48"/>
        <v>#N/A</v>
      </c>
      <c r="T32" s="50" t="e">
        <f t="shared" si="48"/>
        <v>#N/A</v>
      </c>
      <c r="U32" s="50" t="e">
        <f t="shared" si="48"/>
        <v>#N/A</v>
      </c>
      <c r="V32" s="50" t="e">
        <f t="shared" si="48"/>
        <v>#N/A</v>
      </c>
      <c r="W32" s="50" t="e">
        <f t="shared" si="48"/>
        <v>#N/A</v>
      </c>
      <c r="X32" s="50" t="e">
        <f t="shared" si="48"/>
        <v>#N/A</v>
      </c>
      <c r="Y32" s="50" t="e">
        <f t="shared" si="48"/>
        <v>#N/A</v>
      </c>
      <c r="Z32" s="50" t="e">
        <f t="shared" si="48"/>
        <v>#N/A</v>
      </c>
      <c r="AA32" s="50" t="e">
        <f t="shared" si="48"/>
        <v>#N/A</v>
      </c>
      <c r="AB32" s="50" t="e">
        <f t="shared" si="48"/>
        <v>#N/A</v>
      </c>
      <c r="AC32" s="50" t="e">
        <f t="shared" si="48"/>
        <v>#N/A</v>
      </c>
      <c r="AD32" s="50" t="e">
        <f t="shared" si="48"/>
        <v>#N/A</v>
      </c>
      <c r="AE32" s="50">
        <f t="shared" ca="1" si="48"/>
        <v>0.53333333333333366</v>
      </c>
      <c r="AF32" s="50" t="e">
        <f t="shared" si="48"/>
        <v>#N/A</v>
      </c>
      <c r="AG32" s="50" t="e">
        <f t="shared" si="48"/>
        <v>#N/A</v>
      </c>
      <c r="AH32" s="50" t="e">
        <f t="shared" si="48"/>
        <v>#N/A</v>
      </c>
      <c r="AI32" s="50" t="e">
        <f t="shared" si="48"/>
        <v>#N/A</v>
      </c>
      <c r="AJ32" s="50" t="e">
        <f t="shared" si="48"/>
        <v>#N/A</v>
      </c>
      <c r="AK32" s="50" t="e">
        <f t="shared" si="48"/>
        <v>#N/A</v>
      </c>
      <c r="AL32" s="50" t="e">
        <f t="shared" si="48"/>
        <v>#N/A</v>
      </c>
      <c r="AM32" s="50" t="e">
        <f t="shared" si="48"/>
        <v>#N/A</v>
      </c>
      <c r="AN32" s="50" t="e">
        <f t="shared" si="48"/>
        <v>#N/A</v>
      </c>
      <c r="AO32" s="50" t="e">
        <f t="shared" si="48"/>
        <v>#N/A</v>
      </c>
      <c r="AP32" s="50" t="e">
        <f t="shared" si="48"/>
        <v>#N/A</v>
      </c>
      <c r="AQ32" s="50" t="e">
        <f t="shared" si="48"/>
        <v>#N/A</v>
      </c>
      <c r="AR32" s="50">
        <f t="shared" ca="1" si="48"/>
        <v>13.383333333333333</v>
      </c>
      <c r="AS32" s="50" t="e">
        <f t="shared" si="48"/>
        <v>#N/A</v>
      </c>
      <c r="AT32" s="50">
        <f t="shared" ca="1" si="48"/>
        <v>9.6666666666666679</v>
      </c>
      <c r="AU32" s="50" t="e">
        <f t="shared" si="48"/>
        <v>#N/A</v>
      </c>
      <c r="AV32" s="50" t="e">
        <f t="shared" si="48"/>
        <v>#N/A</v>
      </c>
      <c r="AW32" s="50" t="e">
        <f t="shared" si="48"/>
        <v>#N/A</v>
      </c>
      <c r="AX32" s="50" t="e">
        <f t="shared" si="48"/>
        <v>#N/A</v>
      </c>
      <c r="AY32" s="50" t="e">
        <f t="shared" si="48"/>
        <v>#N/A</v>
      </c>
      <c r="AZ32" s="50" t="e">
        <f t="shared" si="48"/>
        <v>#N/A</v>
      </c>
      <c r="BA32" s="50" t="e">
        <f t="shared" si="48"/>
        <v>#N/A</v>
      </c>
      <c r="BB32" s="50" t="e">
        <f t="shared" si="48"/>
        <v>#N/A</v>
      </c>
      <c r="BC32" s="50" t="e">
        <f t="shared" si="48"/>
        <v>#N/A</v>
      </c>
      <c r="BD32" s="50" t="e">
        <f t="shared" si="48"/>
        <v>#N/A</v>
      </c>
      <c r="BE32" s="50" t="e">
        <f t="shared" si="48"/>
        <v>#N/A</v>
      </c>
      <c r="BF32" s="50" t="e">
        <f t="shared" si="48"/>
        <v>#N/A</v>
      </c>
      <c r="BG32" s="50" t="e">
        <f t="shared" si="48"/>
        <v>#N/A</v>
      </c>
      <c r="BH32" s="50" t="e">
        <f t="shared" si="48"/>
        <v>#N/A</v>
      </c>
      <c r="BI32" s="50" t="e">
        <f t="shared" si="48"/>
        <v>#N/A</v>
      </c>
      <c r="BJ32" s="50" t="e">
        <f t="shared" si="48"/>
        <v>#N/A</v>
      </c>
      <c r="BK32" s="50" t="e">
        <f t="shared" si="48"/>
        <v>#N/A</v>
      </c>
      <c r="BL32" s="50" t="e">
        <f t="shared" si="48"/>
        <v>#N/A</v>
      </c>
      <c r="BM32" s="50" t="e">
        <f t="shared" si="48"/>
        <v>#N/A</v>
      </c>
      <c r="BN32" s="50" t="e">
        <f t="shared" si="48"/>
        <v>#N/A</v>
      </c>
      <c r="BO32" s="50" t="e">
        <f t="shared" si="48"/>
        <v>#N/A</v>
      </c>
      <c r="BP32" s="50" t="e">
        <f t="shared" ref="BP32:CC32" si="49">IF(BP$2="11-19",BP$8,NA())</f>
        <v>#N/A</v>
      </c>
      <c r="BQ32" s="50" t="e">
        <f t="shared" si="49"/>
        <v>#N/A</v>
      </c>
      <c r="BR32" s="50" t="e">
        <f t="shared" si="49"/>
        <v>#N/A</v>
      </c>
      <c r="BS32" s="50" t="e">
        <f t="shared" si="49"/>
        <v>#N/A</v>
      </c>
      <c r="BT32" s="50" t="e">
        <f t="shared" si="49"/>
        <v>#N/A</v>
      </c>
      <c r="BU32" s="50" t="e">
        <f t="shared" si="49"/>
        <v>#N/A</v>
      </c>
      <c r="BV32" s="50" t="e">
        <f t="shared" si="49"/>
        <v>#N/A</v>
      </c>
      <c r="BW32" s="50" t="e">
        <f t="shared" si="49"/>
        <v>#N/A</v>
      </c>
      <c r="BX32" s="50" t="e">
        <f t="shared" si="49"/>
        <v>#N/A</v>
      </c>
      <c r="BY32" s="50">
        <f t="shared" ca="1" si="49"/>
        <v>13.916666666666666</v>
      </c>
      <c r="BZ32" s="50" t="e">
        <f t="shared" si="49"/>
        <v>#N/A</v>
      </c>
      <c r="CA32" s="50">
        <f t="shared" ca="1" si="49"/>
        <v>8.7833333333333332</v>
      </c>
      <c r="CB32" s="50" t="e">
        <f t="shared" si="49"/>
        <v>#N/A</v>
      </c>
      <c r="CC32" s="50" t="e">
        <f t="shared" si="49"/>
        <v>#N/A</v>
      </c>
    </row>
    <row r="33" spans="1:81" x14ac:dyDescent="0.25">
      <c r="A33" s="215"/>
      <c r="B33" t="s">
        <v>438</v>
      </c>
      <c r="C33" s="50" t="e">
        <f>IF(C$2="20+",C$8,NA())</f>
        <v>#N/A</v>
      </c>
      <c r="D33" s="50" t="e">
        <f t="shared" ref="D33:BO33" si="50">IF(D$2="20+",D$8,NA())</f>
        <v>#N/A</v>
      </c>
      <c r="E33" s="50" t="e">
        <f t="shared" si="50"/>
        <v>#N/A</v>
      </c>
      <c r="F33" s="50" t="e">
        <f t="shared" si="50"/>
        <v>#N/A</v>
      </c>
      <c r="G33" s="50" t="e">
        <f t="shared" si="50"/>
        <v>#N/A</v>
      </c>
      <c r="H33" s="50" t="e">
        <f t="shared" si="50"/>
        <v>#N/A</v>
      </c>
      <c r="I33" s="50" t="e">
        <f t="shared" si="50"/>
        <v>#N/A</v>
      </c>
      <c r="J33" s="50" t="e">
        <f t="shared" si="50"/>
        <v>#N/A</v>
      </c>
      <c r="K33" s="50" t="e">
        <f t="shared" si="50"/>
        <v>#N/A</v>
      </c>
      <c r="L33" s="50" t="e">
        <f t="shared" si="50"/>
        <v>#N/A</v>
      </c>
      <c r="M33" s="50" t="e">
        <f t="shared" si="50"/>
        <v>#N/A</v>
      </c>
      <c r="N33" s="50" t="e">
        <f t="shared" si="50"/>
        <v>#N/A</v>
      </c>
      <c r="O33" s="50" t="e">
        <f t="shared" si="50"/>
        <v>#N/A</v>
      </c>
      <c r="P33" s="50" t="e">
        <f t="shared" si="50"/>
        <v>#N/A</v>
      </c>
      <c r="Q33" s="50" t="e">
        <f t="shared" si="50"/>
        <v>#N/A</v>
      </c>
      <c r="R33" s="50" t="e">
        <f t="shared" si="50"/>
        <v>#N/A</v>
      </c>
      <c r="S33" s="50" t="e">
        <f t="shared" si="50"/>
        <v>#N/A</v>
      </c>
      <c r="T33" s="50" t="e">
        <f t="shared" si="50"/>
        <v>#N/A</v>
      </c>
      <c r="U33" s="50" t="e">
        <f t="shared" si="50"/>
        <v>#N/A</v>
      </c>
      <c r="V33" s="50">
        <f t="shared" ca="1" si="50"/>
        <v>17.499999999999996</v>
      </c>
      <c r="W33" s="50" t="e">
        <f t="shared" si="50"/>
        <v>#N/A</v>
      </c>
      <c r="X33" s="50" t="e">
        <f t="shared" si="50"/>
        <v>#N/A</v>
      </c>
      <c r="Y33" s="50" t="e">
        <f t="shared" si="50"/>
        <v>#N/A</v>
      </c>
      <c r="Z33" s="50" t="e">
        <f t="shared" si="50"/>
        <v>#N/A</v>
      </c>
      <c r="AA33" s="50" t="e">
        <f t="shared" si="50"/>
        <v>#N/A</v>
      </c>
      <c r="AB33" s="50" t="e">
        <f t="shared" si="50"/>
        <v>#N/A</v>
      </c>
      <c r="AC33" s="50" t="e">
        <f t="shared" si="50"/>
        <v>#N/A</v>
      </c>
      <c r="AD33" s="50" t="e">
        <f t="shared" si="50"/>
        <v>#N/A</v>
      </c>
      <c r="AE33" s="50" t="e">
        <f t="shared" si="50"/>
        <v>#N/A</v>
      </c>
      <c r="AF33" s="50" t="e">
        <f t="shared" si="50"/>
        <v>#N/A</v>
      </c>
      <c r="AG33" s="50">
        <f t="shared" ca="1" si="50"/>
        <v>16.633333333333333</v>
      </c>
      <c r="AH33" s="50" t="e">
        <f t="shared" si="50"/>
        <v>#N/A</v>
      </c>
      <c r="AI33" s="50" t="e">
        <f t="shared" si="50"/>
        <v>#N/A</v>
      </c>
      <c r="AJ33" s="50" t="e">
        <f t="shared" si="50"/>
        <v>#N/A</v>
      </c>
      <c r="AK33" s="50" t="e">
        <f t="shared" si="50"/>
        <v>#N/A</v>
      </c>
      <c r="AL33" s="50" t="e">
        <f t="shared" si="50"/>
        <v>#N/A</v>
      </c>
      <c r="AM33" s="50" t="e">
        <f t="shared" si="50"/>
        <v>#N/A</v>
      </c>
      <c r="AN33" s="50" t="e">
        <f t="shared" si="50"/>
        <v>#N/A</v>
      </c>
      <c r="AO33" s="50" t="e">
        <f t="shared" si="50"/>
        <v>#N/A</v>
      </c>
      <c r="AP33" s="50" t="e">
        <f t="shared" si="50"/>
        <v>#N/A</v>
      </c>
      <c r="AQ33" s="50" t="e">
        <f t="shared" si="50"/>
        <v>#N/A</v>
      </c>
      <c r="AR33" s="50" t="e">
        <f t="shared" si="50"/>
        <v>#N/A</v>
      </c>
      <c r="AS33" s="50">
        <f t="shared" ca="1" si="50"/>
        <v>8.1666666666666679</v>
      </c>
      <c r="AT33" s="50" t="e">
        <f t="shared" si="50"/>
        <v>#N/A</v>
      </c>
      <c r="AU33" s="50" t="e">
        <f t="shared" si="50"/>
        <v>#N/A</v>
      </c>
      <c r="AV33" s="50" t="e">
        <f t="shared" si="50"/>
        <v>#N/A</v>
      </c>
      <c r="AW33" s="50" t="e">
        <f t="shared" si="50"/>
        <v>#N/A</v>
      </c>
      <c r="AX33" s="50" t="e">
        <f t="shared" si="50"/>
        <v>#N/A</v>
      </c>
      <c r="AY33" s="50" t="e">
        <f t="shared" si="50"/>
        <v>#N/A</v>
      </c>
      <c r="AZ33" s="50" t="e">
        <f t="shared" si="50"/>
        <v>#N/A</v>
      </c>
      <c r="BA33" s="50" t="e">
        <f t="shared" si="50"/>
        <v>#N/A</v>
      </c>
      <c r="BB33" s="50">
        <f t="shared" ca="1" si="50"/>
        <v>12.633333333333333</v>
      </c>
      <c r="BC33" s="50">
        <f t="shared" ca="1" si="50"/>
        <v>10.433333333333334</v>
      </c>
      <c r="BD33" s="50">
        <f t="shared" ca="1" si="50"/>
        <v>12.283333333333331</v>
      </c>
      <c r="BE33" s="50">
        <f t="shared" ca="1" si="50"/>
        <v>12.116666666666667</v>
      </c>
      <c r="BF33" s="50">
        <f t="shared" ca="1" si="50"/>
        <v>14.45</v>
      </c>
      <c r="BG33" s="50">
        <f t="shared" ca="1" si="50"/>
        <v>11.7</v>
      </c>
      <c r="BH33" s="50" t="e">
        <f t="shared" si="50"/>
        <v>#N/A</v>
      </c>
      <c r="BI33" s="50" t="e">
        <f t="shared" si="50"/>
        <v>#N/A</v>
      </c>
      <c r="BJ33" s="50" t="e">
        <f t="shared" si="50"/>
        <v>#N/A</v>
      </c>
      <c r="BK33" s="50" t="e">
        <f t="shared" si="50"/>
        <v>#N/A</v>
      </c>
      <c r="BL33" s="50" t="e">
        <f t="shared" si="50"/>
        <v>#N/A</v>
      </c>
      <c r="BM33" s="50" t="e">
        <f t="shared" si="50"/>
        <v>#N/A</v>
      </c>
      <c r="BN33" s="50" t="e">
        <f t="shared" si="50"/>
        <v>#N/A</v>
      </c>
      <c r="BO33" s="50" t="e">
        <f t="shared" si="50"/>
        <v>#N/A</v>
      </c>
      <c r="BP33" s="50" t="e">
        <f t="shared" ref="BP33:CC33" si="51">IF(BP$2="20+",BP$8,NA())</f>
        <v>#N/A</v>
      </c>
      <c r="BQ33" s="50" t="e">
        <f t="shared" si="51"/>
        <v>#N/A</v>
      </c>
      <c r="BR33" s="50" t="e">
        <f t="shared" si="51"/>
        <v>#N/A</v>
      </c>
      <c r="BS33" s="50" t="e">
        <f t="shared" si="51"/>
        <v>#N/A</v>
      </c>
      <c r="BT33" s="50" t="e">
        <f t="shared" si="51"/>
        <v>#N/A</v>
      </c>
      <c r="BU33" s="50">
        <f t="shared" ca="1" si="51"/>
        <v>13.566666666666666</v>
      </c>
      <c r="BV33" s="50" t="e">
        <f t="shared" si="51"/>
        <v>#N/A</v>
      </c>
      <c r="BW33" s="50" t="e">
        <f t="shared" si="51"/>
        <v>#N/A</v>
      </c>
      <c r="BX33" s="50" t="e">
        <f t="shared" si="51"/>
        <v>#N/A</v>
      </c>
      <c r="BY33" s="50" t="e">
        <f t="shared" si="51"/>
        <v>#N/A</v>
      </c>
      <c r="BZ33" s="50" t="e">
        <f t="shared" si="51"/>
        <v>#N/A</v>
      </c>
      <c r="CA33" s="50" t="e">
        <f t="shared" si="51"/>
        <v>#N/A</v>
      </c>
      <c r="CB33" s="50">
        <f t="shared" ca="1" si="51"/>
        <v>7.1499999999999995</v>
      </c>
      <c r="CC33" s="50">
        <f t="shared" ca="1" si="51"/>
        <v>7.7500000000000018</v>
      </c>
    </row>
    <row r="34" spans="1:81" x14ac:dyDescent="0.25">
      <c r="A34" s="215"/>
      <c r="B34" t="s">
        <v>373</v>
      </c>
    </row>
    <row r="35" spans="1:81" x14ac:dyDescent="0.25">
      <c r="A35" s="215"/>
      <c r="B35" s="51" t="s">
        <v>112</v>
      </c>
      <c r="C35" s="50" t="e">
        <f>+C29+C14+C9</f>
        <v>#N/A</v>
      </c>
      <c r="D35" s="50">
        <f t="shared" ref="D35:BO35" ca="1" si="52">+D29+D14+D9</f>
        <v>92.6</v>
      </c>
      <c r="E35" s="50">
        <f t="shared" ca="1" si="52"/>
        <v>168.71666666666667</v>
      </c>
      <c r="F35" s="50">
        <f t="shared" ca="1" si="52"/>
        <v>279.5</v>
      </c>
      <c r="G35" s="50" t="e">
        <f t="shared" si="52"/>
        <v>#N/A</v>
      </c>
      <c r="H35" s="50">
        <f t="shared" ca="1" si="52"/>
        <v>174.53333333333333</v>
      </c>
      <c r="I35" s="50" t="e">
        <f t="shared" si="52"/>
        <v>#N/A</v>
      </c>
      <c r="J35" s="50" t="e">
        <f t="shared" si="52"/>
        <v>#N/A</v>
      </c>
      <c r="K35" s="50">
        <f t="shared" ca="1" si="52"/>
        <v>99.816666666666677</v>
      </c>
      <c r="L35" s="50" t="e">
        <f t="shared" si="52"/>
        <v>#N/A</v>
      </c>
      <c r="M35" s="50">
        <f t="shared" ca="1" si="52"/>
        <v>119.45000000000002</v>
      </c>
      <c r="N35" s="50" t="e">
        <f t="shared" si="52"/>
        <v>#N/A</v>
      </c>
      <c r="O35" s="50">
        <f t="shared" ca="1" si="52"/>
        <v>161.13333333333333</v>
      </c>
      <c r="P35" s="50">
        <f t="shared" ca="1" si="52"/>
        <v>42.43333333333333</v>
      </c>
      <c r="Q35" s="50">
        <f t="shared" ca="1" si="52"/>
        <v>149.75</v>
      </c>
      <c r="R35" s="50" t="e">
        <f t="shared" si="52"/>
        <v>#N/A</v>
      </c>
      <c r="S35" s="50">
        <f t="shared" ca="1" si="52"/>
        <v>62.716666666666661</v>
      </c>
      <c r="T35" s="50">
        <f t="shared" ca="1" si="52"/>
        <v>48.816666666666663</v>
      </c>
      <c r="U35" s="50">
        <f t="shared" ca="1" si="52"/>
        <v>62.900000000000006</v>
      </c>
      <c r="V35" s="50" t="e">
        <f t="shared" si="52"/>
        <v>#N/A</v>
      </c>
      <c r="W35" s="50" t="e">
        <f t="shared" si="52"/>
        <v>#N/A</v>
      </c>
      <c r="X35" s="50">
        <f t="shared" ca="1" si="52"/>
        <v>126.43333333333334</v>
      </c>
      <c r="Y35" s="50">
        <f t="shared" ca="1" si="52"/>
        <v>102.96666666666667</v>
      </c>
      <c r="Z35" s="50">
        <f t="shared" ca="1" si="52"/>
        <v>153.85000000000002</v>
      </c>
      <c r="AA35" s="50" t="e">
        <f t="shared" si="52"/>
        <v>#N/A</v>
      </c>
      <c r="AB35" s="50">
        <f t="shared" ca="1" si="52"/>
        <v>65.466666666666669</v>
      </c>
      <c r="AC35" s="50">
        <f t="shared" ca="1" si="52"/>
        <v>108.88333333333333</v>
      </c>
      <c r="AD35" s="50" t="e">
        <f t="shared" si="52"/>
        <v>#N/A</v>
      </c>
      <c r="AE35" s="50" t="e">
        <f t="shared" si="52"/>
        <v>#N/A</v>
      </c>
      <c r="AF35" s="50" t="e">
        <f t="shared" si="52"/>
        <v>#N/A</v>
      </c>
      <c r="AG35" s="50" t="e">
        <f t="shared" si="52"/>
        <v>#N/A</v>
      </c>
      <c r="AH35" s="50" t="e">
        <f t="shared" si="52"/>
        <v>#N/A</v>
      </c>
      <c r="AI35" s="50" t="e">
        <f t="shared" si="52"/>
        <v>#N/A</v>
      </c>
      <c r="AJ35" s="50" t="e">
        <f t="shared" si="52"/>
        <v>#N/A</v>
      </c>
      <c r="AK35" s="50">
        <f t="shared" ca="1" si="52"/>
        <v>156.93333333333334</v>
      </c>
      <c r="AL35" s="50">
        <f t="shared" ca="1" si="52"/>
        <v>235.03333333333333</v>
      </c>
      <c r="AM35" s="50">
        <f t="shared" ca="1" si="52"/>
        <v>190.54999999999998</v>
      </c>
      <c r="AN35" s="50">
        <f t="shared" ca="1" si="52"/>
        <v>57.816666666666663</v>
      </c>
      <c r="AO35" s="50" t="e">
        <f t="shared" si="52"/>
        <v>#N/A</v>
      </c>
      <c r="AP35" s="50" t="e">
        <f t="shared" si="52"/>
        <v>#N/A</v>
      </c>
      <c r="AQ35" s="50">
        <f t="shared" ca="1" si="52"/>
        <v>93.716666666666669</v>
      </c>
      <c r="AR35" s="50" t="e">
        <f t="shared" si="52"/>
        <v>#N/A</v>
      </c>
      <c r="AS35" s="50" t="e">
        <f t="shared" si="52"/>
        <v>#N/A</v>
      </c>
      <c r="AT35" s="50" t="e">
        <f t="shared" si="52"/>
        <v>#N/A</v>
      </c>
      <c r="AU35" s="50" t="e">
        <f t="shared" si="52"/>
        <v>#N/A</v>
      </c>
      <c r="AV35" s="50">
        <f t="shared" ca="1" si="52"/>
        <v>75.433333333333337</v>
      </c>
      <c r="AW35" s="50">
        <f t="shared" ca="1" si="52"/>
        <v>75.51666666666668</v>
      </c>
      <c r="AX35" s="50">
        <f t="shared" ca="1" si="52"/>
        <v>124.75</v>
      </c>
      <c r="AY35" s="50" t="e">
        <f t="shared" si="52"/>
        <v>#N/A</v>
      </c>
      <c r="AZ35" s="50" t="e">
        <f t="shared" si="52"/>
        <v>#N/A</v>
      </c>
      <c r="BA35" s="50" t="e">
        <f t="shared" si="52"/>
        <v>#N/A</v>
      </c>
      <c r="BB35" s="50" t="e">
        <f t="shared" si="52"/>
        <v>#N/A</v>
      </c>
      <c r="BC35" s="50" t="e">
        <f t="shared" si="52"/>
        <v>#N/A</v>
      </c>
      <c r="BD35" s="50" t="e">
        <f t="shared" si="52"/>
        <v>#N/A</v>
      </c>
      <c r="BE35" s="50" t="e">
        <f t="shared" si="52"/>
        <v>#N/A</v>
      </c>
      <c r="BF35" s="50" t="e">
        <f t="shared" si="52"/>
        <v>#N/A</v>
      </c>
      <c r="BG35" s="50" t="e">
        <f t="shared" si="52"/>
        <v>#N/A</v>
      </c>
      <c r="BH35" s="50">
        <f t="shared" ca="1" si="52"/>
        <v>81.466666666666669</v>
      </c>
      <c r="BI35" s="50" t="e">
        <f t="shared" si="52"/>
        <v>#N/A</v>
      </c>
      <c r="BJ35" s="50" t="e">
        <f t="shared" si="52"/>
        <v>#N/A</v>
      </c>
      <c r="BK35" s="50" t="e">
        <f t="shared" si="52"/>
        <v>#N/A</v>
      </c>
      <c r="BL35" s="50" t="e">
        <f t="shared" si="52"/>
        <v>#N/A</v>
      </c>
      <c r="BM35" s="50" t="e">
        <f t="shared" si="52"/>
        <v>#N/A</v>
      </c>
      <c r="BN35" s="50" t="e">
        <f t="shared" si="52"/>
        <v>#N/A</v>
      </c>
      <c r="BO35" s="50">
        <f t="shared" ca="1" si="52"/>
        <v>96.01666666666668</v>
      </c>
      <c r="BP35" s="50" t="e">
        <f t="shared" ref="BP35:BY35" si="53">+BP29+BP14+BP9</f>
        <v>#N/A</v>
      </c>
      <c r="BQ35" s="50" t="e">
        <f t="shared" si="53"/>
        <v>#N/A</v>
      </c>
      <c r="BR35" s="50" t="e">
        <f t="shared" si="53"/>
        <v>#N/A</v>
      </c>
      <c r="BS35" s="50">
        <f t="shared" ca="1" si="53"/>
        <v>101.16666666666666</v>
      </c>
      <c r="BT35" s="50" t="e">
        <f t="shared" si="53"/>
        <v>#N/A</v>
      </c>
      <c r="BU35" s="50" t="e">
        <f t="shared" si="53"/>
        <v>#N/A</v>
      </c>
      <c r="BV35" s="50" t="e">
        <f t="shared" si="53"/>
        <v>#N/A</v>
      </c>
      <c r="BW35" s="50" t="e">
        <f t="shared" si="53"/>
        <v>#N/A</v>
      </c>
      <c r="BX35" s="50">
        <f t="shared" ca="1" si="53"/>
        <v>177.7</v>
      </c>
      <c r="BY35" s="50" t="e">
        <f t="shared" si="53"/>
        <v>#N/A</v>
      </c>
      <c r="BZ35" s="50" t="e">
        <f>+BZ29+BZ14+BZ9</f>
        <v>#N/A</v>
      </c>
      <c r="CA35" s="50" t="e">
        <f>+CA29+CA14+CA9</f>
        <v>#N/A</v>
      </c>
      <c r="CB35" s="50" t="e">
        <f>+CB29+CB14+CB9</f>
        <v>#N/A</v>
      </c>
      <c r="CC35" s="50" t="e">
        <f>+CC29+CC14+CC9</f>
        <v>#N/A</v>
      </c>
    </row>
    <row r="36" spans="1:81" x14ac:dyDescent="0.25">
      <c r="A36" s="215"/>
      <c r="B36" s="92" t="s">
        <v>59</v>
      </c>
      <c r="C36" s="50">
        <f ca="1">+C30+C17+C10</f>
        <v>90.050000000000011</v>
      </c>
      <c r="D36" s="50" t="e">
        <f t="shared" ref="D36:BO36" si="54">+D30+D17+D10</f>
        <v>#N/A</v>
      </c>
      <c r="E36" s="50" t="e">
        <f t="shared" si="54"/>
        <v>#N/A</v>
      </c>
      <c r="F36" s="50" t="e">
        <f t="shared" si="54"/>
        <v>#N/A</v>
      </c>
      <c r="G36" s="50">
        <f t="shared" ca="1" si="54"/>
        <v>46.45</v>
      </c>
      <c r="H36" s="50" t="e">
        <f t="shared" si="54"/>
        <v>#N/A</v>
      </c>
      <c r="I36" s="50" t="e">
        <f t="shared" si="54"/>
        <v>#N/A</v>
      </c>
      <c r="J36" s="50" t="e">
        <f t="shared" si="54"/>
        <v>#N/A</v>
      </c>
      <c r="K36" s="50" t="e">
        <f t="shared" si="54"/>
        <v>#N/A</v>
      </c>
      <c r="L36" s="50">
        <f t="shared" ca="1" si="54"/>
        <v>97.183333333333323</v>
      </c>
      <c r="M36" s="50" t="e">
        <f t="shared" si="54"/>
        <v>#N/A</v>
      </c>
      <c r="N36" s="50">
        <f t="shared" ca="1" si="54"/>
        <v>80.966666666666669</v>
      </c>
      <c r="O36" s="50" t="e">
        <f t="shared" si="54"/>
        <v>#N/A</v>
      </c>
      <c r="P36" s="50" t="e">
        <f t="shared" si="54"/>
        <v>#N/A</v>
      </c>
      <c r="Q36" s="50" t="e">
        <f t="shared" si="54"/>
        <v>#N/A</v>
      </c>
      <c r="R36" s="50">
        <f t="shared" ca="1" si="54"/>
        <v>92.450000000000017</v>
      </c>
      <c r="S36" s="50" t="e">
        <f t="shared" si="54"/>
        <v>#N/A</v>
      </c>
      <c r="T36" s="50" t="e">
        <f t="shared" si="54"/>
        <v>#N/A</v>
      </c>
      <c r="U36" s="50" t="e">
        <f t="shared" si="54"/>
        <v>#N/A</v>
      </c>
      <c r="V36" s="50" t="e">
        <f t="shared" si="54"/>
        <v>#N/A</v>
      </c>
      <c r="W36" s="50" t="e">
        <f t="shared" si="54"/>
        <v>#N/A</v>
      </c>
      <c r="X36" s="50" t="e">
        <f t="shared" si="54"/>
        <v>#N/A</v>
      </c>
      <c r="Y36" s="50" t="e">
        <f t="shared" si="54"/>
        <v>#N/A</v>
      </c>
      <c r="Z36" s="50" t="e">
        <f t="shared" si="54"/>
        <v>#N/A</v>
      </c>
      <c r="AA36" s="50">
        <f t="shared" ca="1" si="54"/>
        <v>96.333333333333329</v>
      </c>
      <c r="AB36" s="50" t="e">
        <f t="shared" si="54"/>
        <v>#N/A</v>
      </c>
      <c r="AC36" s="50" t="e">
        <f t="shared" si="54"/>
        <v>#N/A</v>
      </c>
      <c r="AD36" s="50">
        <f t="shared" ca="1" si="54"/>
        <v>72.416666666666671</v>
      </c>
      <c r="AE36" s="50" t="e">
        <f t="shared" si="54"/>
        <v>#N/A</v>
      </c>
      <c r="AF36" s="50">
        <f t="shared" ca="1" si="54"/>
        <v>71.733333333333334</v>
      </c>
      <c r="AG36" s="50" t="e">
        <f t="shared" si="54"/>
        <v>#N/A</v>
      </c>
      <c r="AH36" s="50">
        <f t="shared" ca="1" si="54"/>
        <v>80.98333333333332</v>
      </c>
      <c r="AI36" s="50">
        <f t="shared" ca="1" si="54"/>
        <v>107.16666666666667</v>
      </c>
      <c r="AJ36" s="50">
        <f t="shared" ca="1" si="54"/>
        <v>122.36666666666665</v>
      </c>
      <c r="AK36" s="50" t="e">
        <f t="shared" si="54"/>
        <v>#N/A</v>
      </c>
      <c r="AL36" s="50" t="e">
        <f t="shared" si="54"/>
        <v>#N/A</v>
      </c>
      <c r="AM36" s="50" t="e">
        <f t="shared" si="54"/>
        <v>#N/A</v>
      </c>
      <c r="AN36" s="50" t="e">
        <f t="shared" si="54"/>
        <v>#N/A</v>
      </c>
      <c r="AO36" s="50" t="e">
        <f t="shared" si="54"/>
        <v>#N/A</v>
      </c>
      <c r="AP36" s="50">
        <f t="shared" ca="1" si="54"/>
        <v>217.31666666666666</v>
      </c>
      <c r="AQ36" s="50" t="e">
        <f t="shared" si="54"/>
        <v>#N/A</v>
      </c>
      <c r="AR36" s="50" t="e">
        <f t="shared" si="54"/>
        <v>#N/A</v>
      </c>
      <c r="AS36" s="50" t="e">
        <f t="shared" si="54"/>
        <v>#N/A</v>
      </c>
      <c r="AT36" s="50" t="e">
        <f t="shared" si="54"/>
        <v>#N/A</v>
      </c>
      <c r="AU36" s="50">
        <f t="shared" ca="1" si="54"/>
        <v>96.983333333333334</v>
      </c>
      <c r="AV36" s="50" t="e">
        <f t="shared" si="54"/>
        <v>#N/A</v>
      </c>
      <c r="AW36" s="50" t="e">
        <f t="shared" si="54"/>
        <v>#N/A</v>
      </c>
      <c r="AX36" s="50" t="e">
        <f t="shared" si="54"/>
        <v>#N/A</v>
      </c>
      <c r="AY36" s="50">
        <f t="shared" ca="1" si="54"/>
        <v>143.41666666666669</v>
      </c>
      <c r="AZ36" s="50">
        <f t="shared" ca="1" si="54"/>
        <v>93.733333333333334</v>
      </c>
      <c r="BA36" s="50">
        <f t="shared" ca="1" si="54"/>
        <v>67.166666666666657</v>
      </c>
      <c r="BB36" s="50" t="e">
        <f t="shared" si="54"/>
        <v>#N/A</v>
      </c>
      <c r="BC36" s="50" t="e">
        <f t="shared" si="54"/>
        <v>#N/A</v>
      </c>
      <c r="BD36" s="50" t="e">
        <f t="shared" si="54"/>
        <v>#N/A</v>
      </c>
      <c r="BE36" s="50" t="e">
        <f t="shared" si="54"/>
        <v>#N/A</v>
      </c>
      <c r="BF36" s="50" t="e">
        <f t="shared" si="54"/>
        <v>#N/A</v>
      </c>
      <c r="BG36" s="50" t="e">
        <f t="shared" si="54"/>
        <v>#N/A</v>
      </c>
      <c r="BH36" s="50" t="e">
        <f t="shared" si="54"/>
        <v>#N/A</v>
      </c>
      <c r="BI36" s="50" t="e">
        <f t="shared" si="54"/>
        <v>#N/A</v>
      </c>
      <c r="BJ36" s="50" t="e">
        <f t="shared" si="54"/>
        <v>#N/A</v>
      </c>
      <c r="BK36" s="50" t="e">
        <f t="shared" si="54"/>
        <v>#N/A</v>
      </c>
      <c r="BL36" s="50" t="e">
        <f t="shared" si="54"/>
        <v>#N/A</v>
      </c>
      <c r="BM36" s="50">
        <f t="shared" ca="1" si="54"/>
        <v>79.650000000000006</v>
      </c>
      <c r="BN36" s="50">
        <f t="shared" ca="1" si="54"/>
        <v>166.6</v>
      </c>
      <c r="BO36" s="50" t="e">
        <f t="shared" si="54"/>
        <v>#N/A</v>
      </c>
      <c r="BP36" s="50">
        <f t="shared" ref="BP36:BY36" ca="1" si="55">+BP30+BP17+BP10</f>
        <v>179.56666666666669</v>
      </c>
      <c r="BQ36" s="50">
        <f t="shared" ca="1" si="55"/>
        <v>161.41666666666666</v>
      </c>
      <c r="BR36" s="50">
        <f t="shared" ca="1" si="55"/>
        <v>84.45</v>
      </c>
      <c r="BS36" s="50" t="e">
        <f t="shared" si="55"/>
        <v>#N/A</v>
      </c>
      <c r="BT36" s="50">
        <f t="shared" ca="1" si="55"/>
        <v>191.13333333333333</v>
      </c>
      <c r="BU36" s="50" t="e">
        <f t="shared" si="55"/>
        <v>#N/A</v>
      </c>
      <c r="BV36" s="50">
        <f t="shared" ca="1" si="55"/>
        <v>46.36666666666666</v>
      </c>
      <c r="BW36" s="50">
        <f t="shared" ca="1" si="55"/>
        <v>38.233333333333334</v>
      </c>
      <c r="BX36" s="50" t="e">
        <f t="shared" si="55"/>
        <v>#N/A</v>
      </c>
      <c r="BY36" s="50" t="e">
        <f t="shared" si="55"/>
        <v>#N/A</v>
      </c>
      <c r="BZ36" s="50">
        <f ca="1">+BZ30+BZ17+BZ10</f>
        <v>75.199999999999989</v>
      </c>
      <c r="CA36" s="50" t="e">
        <f>+CA30+CA17+CA10</f>
        <v>#N/A</v>
      </c>
      <c r="CB36" s="50" t="e">
        <f>+CB30+CB17+CB10</f>
        <v>#N/A</v>
      </c>
      <c r="CC36" s="50" t="e">
        <f>+CC30+CC17+CC10</f>
        <v>#N/A</v>
      </c>
    </row>
    <row r="37" spans="1:81" x14ac:dyDescent="0.25">
      <c r="A37" s="215"/>
      <c r="B37" s="81" t="s">
        <v>122</v>
      </c>
      <c r="C37" s="50" t="e">
        <f>+C31+C20+C11</f>
        <v>#N/A</v>
      </c>
      <c r="D37" s="50" t="e">
        <f t="shared" ref="D37:BO37" si="56">+D31+D20+D11</f>
        <v>#N/A</v>
      </c>
      <c r="E37" s="50" t="e">
        <f t="shared" si="56"/>
        <v>#N/A</v>
      </c>
      <c r="F37" s="50" t="e">
        <f t="shared" si="56"/>
        <v>#N/A</v>
      </c>
      <c r="G37" s="50" t="e">
        <f t="shared" si="56"/>
        <v>#N/A</v>
      </c>
      <c r="H37" s="50" t="e">
        <f t="shared" si="56"/>
        <v>#N/A</v>
      </c>
      <c r="I37" s="50" t="e">
        <f t="shared" si="56"/>
        <v>#N/A</v>
      </c>
      <c r="J37" s="50" t="e">
        <f t="shared" si="56"/>
        <v>#N/A</v>
      </c>
      <c r="K37" s="50" t="e">
        <f t="shared" si="56"/>
        <v>#N/A</v>
      </c>
      <c r="L37" s="50" t="e">
        <f t="shared" si="56"/>
        <v>#N/A</v>
      </c>
      <c r="M37" s="50" t="e">
        <f t="shared" si="56"/>
        <v>#N/A</v>
      </c>
      <c r="N37" s="50" t="e">
        <f t="shared" si="56"/>
        <v>#N/A</v>
      </c>
      <c r="O37" s="50" t="e">
        <f t="shared" si="56"/>
        <v>#N/A</v>
      </c>
      <c r="P37" s="50" t="e">
        <f t="shared" si="56"/>
        <v>#N/A</v>
      </c>
      <c r="Q37" s="50" t="e">
        <f t="shared" si="56"/>
        <v>#N/A</v>
      </c>
      <c r="R37" s="50" t="e">
        <f t="shared" si="56"/>
        <v>#N/A</v>
      </c>
      <c r="S37" s="50" t="e">
        <f t="shared" si="56"/>
        <v>#N/A</v>
      </c>
      <c r="T37" s="50" t="e">
        <f t="shared" si="56"/>
        <v>#N/A</v>
      </c>
      <c r="U37" s="50" t="e">
        <f t="shared" si="56"/>
        <v>#N/A</v>
      </c>
      <c r="V37" s="50" t="e">
        <f t="shared" si="56"/>
        <v>#N/A</v>
      </c>
      <c r="W37" s="50">
        <f t="shared" ca="1" si="56"/>
        <v>67.466666666666669</v>
      </c>
      <c r="X37" s="50" t="e">
        <f t="shared" si="56"/>
        <v>#N/A</v>
      </c>
      <c r="Y37" s="50" t="e">
        <f t="shared" si="56"/>
        <v>#N/A</v>
      </c>
      <c r="Z37" s="50" t="e">
        <f t="shared" si="56"/>
        <v>#N/A</v>
      </c>
      <c r="AA37" s="50" t="e">
        <f t="shared" si="56"/>
        <v>#N/A</v>
      </c>
      <c r="AB37" s="50" t="e">
        <f t="shared" si="56"/>
        <v>#N/A</v>
      </c>
      <c r="AC37" s="50" t="e">
        <f t="shared" si="56"/>
        <v>#N/A</v>
      </c>
      <c r="AD37" s="50" t="e">
        <f t="shared" si="56"/>
        <v>#N/A</v>
      </c>
      <c r="AE37" s="50" t="e">
        <f t="shared" si="56"/>
        <v>#N/A</v>
      </c>
      <c r="AF37" s="50" t="e">
        <f t="shared" si="56"/>
        <v>#N/A</v>
      </c>
      <c r="AG37" s="50" t="e">
        <f t="shared" si="56"/>
        <v>#N/A</v>
      </c>
      <c r="AH37" s="50" t="e">
        <f t="shared" si="56"/>
        <v>#N/A</v>
      </c>
      <c r="AI37" s="50" t="e">
        <f t="shared" si="56"/>
        <v>#N/A</v>
      </c>
      <c r="AJ37" s="50" t="e">
        <f t="shared" si="56"/>
        <v>#N/A</v>
      </c>
      <c r="AK37" s="50" t="e">
        <f t="shared" si="56"/>
        <v>#N/A</v>
      </c>
      <c r="AL37" s="50" t="e">
        <f t="shared" si="56"/>
        <v>#N/A</v>
      </c>
      <c r="AM37" s="50" t="e">
        <f t="shared" si="56"/>
        <v>#N/A</v>
      </c>
      <c r="AN37" s="50" t="e">
        <f t="shared" si="56"/>
        <v>#N/A</v>
      </c>
      <c r="AO37" s="50">
        <f t="shared" ca="1" si="56"/>
        <v>55.1</v>
      </c>
      <c r="AP37" s="50" t="e">
        <f t="shared" si="56"/>
        <v>#N/A</v>
      </c>
      <c r="AQ37" s="50" t="e">
        <f t="shared" si="56"/>
        <v>#N/A</v>
      </c>
      <c r="AR37" s="50" t="e">
        <f t="shared" si="56"/>
        <v>#N/A</v>
      </c>
      <c r="AS37" s="50" t="e">
        <f t="shared" si="56"/>
        <v>#N/A</v>
      </c>
      <c r="AT37" s="50" t="e">
        <f t="shared" si="56"/>
        <v>#N/A</v>
      </c>
      <c r="AU37" s="50" t="e">
        <f t="shared" si="56"/>
        <v>#N/A</v>
      </c>
      <c r="AV37" s="50" t="e">
        <f t="shared" si="56"/>
        <v>#N/A</v>
      </c>
      <c r="AW37" s="50" t="e">
        <f t="shared" si="56"/>
        <v>#N/A</v>
      </c>
      <c r="AX37" s="50" t="e">
        <f t="shared" si="56"/>
        <v>#N/A</v>
      </c>
      <c r="AY37" s="50" t="e">
        <f t="shared" si="56"/>
        <v>#N/A</v>
      </c>
      <c r="AZ37" s="50" t="e">
        <f t="shared" si="56"/>
        <v>#N/A</v>
      </c>
      <c r="BA37" s="50" t="e">
        <f t="shared" si="56"/>
        <v>#N/A</v>
      </c>
      <c r="BB37" s="50" t="e">
        <f t="shared" si="56"/>
        <v>#N/A</v>
      </c>
      <c r="BC37" s="50" t="e">
        <f t="shared" si="56"/>
        <v>#N/A</v>
      </c>
      <c r="BD37" s="50" t="e">
        <f t="shared" si="56"/>
        <v>#N/A</v>
      </c>
      <c r="BE37" s="50" t="e">
        <f t="shared" si="56"/>
        <v>#N/A</v>
      </c>
      <c r="BF37" s="50" t="e">
        <f t="shared" si="56"/>
        <v>#N/A</v>
      </c>
      <c r="BG37" s="50" t="e">
        <f t="shared" si="56"/>
        <v>#N/A</v>
      </c>
      <c r="BH37" s="50" t="e">
        <f t="shared" si="56"/>
        <v>#N/A</v>
      </c>
      <c r="BI37" s="50">
        <f t="shared" ca="1" si="56"/>
        <v>88.75</v>
      </c>
      <c r="BJ37" s="50">
        <f t="shared" ca="1" si="56"/>
        <v>116.26666666666665</v>
      </c>
      <c r="BK37" s="50">
        <f t="shared" ca="1" si="56"/>
        <v>72.383333333333326</v>
      </c>
      <c r="BL37" s="50">
        <f t="shared" ca="1" si="56"/>
        <v>73.86666666666666</v>
      </c>
      <c r="BM37" s="50" t="e">
        <f t="shared" si="56"/>
        <v>#N/A</v>
      </c>
      <c r="BN37" s="50" t="e">
        <f t="shared" si="56"/>
        <v>#N/A</v>
      </c>
      <c r="BO37" s="50" t="e">
        <f t="shared" si="56"/>
        <v>#N/A</v>
      </c>
      <c r="BP37" s="50" t="e">
        <f t="shared" ref="BP37:BY37" si="57">+BP31+BP20+BP11</f>
        <v>#N/A</v>
      </c>
      <c r="BQ37" s="50" t="e">
        <f t="shared" si="57"/>
        <v>#N/A</v>
      </c>
      <c r="BR37" s="50" t="e">
        <f t="shared" si="57"/>
        <v>#N/A</v>
      </c>
      <c r="BS37" s="50" t="e">
        <f t="shared" si="57"/>
        <v>#N/A</v>
      </c>
      <c r="BT37" s="50" t="e">
        <f t="shared" si="57"/>
        <v>#N/A</v>
      </c>
      <c r="BU37" s="50" t="e">
        <f t="shared" si="57"/>
        <v>#N/A</v>
      </c>
      <c r="BV37" s="50" t="e">
        <f t="shared" si="57"/>
        <v>#N/A</v>
      </c>
      <c r="BW37" s="50" t="e">
        <f t="shared" si="57"/>
        <v>#N/A</v>
      </c>
      <c r="BX37" s="50" t="e">
        <f t="shared" si="57"/>
        <v>#N/A</v>
      </c>
      <c r="BY37" s="50" t="e">
        <f t="shared" si="57"/>
        <v>#N/A</v>
      </c>
      <c r="BZ37" s="50" t="e">
        <f>+BZ31+BZ20+BZ11</f>
        <v>#N/A</v>
      </c>
      <c r="CA37" s="50" t="e">
        <f>+CA31+CA20+CA11</f>
        <v>#N/A</v>
      </c>
      <c r="CB37" s="50" t="e">
        <f>+CB31+CB20+CB11</f>
        <v>#N/A</v>
      </c>
      <c r="CC37" s="50" t="e">
        <f>+CC31+CC20+CC11</f>
        <v>#N/A</v>
      </c>
    </row>
    <row r="38" spans="1:81" x14ac:dyDescent="0.25">
      <c r="A38" s="215"/>
      <c r="B38" s="92" t="s">
        <v>76</v>
      </c>
      <c r="C38" s="50" t="e">
        <f>+C32+C23+C12</f>
        <v>#N/A</v>
      </c>
      <c r="D38" s="50" t="e">
        <f t="shared" ref="D38:BO38" si="58">+D32+D23+D12</f>
        <v>#N/A</v>
      </c>
      <c r="E38" s="50" t="e">
        <f t="shared" si="58"/>
        <v>#N/A</v>
      </c>
      <c r="F38" s="50" t="e">
        <f t="shared" si="58"/>
        <v>#N/A</v>
      </c>
      <c r="G38" s="50" t="e">
        <f t="shared" si="58"/>
        <v>#N/A</v>
      </c>
      <c r="H38" s="50" t="e">
        <f t="shared" si="58"/>
        <v>#N/A</v>
      </c>
      <c r="I38" s="50">
        <f t="shared" ca="1" si="58"/>
        <v>53.86666666666666</v>
      </c>
      <c r="J38" s="50">
        <f t="shared" ca="1" si="58"/>
        <v>46.75</v>
      </c>
      <c r="K38" s="50" t="e">
        <f t="shared" si="58"/>
        <v>#N/A</v>
      </c>
      <c r="L38" s="50" t="e">
        <f t="shared" si="58"/>
        <v>#N/A</v>
      </c>
      <c r="M38" s="50" t="e">
        <f t="shared" si="58"/>
        <v>#N/A</v>
      </c>
      <c r="N38" s="50" t="e">
        <f t="shared" si="58"/>
        <v>#N/A</v>
      </c>
      <c r="O38" s="50" t="e">
        <f t="shared" si="58"/>
        <v>#N/A</v>
      </c>
      <c r="P38" s="50" t="e">
        <f t="shared" si="58"/>
        <v>#N/A</v>
      </c>
      <c r="Q38" s="50" t="e">
        <f t="shared" si="58"/>
        <v>#N/A</v>
      </c>
      <c r="R38" s="50" t="e">
        <f t="shared" si="58"/>
        <v>#N/A</v>
      </c>
      <c r="S38" s="50" t="e">
        <f t="shared" si="58"/>
        <v>#N/A</v>
      </c>
      <c r="T38" s="50" t="e">
        <f t="shared" si="58"/>
        <v>#N/A</v>
      </c>
      <c r="U38" s="50" t="e">
        <f t="shared" si="58"/>
        <v>#N/A</v>
      </c>
      <c r="V38" s="50" t="e">
        <f t="shared" si="58"/>
        <v>#N/A</v>
      </c>
      <c r="W38" s="50" t="e">
        <f t="shared" si="58"/>
        <v>#N/A</v>
      </c>
      <c r="X38" s="50" t="e">
        <f t="shared" si="58"/>
        <v>#N/A</v>
      </c>
      <c r="Y38" s="50" t="e">
        <f t="shared" si="58"/>
        <v>#N/A</v>
      </c>
      <c r="Z38" s="50" t="e">
        <f t="shared" si="58"/>
        <v>#N/A</v>
      </c>
      <c r="AA38" s="50" t="e">
        <f t="shared" si="58"/>
        <v>#N/A</v>
      </c>
      <c r="AB38" s="50" t="e">
        <f t="shared" si="58"/>
        <v>#N/A</v>
      </c>
      <c r="AC38" s="50" t="e">
        <f t="shared" si="58"/>
        <v>#N/A</v>
      </c>
      <c r="AD38" s="50" t="e">
        <f t="shared" si="58"/>
        <v>#N/A</v>
      </c>
      <c r="AE38" s="50">
        <f t="shared" ca="1" si="58"/>
        <v>34.766666666666673</v>
      </c>
      <c r="AF38" s="50" t="e">
        <f t="shared" si="58"/>
        <v>#N/A</v>
      </c>
      <c r="AG38" s="50" t="e">
        <f t="shared" si="58"/>
        <v>#N/A</v>
      </c>
      <c r="AH38" s="50" t="e">
        <f t="shared" si="58"/>
        <v>#N/A</v>
      </c>
      <c r="AI38" s="50" t="e">
        <f t="shared" si="58"/>
        <v>#N/A</v>
      </c>
      <c r="AJ38" s="50" t="e">
        <f t="shared" si="58"/>
        <v>#N/A</v>
      </c>
      <c r="AK38" s="50" t="e">
        <f t="shared" si="58"/>
        <v>#N/A</v>
      </c>
      <c r="AL38" s="50" t="e">
        <f t="shared" si="58"/>
        <v>#N/A</v>
      </c>
      <c r="AM38" s="50" t="e">
        <f t="shared" si="58"/>
        <v>#N/A</v>
      </c>
      <c r="AN38" s="50" t="e">
        <f t="shared" si="58"/>
        <v>#N/A</v>
      </c>
      <c r="AO38" s="50" t="e">
        <f t="shared" si="58"/>
        <v>#N/A</v>
      </c>
      <c r="AP38" s="50" t="e">
        <f t="shared" si="58"/>
        <v>#N/A</v>
      </c>
      <c r="AQ38" s="50" t="e">
        <f t="shared" si="58"/>
        <v>#N/A</v>
      </c>
      <c r="AR38" s="50">
        <f t="shared" ca="1" si="58"/>
        <v>69.833333333333329</v>
      </c>
      <c r="AS38" s="50" t="e">
        <f t="shared" si="58"/>
        <v>#N/A</v>
      </c>
      <c r="AT38" s="50">
        <f t="shared" ca="1" si="58"/>
        <v>55.06666666666667</v>
      </c>
      <c r="AU38" s="50" t="e">
        <f t="shared" si="58"/>
        <v>#N/A</v>
      </c>
      <c r="AV38" s="50" t="e">
        <f t="shared" si="58"/>
        <v>#N/A</v>
      </c>
      <c r="AW38" s="50" t="e">
        <f t="shared" si="58"/>
        <v>#N/A</v>
      </c>
      <c r="AX38" s="50" t="e">
        <f t="shared" si="58"/>
        <v>#N/A</v>
      </c>
      <c r="AY38" s="50" t="e">
        <f t="shared" si="58"/>
        <v>#N/A</v>
      </c>
      <c r="AZ38" s="50" t="e">
        <f t="shared" si="58"/>
        <v>#N/A</v>
      </c>
      <c r="BA38" s="50" t="e">
        <f t="shared" si="58"/>
        <v>#N/A</v>
      </c>
      <c r="BB38" s="50" t="e">
        <f t="shared" si="58"/>
        <v>#N/A</v>
      </c>
      <c r="BC38" s="50" t="e">
        <f t="shared" si="58"/>
        <v>#N/A</v>
      </c>
      <c r="BD38" s="50" t="e">
        <f t="shared" si="58"/>
        <v>#N/A</v>
      </c>
      <c r="BE38" s="50" t="e">
        <f t="shared" si="58"/>
        <v>#N/A</v>
      </c>
      <c r="BF38" s="50" t="e">
        <f t="shared" si="58"/>
        <v>#N/A</v>
      </c>
      <c r="BG38" s="50" t="e">
        <f t="shared" si="58"/>
        <v>#N/A</v>
      </c>
      <c r="BH38" s="50" t="e">
        <f t="shared" si="58"/>
        <v>#N/A</v>
      </c>
      <c r="BI38" s="50" t="e">
        <f t="shared" si="58"/>
        <v>#N/A</v>
      </c>
      <c r="BJ38" s="50" t="e">
        <f t="shared" si="58"/>
        <v>#N/A</v>
      </c>
      <c r="BK38" s="50" t="e">
        <f t="shared" si="58"/>
        <v>#N/A</v>
      </c>
      <c r="BL38" s="50" t="e">
        <f t="shared" si="58"/>
        <v>#N/A</v>
      </c>
      <c r="BM38" s="50" t="e">
        <f t="shared" si="58"/>
        <v>#N/A</v>
      </c>
      <c r="BN38" s="50" t="e">
        <f t="shared" si="58"/>
        <v>#N/A</v>
      </c>
      <c r="BO38" s="50" t="e">
        <f t="shared" si="58"/>
        <v>#N/A</v>
      </c>
      <c r="BP38" s="50" t="e">
        <f t="shared" ref="BP38:BY38" si="59">+BP32+BP23+BP12</f>
        <v>#N/A</v>
      </c>
      <c r="BQ38" s="50" t="e">
        <f t="shared" si="59"/>
        <v>#N/A</v>
      </c>
      <c r="BR38" s="50" t="e">
        <f t="shared" si="59"/>
        <v>#N/A</v>
      </c>
      <c r="BS38" s="50" t="e">
        <f t="shared" si="59"/>
        <v>#N/A</v>
      </c>
      <c r="BT38" s="50" t="e">
        <f t="shared" si="59"/>
        <v>#N/A</v>
      </c>
      <c r="BU38" s="50" t="e">
        <f t="shared" si="59"/>
        <v>#N/A</v>
      </c>
      <c r="BV38" s="50" t="e">
        <f t="shared" si="59"/>
        <v>#N/A</v>
      </c>
      <c r="BW38" s="50" t="e">
        <f t="shared" si="59"/>
        <v>#N/A</v>
      </c>
      <c r="BX38" s="50" t="e">
        <f t="shared" si="59"/>
        <v>#N/A</v>
      </c>
      <c r="BY38" s="50">
        <f t="shared" ca="1" si="59"/>
        <v>53.983333333333334</v>
      </c>
      <c r="BZ38" s="50" t="e">
        <f>+BZ32+BZ23+BZ12</f>
        <v>#N/A</v>
      </c>
      <c r="CA38" s="50">
        <f ca="1">+CA32+CA23+CA12</f>
        <v>63.05</v>
      </c>
      <c r="CB38" s="50" t="e">
        <f>+CB32+CB23+CB12</f>
        <v>#N/A</v>
      </c>
      <c r="CC38" s="50" t="e">
        <f>+CC32+CC23+CC12</f>
        <v>#N/A</v>
      </c>
    </row>
    <row r="39" spans="1:81" x14ac:dyDescent="0.25">
      <c r="A39" s="215"/>
      <c r="B39" s="51" t="s">
        <v>121</v>
      </c>
      <c r="C39" s="50" t="e">
        <f>+C33+C26+C13</f>
        <v>#N/A</v>
      </c>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row>
    <row r="40" spans="1:81" x14ac:dyDescent="0.25">
      <c r="A40" s="215"/>
      <c r="B40" t="s">
        <v>238</v>
      </c>
    </row>
    <row r="41" spans="1:81" x14ac:dyDescent="0.25">
      <c r="A41" s="215"/>
      <c r="B41" s="51" t="s">
        <v>112</v>
      </c>
      <c r="C41" t="e">
        <f>+(C9+C14)/C9</f>
        <v>#N/A</v>
      </c>
      <c r="D41">
        <f t="shared" ref="D41:BO41" si="60">+(D9+D14)/D9</f>
        <v>2.6381109280615043</v>
      </c>
      <c r="E41">
        <f t="shared" si="60"/>
        <v>3.1539538138558441</v>
      </c>
      <c r="F41">
        <f t="shared" si="60"/>
        <v>1.4813791789694257</v>
      </c>
      <c r="G41" t="e">
        <f t="shared" si="60"/>
        <v>#N/A</v>
      </c>
      <c r="H41">
        <f t="shared" si="60"/>
        <v>4.7674058793192371</v>
      </c>
      <c r="I41" t="e">
        <f t="shared" si="60"/>
        <v>#N/A</v>
      </c>
      <c r="J41" t="e">
        <f t="shared" si="60"/>
        <v>#N/A</v>
      </c>
      <c r="K41">
        <f t="shared" si="60"/>
        <v>3.779783393501805</v>
      </c>
      <c r="L41" t="e">
        <f t="shared" si="60"/>
        <v>#N/A</v>
      </c>
      <c r="M41">
        <f t="shared" si="60"/>
        <v>2.097477421364061</v>
      </c>
      <c r="N41" t="e">
        <f t="shared" si="60"/>
        <v>#N/A</v>
      </c>
      <c r="O41">
        <f t="shared" si="60"/>
        <v>1.5636396790663749</v>
      </c>
      <c r="P41">
        <f t="shared" si="60"/>
        <v>10.582010582010582</v>
      </c>
      <c r="Q41">
        <f t="shared" si="60"/>
        <v>2.2903324184202498</v>
      </c>
      <c r="R41" t="e">
        <f t="shared" si="60"/>
        <v>#N/A</v>
      </c>
      <c r="S41">
        <f t="shared" si="60"/>
        <v>1.3165829145728645</v>
      </c>
      <c r="T41">
        <f t="shared" si="60"/>
        <v>1.5054378935317687</v>
      </c>
      <c r="U41">
        <f t="shared" si="60"/>
        <v>1.572609819121447</v>
      </c>
      <c r="V41" t="e">
        <f t="shared" si="60"/>
        <v>#N/A</v>
      </c>
      <c r="W41" t="e">
        <f t="shared" si="60"/>
        <v>#N/A</v>
      </c>
      <c r="X41">
        <f t="shared" si="60"/>
        <v>2.3684446436575524</v>
      </c>
      <c r="Y41">
        <f t="shared" si="60"/>
        <v>2.2461729416632186</v>
      </c>
      <c r="Z41">
        <f t="shared" si="60"/>
        <v>3.0364285714285719</v>
      </c>
      <c r="AA41" t="e">
        <f t="shared" si="60"/>
        <v>#N/A</v>
      </c>
      <c r="AB41">
        <f t="shared" si="60"/>
        <v>6.3186180422264879</v>
      </c>
      <c r="AC41">
        <f t="shared" si="60"/>
        <v>9.6378466557911917</v>
      </c>
      <c r="AD41" t="e">
        <f t="shared" si="60"/>
        <v>#N/A</v>
      </c>
      <c r="AE41" t="e">
        <f t="shared" si="60"/>
        <v>#N/A</v>
      </c>
      <c r="AF41" t="e">
        <f t="shared" si="60"/>
        <v>#N/A</v>
      </c>
      <c r="AG41" t="e">
        <f t="shared" si="60"/>
        <v>#N/A</v>
      </c>
      <c r="AH41" t="e">
        <f t="shared" si="60"/>
        <v>#N/A</v>
      </c>
      <c r="AI41" t="e">
        <f t="shared" si="60"/>
        <v>#N/A</v>
      </c>
      <c r="AJ41" t="e">
        <f t="shared" si="60"/>
        <v>#N/A</v>
      </c>
      <c r="AK41">
        <f t="shared" si="60"/>
        <v>2.8426929392446629</v>
      </c>
      <c r="AL41">
        <f t="shared" si="60"/>
        <v>3.4661572052401746</v>
      </c>
      <c r="AM41">
        <f t="shared" si="60"/>
        <v>6.1598784194528866</v>
      </c>
      <c r="AN41">
        <f t="shared" si="60"/>
        <v>2.2548523206751052</v>
      </c>
      <c r="AO41" t="e">
        <f t="shared" si="60"/>
        <v>#N/A</v>
      </c>
      <c r="AP41" t="e">
        <f t="shared" si="60"/>
        <v>#N/A</v>
      </c>
      <c r="AQ41">
        <f t="shared" si="60"/>
        <v>1.6670074982958418</v>
      </c>
      <c r="AR41" t="e">
        <f t="shared" si="60"/>
        <v>#N/A</v>
      </c>
      <c r="AS41" t="e">
        <f t="shared" si="60"/>
        <v>#N/A</v>
      </c>
      <c r="AT41" t="e">
        <f t="shared" si="60"/>
        <v>#N/A</v>
      </c>
      <c r="AU41" t="e">
        <f t="shared" si="60"/>
        <v>#N/A</v>
      </c>
      <c r="AV41">
        <f t="shared" si="60"/>
        <v>2.0354122621564485</v>
      </c>
      <c r="AW41">
        <f t="shared" si="60"/>
        <v>2.2035694366982708</v>
      </c>
      <c r="AX41">
        <f t="shared" si="60"/>
        <v>2.4944444444444445</v>
      </c>
      <c r="AY41" t="e">
        <f t="shared" si="60"/>
        <v>#N/A</v>
      </c>
      <c r="AZ41" t="e">
        <f t="shared" si="60"/>
        <v>#N/A</v>
      </c>
      <c r="BA41" t="e">
        <f t="shared" si="60"/>
        <v>#N/A</v>
      </c>
      <c r="BB41" t="e">
        <f t="shared" si="60"/>
        <v>#N/A</v>
      </c>
      <c r="BC41" t="e">
        <f t="shared" si="60"/>
        <v>#N/A</v>
      </c>
      <c r="BD41" t="e">
        <f t="shared" si="60"/>
        <v>#N/A</v>
      </c>
      <c r="BE41" t="e">
        <f t="shared" si="60"/>
        <v>#N/A</v>
      </c>
      <c r="BF41" t="e">
        <f t="shared" si="60"/>
        <v>#N/A</v>
      </c>
      <c r="BG41" t="e">
        <f t="shared" si="60"/>
        <v>#N/A</v>
      </c>
      <c r="BH41">
        <f t="shared" si="60"/>
        <v>1.6973995271867612</v>
      </c>
      <c r="BI41" t="e">
        <f t="shared" si="60"/>
        <v>#N/A</v>
      </c>
      <c r="BJ41" t="e">
        <f t="shared" si="60"/>
        <v>#N/A</v>
      </c>
      <c r="BK41" t="e">
        <f t="shared" si="60"/>
        <v>#N/A</v>
      </c>
      <c r="BL41" t="e">
        <f t="shared" si="60"/>
        <v>#N/A</v>
      </c>
      <c r="BM41" t="e">
        <f t="shared" si="60"/>
        <v>#N/A</v>
      </c>
      <c r="BN41" t="e">
        <f t="shared" si="60"/>
        <v>#N/A</v>
      </c>
      <c r="BO41">
        <f t="shared" si="60"/>
        <v>1.7036429274696423</v>
      </c>
      <c r="BP41" t="e">
        <f t="shared" ref="BP41:BY41" si="61">+(BP9+BP14)/BP9</f>
        <v>#N/A</v>
      </c>
      <c r="BQ41" t="e">
        <f t="shared" si="61"/>
        <v>#N/A</v>
      </c>
      <c r="BR41" t="e">
        <f t="shared" si="61"/>
        <v>#N/A</v>
      </c>
      <c r="BS41">
        <f t="shared" si="61"/>
        <v>2.3064735174287008</v>
      </c>
      <c r="BT41" t="e">
        <f t="shared" si="61"/>
        <v>#N/A</v>
      </c>
      <c r="BU41" t="e">
        <f t="shared" si="61"/>
        <v>#N/A</v>
      </c>
      <c r="BV41" t="e">
        <f t="shared" si="61"/>
        <v>#N/A</v>
      </c>
      <c r="BW41" t="e">
        <f t="shared" si="61"/>
        <v>#N/A</v>
      </c>
      <c r="BX41">
        <f t="shared" si="61"/>
        <v>2.3071065989847721</v>
      </c>
      <c r="BY41" t="e">
        <f t="shared" si="61"/>
        <v>#N/A</v>
      </c>
      <c r="BZ41" t="e">
        <f>+(BZ9+BZ14)/BZ9</f>
        <v>#N/A</v>
      </c>
      <c r="CA41" t="e">
        <f>+(CA9+CA14)/CA9</f>
        <v>#N/A</v>
      </c>
      <c r="CB41" t="e">
        <f>+(CB9+CB14)/CB9</f>
        <v>#N/A</v>
      </c>
      <c r="CC41" t="e">
        <f>+(CC9+CC14)/CC9</f>
        <v>#N/A</v>
      </c>
    </row>
    <row r="42" spans="1:81" x14ac:dyDescent="0.25">
      <c r="A42" s="215"/>
      <c r="B42" s="92" t="s">
        <v>59</v>
      </c>
      <c r="C42">
        <f>+(C10+C17)/C10</f>
        <v>3.3200000000000003</v>
      </c>
      <c r="D42" t="e">
        <f t="shared" ref="D42:BO42" si="62">+(D10+D17)/D10</f>
        <v>#N/A</v>
      </c>
      <c r="E42" t="e">
        <f t="shared" si="62"/>
        <v>#N/A</v>
      </c>
      <c r="F42" t="e">
        <f t="shared" si="62"/>
        <v>#N/A</v>
      </c>
      <c r="G42">
        <f t="shared" si="62"/>
        <v>6.0171428571428569</v>
      </c>
      <c r="H42" t="e">
        <f t="shared" si="62"/>
        <v>#N/A</v>
      </c>
      <c r="I42" t="e">
        <f t="shared" si="62"/>
        <v>#N/A</v>
      </c>
      <c r="J42" t="e">
        <f t="shared" si="62"/>
        <v>#N/A</v>
      </c>
      <c r="K42" t="e">
        <f t="shared" si="62"/>
        <v>#N/A</v>
      </c>
      <c r="L42">
        <f t="shared" si="62"/>
        <v>2.4619852164730731</v>
      </c>
      <c r="M42" t="e">
        <f t="shared" si="62"/>
        <v>#N/A</v>
      </c>
      <c r="N42">
        <f t="shared" si="62"/>
        <v>3.2773109243697478</v>
      </c>
      <c r="O42" t="e">
        <f t="shared" si="62"/>
        <v>#N/A</v>
      </c>
      <c r="P42" t="e">
        <f t="shared" si="62"/>
        <v>#N/A</v>
      </c>
      <c r="Q42" t="e">
        <f t="shared" si="62"/>
        <v>#N/A</v>
      </c>
      <c r="R42">
        <f t="shared" si="62"/>
        <v>1.6948168007149238</v>
      </c>
      <c r="S42" t="e">
        <f t="shared" si="62"/>
        <v>#N/A</v>
      </c>
      <c r="T42" t="e">
        <f t="shared" si="62"/>
        <v>#N/A</v>
      </c>
      <c r="U42" t="e">
        <f t="shared" si="62"/>
        <v>#N/A</v>
      </c>
      <c r="V42" t="e">
        <f t="shared" si="62"/>
        <v>#N/A</v>
      </c>
      <c r="W42" t="e">
        <f t="shared" si="62"/>
        <v>#N/A</v>
      </c>
      <c r="X42" t="e">
        <f t="shared" si="62"/>
        <v>#N/A</v>
      </c>
      <c r="Y42" t="e">
        <f t="shared" si="62"/>
        <v>#N/A</v>
      </c>
      <c r="Z42" t="e">
        <f t="shared" si="62"/>
        <v>#N/A</v>
      </c>
      <c r="AA42">
        <f t="shared" si="62"/>
        <v>3.7770800627943486</v>
      </c>
      <c r="AB42" t="e">
        <f t="shared" si="62"/>
        <v>#N/A</v>
      </c>
      <c r="AC42" t="e">
        <f t="shared" si="62"/>
        <v>#N/A</v>
      </c>
      <c r="AD42">
        <f t="shared" si="62"/>
        <v>1.6904981549815499</v>
      </c>
      <c r="AE42" t="e">
        <f t="shared" si="62"/>
        <v>#N/A</v>
      </c>
      <c r="AF42">
        <f t="shared" si="62"/>
        <v>4.2142099681866387</v>
      </c>
      <c r="AG42" t="e">
        <f t="shared" si="62"/>
        <v>#N/A</v>
      </c>
      <c r="AH42">
        <f t="shared" si="62"/>
        <v>1.9205628688152518</v>
      </c>
      <c r="AI42">
        <f t="shared" si="62"/>
        <v>7.7133333333333329</v>
      </c>
      <c r="AJ42">
        <f t="shared" si="62"/>
        <v>2.7616580310880829</v>
      </c>
      <c r="AK42" t="e">
        <f t="shared" si="62"/>
        <v>#N/A</v>
      </c>
      <c r="AL42" t="e">
        <f t="shared" si="62"/>
        <v>#N/A</v>
      </c>
      <c r="AM42" t="e">
        <f t="shared" si="62"/>
        <v>#N/A</v>
      </c>
      <c r="AN42" t="e">
        <f t="shared" si="62"/>
        <v>#N/A</v>
      </c>
      <c r="AO42" t="e">
        <f t="shared" si="62"/>
        <v>#N/A</v>
      </c>
      <c r="AP42">
        <f t="shared" si="62"/>
        <v>1.261372231226364</v>
      </c>
      <c r="AQ42" t="e">
        <f t="shared" si="62"/>
        <v>#N/A</v>
      </c>
      <c r="AR42" t="e">
        <f t="shared" si="62"/>
        <v>#N/A</v>
      </c>
      <c r="AS42" t="e">
        <f t="shared" si="62"/>
        <v>#N/A</v>
      </c>
      <c r="AT42" t="e">
        <f t="shared" si="62"/>
        <v>#N/A</v>
      </c>
      <c r="AU42">
        <f t="shared" si="62"/>
        <v>1.8692449355432783</v>
      </c>
      <c r="AV42" t="e">
        <f t="shared" si="62"/>
        <v>#N/A</v>
      </c>
      <c r="AW42" t="e">
        <f t="shared" si="62"/>
        <v>#N/A</v>
      </c>
      <c r="AX42" t="e">
        <f t="shared" si="62"/>
        <v>#N/A</v>
      </c>
      <c r="AY42">
        <f t="shared" si="62"/>
        <v>1.7858744394618833</v>
      </c>
      <c r="AZ42">
        <f t="shared" si="62"/>
        <v>2.3967867575462511</v>
      </c>
      <c r="BA42">
        <f t="shared" si="62"/>
        <v>4.0089974293059134</v>
      </c>
      <c r="BB42" t="e">
        <f t="shared" si="62"/>
        <v>#N/A</v>
      </c>
      <c r="BC42" t="e">
        <f t="shared" si="62"/>
        <v>#N/A</v>
      </c>
      <c r="BD42" t="e">
        <f t="shared" si="62"/>
        <v>#N/A</v>
      </c>
      <c r="BE42" t="e">
        <f t="shared" si="62"/>
        <v>#N/A</v>
      </c>
      <c r="BF42" t="e">
        <f t="shared" si="62"/>
        <v>#N/A</v>
      </c>
      <c r="BG42" t="e">
        <f t="shared" si="62"/>
        <v>#N/A</v>
      </c>
      <c r="BH42" t="e">
        <f t="shared" si="62"/>
        <v>#N/A</v>
      </c>
      <c r="BI42" t="e">
        <f t="shared" si="62"/>
        <v>#N/A</v>
      </c>
      <c r="BJ42" t="e">
        <f t="shared" si="62"/>
        <v>#N/A</v>
      </c>
      <c r="BK42" t="e">
        <f t="shared" si="62"/>
        <v>#N/A</v>
      </c>
      <c r="BL42" t="e">
        <f t="shared" si="62"/>
        <v>#N/A</v>
      </c>
      <c r="BM42">
        <f t="shared" si="62"/>
        <v>1.394746311622886</v>
      </c>
      <c r="BN42">
        <f t="shared" si="62"/>
        <v>2.8339385935952457</v>
      </c>
      <c r="BO42" t="e">
        <f t="shared" si="62"/>
        <v>#N/A</v>
      </c>
      <c r="BP42">
        <f t="shared" ref="BP42:BY42" si="63">+(BP10+BP17)/BP10</f>
        <v>2.7443543717429075</v>
      </c>
      <c r="BQ42">
        <f t="shared" si="63"/>
        <v>2.2454260324098274</v>
      </c>
      <c r="BR42">
        <f t="shared" si="63"/>
        <v>5.8909329829172146</v>
      </c>
      <c r="BS42" t="e">
        <f t="shared" si="63"/>
        <v>#N/A</v>
      </c>
      <c r="BT42">
        <f t="shared" si="63"/>
        <v>2.0269803582991579</v>
      </c>
      <c r="BU42" t="e">
        <f t="shared" si="63"/>
        <v>#N/A</v>
      </c>
      <c r="BV42">
        <f t="shared" si="63"/>
        <v>1.6317962835512734</v>
      </c>
      <c r="BW42">
        <f t="shared" si="63"/>
        <v>1.8145956607495068</v>
      </c>
      <c r="BX42" t="e">
        <f t="shared" si="63"/>
        <v>#N/A</v>
      </c>
      <c r="BY42" t="e">
        <f t="shared" si="63"/>
        <v>#N/A</v>
      </c>
      <c r="BZ42">
        <f>+(BZ10+BZ17)/BZ10</f>
        <v>2.5026109660574409</v>
      </c>
      <c r="CA42" t="e">
        <f>+(CA10+CA17)/CA10</f>
        <v>#N/A</v>
      </c>
      <c r="CB42" t="e">
        <f>+(CB10+CB17)/CB10</f>
        <v>#N/A</v>
      </c>
      <c r="CC42" t="e">
        <f>+(CC10+CC17)/CC10</f>
        <v>#N/A</v>
      </c>
    </row>
    <row r="43" spans="1:81" x14ac:dyDescent="0.25">
      <c r="A43" s="215"/>
      <c r="B43" s="81" t="s">
        <v>122</v>
      </c>
      <c r="C43" t="e">
        <f>+(C11+C20)/C11</f>
        <v>#N/A</v>
      </c>
      <c r="D43" t="e">
        <f t="shared" ref="D43:BO43" si="64">+(D11+D20)/D11</f>
        <v>#N/A</v>
      </c>
      <c r="E43" t="e">
        <f t="shared" si="64"/>
        <v>#N/A</v>
      </c>
      <c r="F43" t="e">
        <f t="shared" si="64"/>
        <v>#N/A</v>
      </c>
      <c r="G43" t="e">
        <f t="shared" si="64"/>
        <v>#N/A</v>
      </c>
      <c r="H43" t="e">
        <f t="shared" si="64"/>
        <v>#N/A</v>
      </c>
      <c r="I43" t="e">
        <f t="shared" si="64"/>
        <v>#N/A</v>
      </c>
      <c r="J43" t="e">
        <f t="shared" si="64"/>
        <v>#N/A</v>
      </c>
      <c r="K43" t="e">
        <f t="shared" si="64"/>
        <v>#N/A</v>
      </c>
      <c r="L43" t="e">
        <f t="shared" si="64"/>
        <v>#N/A</v>
      </c>
      <c r="M43" t="e">
        <f t="shared" si="64"/>
        <v>#N/A</v>
      </c>
      <c r="N43" t="e">
        <f t="shared" si="64"/>
        <v>#N/A</v>
      </c>
      <c r="O43" t="e">
        <f t="shared" si="64"/>
        <v>#N/A</v>
      </c>
      <c r="P43" t="e">
        <f t="shared" si="64"/>
        <v>#N/A</v>
      </c>
      <c r="Q43" t="e">
        <f t="shared" si="64"/>
        <v>#N/A</v>
      </c>
      <c r="R43" t="e">
        <f t="shared" si="64"/>
        <v>#N/A</v>
      </c>
      <c r="S43" t="e">
        <f t="shared" si="64"/>
        <v>#N/A</v>
      </c>
      <c r="T43" t="e">
        <f t="shared" si="64"/>
        <v>#N/A</v>
      </c>
      <c r="U43" t="e">
        <f t="shared" si="64"/>
        <v>#N/A</v>
      </c>
      <c r="V43" t="e">
        <f t="shared" si="64"/>
        <v>#N/A</v>
      </c>
      <c r="W43">
        <f t="shared" si="64"/>
        <v>2.1570996978851964</v>
      </c>
      <c r="X43" t="e">
        <f t="shared" si="64"/>
        <v>#N/A</v>
      </c>
      <c r="Y43" t="e">
        <f t="shared" si="64"/>
        <v>#N/A</v>
      </c>
      <c r="Z43" t="e">
        <f t="shared" si="64"/>
        <v>#N/A</v>
      </c>
      <c r="AA43" t="e">
        <f t="shared" si="64"/>
        <v>#N/A</v>
      </c>
      <c r="AB43" t="e">
        <f t="shared" si="64"/>
        <v>#N/A</v>
      </c>
      <c r="AC43" t="e">
        <f t="shared" si="64"/>
        <v>#N/A</v>
      </c>
      <c r="AD43" t="e">
        <f t="shared" si="64"/>
        <v>#N/A</v>
      </c>
      <c r="AE43" t="e">
        <f t="shared" si="64"/>
        <v>#N/A</v>
      </c>
      <c r="AF43" t="e">
        <f t="shared" si="64"/>
        <v>#N/A</v>
      </c>
      <c r="AG43" t="e">
        <f t="shared" si="64"/>
        <v>#N/A</v>
      </c>
      <c r="AH43" t="e">
        <f t="shared" si="64"/>
        <v>#N/A</v>
      </c>
      <c r="AI43" t="e">
        <f t="shared" si="64"/>
        <v>#N/A</v>
      </c>
      <c r="AJ43" t="e">
        <f t="shared" si="64"/>
        <v>#N/A</v>
      </c>
      <c r="AK43" t="e">
        <f t="shared" si="64"/>
        <v>#N/A</v>
      </c>
      <c r="AL43" t="e">
        <f t="shared" si="64"/>
        <v>#N/A</v>
      </c>
      <c r="AM43" t="e">
        <f t="shared" si="64"/>
        <v>#N/A</v>
      </c>
      <c r="AN43" t="e">
        <f t="shared" si="64"/>
        <v>#N/A</v>
      </c>
      <c r="AO43">
        <f t="shared" si="64"/>
        <v>1.6640903686087989</v>
      </c>
      <c r="AP43" t="e">
        <f t="shared" si="64"/>
        <v>#N/A</v>
      </c>
      <c r="AQ43" t="e">
        <f t="shared" si="64"/>
        <v>#N/A</v>
      </c>
      <c r="AR43" t="e">
        <f t="shared" si="64"/>
        <v>#N/A</v>
      </c>
      <c r="AS43" t="e">
        <f t="shared" si="64"/>
        <v>#N/A</v>
      </c>
      <c r="AT43" t="e">
        <f t="shared" si="64"/>
        <v>#N/A</v>
      </c>
      <c r="AU43" t="e">
        <f t="shared" si="64"/>
        <v>#N/A</v>
      </c>
      <c r="AV43" t="e">
        <f t="shared" si="64"/>
        <v>#N/A</v>
      </c>
      <c r="AW43" t="e">
        <f t="shared" si="64"/>
        <v>#N/A</v>
      </c>
      <c r="AX43" t="e">
        <f t="shared" si="64"/>
        <v>#N/A</v>
      </c>
      <c r="AY43" t="e">
        <f t="shared" si="64"/>
        <v>#N/A</v>
      </c>
      <c r="AZ43" t="e">
        <f t="shared" si="64"/>
        <v>#N/A</v>
      </c>
      <c r="BA43" t="e">
        <f t="shared" si="64"/>
        <v>#N/A</v>
      </c>
      <c r="BB43" t="e">
        <f t="shared" si="64"/>
        <v>#N/A</v>
      </c>
      <c r="BC43" t="e">
        <f t="shared" si="64"/>
        <v>#N/A</v>
      </c>
      <c r="BD43" t="e">
        <f t="shared" si="64"/>
        <v>#N/A</v>
      </c>
      <c r="BE43" t="e">
        <f t="shared" si="64"/>
        <v>#N/A</v>
      </c>
      <c r="BF43" t="e">
        <f t="shared" si="64"/>
        <v>#N/A</v>
      </c>
      <c r="BG43" t="e">
        <f t="shared" si="64"/>
        <v>#N/A</v>
      </c>
      <c r="BH43" t="e">
        <f t="shared" si="64"/>
        <v>#N/A</v>
      </c>
      <c r="BI43">
        <f t="shared" si="64"/>
        <v>3.1185667752442994</v>
      </c>
      <c r="BJ43">
        <f t="shared" si="64"/>
        <v>3.0723618090452267</v>
      </c>
      <c r="BK43">
        <f t="shared" si="64"/>
        <v>1.4349577124446233</v>
      </c>
      <c r="BL43">
        <f t="shared" si="64"/>
        <v>1.4011450381679389</v>
      </c>
      <c r="BM43" t="e">
        <f t="shared" si="64"/>
        <v>#N/A</v>
      </c>
      <c r="BN43" t="e">
        <f t="shared" si="64"/>
        <v>#N/A</v>
      </c>
      <c r="BO43" t="e">
        <f t="shared" si="64"/>
        <v>#N/A</v>
      </c>
      <c r="BP43" t="e">
        <f t="shared" ref="BP43:BY43" si="65">+(BP11+BP20)/BP11</f>
        <v>#N/A</v>
      </c>
      <c r="BQ43" t="e">
        <f t="shared" si="65"/>
        <v>#N/A</v>
      </c>
      <c r="BR43" t="e">
        <f t="shared" si="65"/>
        <v>#N/A</v>
      </c>
      <c r="BS43" t="e">
        <f t="shared" si="65"/>
        <v>#N/A</v>
      </c>
      <c r="BT43" t="e">
        <f t="shared" si="65"/>
        <v>#N/A</v>
      </c>
      <c r="BU43" t="e">
        <f t="shared" si="65"/>
        <v>#N/A</v>
      </c>
      <c r="BV43" t="e">
        <f t="shared" si="65"/>
        <v>#N/A</v>
      </c>
      <c r="BW43" t="e">
        <f t="shared" si="65"/>
        <v>#N/A</v>
      </c>
      <c r="BX43" t="e">
        <f t="shared" si="65"/>
        <v>#N/A</v>
      </c>
      <c r="BY43" t="e">
        <f t="shared" si="65"/>
        <v>#N/A</v>
      </c>
      <c r="BZ43" t="e">
        <f>+(BZ11+BZ20)/BZ11</f>
        <v>#N/A</v>
      </c>
      <c r="CA43" t="e">
        <f>+(CA11+CA20)/CA11</f>
        <v>#N/A</v>
      </c>
      <c r="CB43" t="e">
        <f>+(CB11+CB20)/CB11</f>
        <v>#N/A</v>
      </c>
      <c r="CC43" t="e">
        <f>+(CC11+CC20)/CC11</f>
        <v>#N/A</v>
      </c>
    </row>
    <row r="44" spans="1:81" x14ac:dyDescent="0.25">
      <c r="A44" s="215"/>
      <c r="B44" s="92" t="s">
        <v>76</v>
      </c>
      <c r="C44" t="e">
        <f>+(C12+C23)/C12</f>
        <v>#N/A</v>
      </c>
      <c r="D44" t="e">
        <f t="shared" ref="D44:BO44" si="66">+(D12+D23)/D12</f>
        <v>#N/A</v>
      </c>
      <c r="E44" t="e">
        <f t="shared" si="66"/>
        <v>#N/A</v>
      </c>
      <c r="F44" t="e">
        <f t="shared" si="66"/>
        <v>#N/A</v>
      </c>
      <c r="G44" t="e">
        <f t="shared" si="66"/>
        <v>#N/A</v>
      </c>
      <c r="H44" t="e">
        <f t="shared" si="66"/>
        <v>#N/A</v>
      </c>
      <c r="I44">
        <f t="shared" si="66"/>
        <v>2.487411883182276</v>
      </c>
      <c r="J44">
        <f t="shared" si="66"/>
        <v>2.4180602006688967</v>
      </c>
      <c r="K44" t="e">
        <f t="shared" si="66"/>
        <v>#N/A</v>
      </c>
      <c r="L44" t="e">
        <f t="shared" si="66"/>
        <v>#N/A</v>
      </c>
      <c r="M44" t="e">
        <f t="shared" si="66"/>
        <v>#N/A</v>
      </c>
      <c r="N44" t="e">
        <f t="shared" si="66"/>
        <v>#N/A</v>
      </c>
      <c r="O44" t="e">
        <f t="shared" si="66"/>
        <v>#N/A</v>
      </c>
      <c r="P44" t="e">
        <f t="shared" si="66"/>
        <v>#N/A</v>
      </c>
      <c r="Q44" t="e">
        <f t="shared" si="66"/>
        <v>#N/A</v>
      </c>
      <c r="R44" t="e">
        <f t="shared" si="66"/>
        <v>#N/A</v>
      </c>
      <c r="S44" t="e">
        <f t="shared" si="66"/>
        <v>#N/A</v>
      </c>
      <c r="T44" t="e">
        <f t="shared" si="66"/>
        <v>#N/A</v>
      </c>
      <c r="U44" t="e">
        <f t="shared" si="66"/>
        <v>#N/A</v>
      </c>
      <c r="V44" t="e">
        <f t="shared" si="66"/>
        <v>#N/A</v>
      </c>
      <c r="W44" t="e">
        <f t="shared" si="66"/>
        <v>#N/A</v>
      </c>
      <c r="X44" t="e">
        <f t="shared" si="66"/>
        <v>#N/A</v>
      </c>
      <c r="Y44" t="e">
        <f t="shared" si="66"/>
        <v>#N/A</v>
      </c>
      <c r="Z44" t="e">
        <f t="shared" si="66"/>
        <v>#N/A</v>
      </c>
      <c r="AA44" t="e">
        <f t="shared" si="66"/>
        <v>#N/A</v>
      </c>
      <c r="AB44" t="e">
        <f t="shared" si="66"/>
        <v>#N/A</v>
      </c>
      <c r="AC44" t="e">
        <f t="shared" si="66"/>
        <v>#N/A</v>
      </c>
      <c r="AD44" t="e">
        <f t="shared" si="66"/>
        <v>#N/A</v>
      </c>
      <c r="AE44">
        <f t="shared" si="66"/>
        <v>1.6173228346456689</v>
      </c>
      <c r="AF44" t="e">
        <f t="shared" si="66"/>
        <v>#N/A</v>
      </c>
      <c r="AG44" t="e">
        <f t="shared" si="66"/>
        <v>#N/A</v>
      </c>
      <c r="AH44" t="e">
        <f t="shared" si="66"/>
        <v>#N/A</v>
      </c>
      <c r="AI44" t="e">
        <f t="shared" si="66"/>
        <v>#N/A</v>
      </c>
      <c r="AJ44" t="e">
        <f t="shared" si="66"/>
        <v>#N/A</v>
      </c>
      <c r="AK44" t="e">
        <f t="shared" si="66"/>
        <v>#N/A</v>
      </c>
      <c r="AL44" t="e">
        <f t="shared" si="66"/>
        <v>#N/A</v>
      </c>
      <c r="AM44" t="e">
        <f t="shared" si="66"/>
        <v>#N/A</v>
      </c>
      <c r="AN44" t="e">
        <f t="shared" si="66"/>
        <v>#N/A</v>
      </c>
      <c r="AO44" t="e">
        <f t="shared" si="66"/>
        <v>#N/A</v>
      </c>
      <c r="AP44" t="e">
        <f t="shared" si="66"/>
        <v>#N/A</v>
      </c>
      <c r="AQ44" t="e">
        <f t="shared" si="66"/>
        <v>#N/A</v>
      </c>
      <c r="AR44">
        <f t="shared" si="66"/>
        <v>1.6197991391678621</v>
      </c>
      <c r="AS44" t="e">
        <f t="shared" si="66"/>
        <v>#N/A</v>
      </c>
      <c r="AT44">
        <f t="shared" si="66"/>
        <v>1.9009071877180739</v>
      </c>
      <c r="AU44" t="e">
        <f t="shared" si="66"/>
        <v>#N/A</v>
      </c>
      <c r="AV44" t="e">
        <f t="shared" si="66"/>
        <v>#N/A</v>
      </c>
      <c r="AW44" t="e">
        <f t="shared" si="66"/>
        <v>#N/A</v>
      </c>
      <c r="AX44" t="e">
        <f t="shared" si="66"/>
        <v>#N/A</v>
      </c>
      <c r="AY44" t="e">
        <f t="shared" si="66"/>
        <v>#N/A</v>
      </c>
      <c r="AZ44" t="e">
        <f t="shared" si="66"/>
        <v>#N/A</v>
      </c>
      <c r="BA44" t="e">
        <f t="shared" si="66"/>
        <v>#N/A</v>
      </c>
      <c r="BB44" t="e">
        <f t="shared" si="66"/>
        <v>#N/A</v>
      </c>
      <c r="BC44" t="e">
        <f t="shared" si="66"/>
        <v>#N/A</v>
      </c>
      <c r="BD44" t="e">
        <f t="shared" si="66"/>
        <v>#N/A</v>
      </c>
      <c r="BE44" t="e">
        <f t="shared" si="66"/>
        <v>#N/A</v>
      </c>
      <c r="BF44" t="e">
        <f t="shared" si="66"/>
        <v>#N/A</v>
      </c>
      <c r="BG44" t="e">
        <f t="shared" si="66"/>
        <v>#N/A</v>
      </c>
      <c r="BH44" t="e">
        <f t="shared" si="66"/>
        <v>#N/A</v>
      </c>
      <c r="BI44" t="e">
        <f t="shared" si="66"/>
        <v>#N/A</v>
      </c>
      <c r="BJ44" t="e">
        <f t="shared" si="66"/>
        <v>#N/A</v>
      </c>
      <c r="BK44" t="e">
        <f t="shared" si="66"/>
        <v>#N/A</v>
      </c>
      <c r="BL44" t="e">
        <f t="shared" si="66"/>
        <v>#N/A</v>
      </c>
      <c r="BM44" t="e">
        <f t="shared" si="66"/>
        <v>#N/A</v>
      </c>
      <c r="BN44" t="e">
        <f t="shared" si="66"/>
        <v>#N/A</v>
      </c>
      <c r="BO44" t="e">
        <f t="shared" si="66"/>
        <v>#N/A</v>
      </c>
      <c r="BP44" t="e">
        <f t="shared" ref="BP44:BY44" si="67">+(BP12+BP23)/BP12</f>
        <v>#N/A</v>
      </c>
      <c r="BQ44" t="e">
        <f t="shared" si="67"/>
        <v>#N/A</v>
      </c>
      <c r="BR44" t="e">
        <f t="shared" si="67"/>
        <v>#N/A</v>
      </c>
      <c r="BS44" t="e">
        <f t="shared" si="67"/>
        <v>#N/A</v>
      </c>
      <c r="BT44" t="e">
        <f t="shared" si="67"/>
        <v>#N/A</v>
      </c>
      <c r="BU44" t="e">
        <f t="shared" si="67"/>
        <v>#N/A</v>
      </c>
      <c r="BV44" t="e">
        <f t="shared" si="67"/>
        <v>#N/A</v>
      </c>
      <c r="BW44" t="e">
        <f t="shared" si="67"/>
        <v>#N/A</v>
      </c>
      <c r="BX44" t="e">
        <f t="shared" si="67"/>
        <v>#N/A</v>
      </c>
      <c r="BY44">
        <f t="shared" si="67"/>
        <v>2.5520169851380041</v>
      </c>
      <c r="BZ44" t="e">
        <f>+(BZ12+BZ23)/BZ12</f>
        <v>#N/A</v>
      </c>
      <c r="CA44">
        <f>+(CA12+CA23)/CA12</f>
        <v>2.0311915159076728</v>
      </c>
      <c r="CB44" t="e">
        <f>+(CB12+CB23)/CB12</f>
        <v>#N/A</v>
      </c>
      <c r="CC44" t="e">
        <f>+(CC12+CC23)/CC12</f>
        <v>#N/A</v>
      </c>
    </row>
    <row r="45" spans="1:81" x14ac:dyDescent="0.25">
      <c r="A45" s="215"/>
      <c r="B45" s="51" t="s">
        <v>121</v>
      </c>
      <c r="C45" t="e">
        <f>+(C13+C26)/C13</f>
        <v>#N/A</v>
      </c>
      <c r="D45" t="e">
        <f t="shared" ref="D45:BO45" si="68">+(D13+D26)/D13</f>
        <v>#N/A</v>
      </c>
      <c r="E45" t="e">
        <f t="shared" si="68"/>
        <v>#N/A</v>
      </c>
      <c r="F45" t="e">
        <f t="shared" si="68"/>
        <v>#N/A</v>
      </c>
      <c r="G45" t="e">
        <f t="shared" si="68"/>
        <v>#N/A</v>
      </c>
      <c r="H45" t="e">
        <f t="shared" si="68"/>
        <v>#N/A</v>
      </c>
      <c r="I45" t="e">
        <f t="shared" si="68"/>
        <v>#N/A</v>
      </c>
      <c r="J45" t="e">
        <f t="shared" si="68"/>
        <v>#N/A</v>
      </c>
      <c r="K45" t="e">
        <f t="shared" si="68"/>
        <v>#N/A</v>
      </c>
      <c r="L45" t="e">
        <f t="shared" si="68"/>
        <v>#N/A</v>
      </c>
      <c r="M45" t="e">
        <f t="shared" si="68"/>
        <v>#N/A</v>
      </c>
      <c r="N45" t="e">
        <f t="shared" si="68"/>
        <v>#N/A</v>
      </c>
      <c r="O45" t="e">
        <f t="shared" si="68"/>
        <v>#N/A</v>
      </c>
      <c r="P45" t="e">
        <f t="shared" si="68"/>
        <v>#N/A</v>
      </c>
      <c r="Q45" t="e">
        <f t="shared" si="68"/>
        <v>#N/A</v>
      </c>
      <c r="R45" t="e">
        <f t="shared" si="68"/>
        <v>#N/A</v>
      </c>
      <c r="S45" t="e">
        <f t="shared" si="68"/>
        <v>#N/A</v>
      </c>
      <c r="T45" t="e">
        <f t="shared" si="68"/>
        <v>#N/A</v>
      </c>
      <c r="U45" t="e">
        <f t="shared" si="68"/>
        <v>#N/A</v>
      </c>
      <c r="V45">
        <f t="shared" si="68"/>
        <v>1.637422360248447</v>
      </c>
      <c r="W45" t="e">
        <f t="shared" si="68"/>
        <v>#N/A</v>
      </c>
      <c r="X45" t="e">
        <f t="shared" si="68"/>
        <v>#N/A</v>
      </c>
      <c r="Y45" t="e">
        <f t="shared" si="68"/>
        <v>#N/A</v>
      </c>
      <c r="Z45" t="e">
        <f t="shared" si="68"/>
        <v>#N/A</v>
      </c>
      <c r="AA45" t="e">
        <f t="shared" si="68"/>
        <v>#N/A</v>
      </c>
      <c r="AB45" t="e">
        <f t="shared" si="68"/>
        <v>#N/A</v>
      </c>
      <c r="AC45" t="e">
        <f t="shared" si="68"/>
        <v>#N/A</v>
      </c>
      <c r="AD45" t="e">
        <f t="shared" si="68"/>
        <v>#N/A</v>
      </c>
      <c r="AE45" t="e">
        <f t="shared" si="68"/>
        <v>#N/A</v>
      </c>
      <c r="AF45" t="e">
        <f t="shared" si="68"/>
        <v>#N/A</v>
      </c>
      <c r="AG45">
        <f t="shared" si="68"/>
        <v>1.5134803921568629</v>
      </c>
      <c r="AH45" t="e">
        <f t="shared" si="68"/>
        <v>#N/A</v>
      </c>
      <c r="AI45" t="e">
        <f t="shared" si="68"/>
        <v>#N/A</v>
      </c>
      <c r="AJ45" t="e">
        <f t="shared" si="68"/>
        <v>#N/A</v>
      </c>
      <c r="AK45" t="e">
        <f t="shared" si="68"/>
        <v>#N/A</v>
      </c>
      <c r="AL45" t="e">
        <f t="shared" si="68"/>
        <v>#N/A</v>
      </c>
      <c r="AM45" t="e">
        <f t="shared" si="68"/>
        <v>#N/A</v>
      </c>
      <c r="AN45" t="e">
        <f t="shared" si="68"/>
        <v>#N/A</v>
      </c>
      <c r="AO45" t="e">
        <f t="shared" si="68"/>
        <v>#N/A</v>
      </c>
      <c r="AP45" t="e">
        <f t="shared" si="68"/>
        <v>#N/A</v>
      </c>
      <c r="AQ45" t="e">
        <f t="shared" si="68"/>
        <v>#N/A</v>
      </c>
      <c r="AR45" t="e">
        <f t="shared" si="68"/>
        <v>#N/A</v>
      </c>
      <c r="AS45">
        <f t="shared" si="68"/>
        <v>1.4937070938215102</v>
      </c>
      <c r="AT45" t="e">
        <f t="shared" si="68"/>
        <v>#N/A</v>
      </c>
      <c r="AU45" t="e">
        <f t="shared" si="68"/>
        <v>#N/A</v>
      </c>
      <c r="AV45" t="e">
        <f t="shared" si="68"/>
        <v>#N/A</v>
      </c>
      <c r="AW45" t="e">
        <f t="shared" si="68"/>
        <v>#N/A</v>
      </c>
      <c r="AX45" t="e">
        <f t="shared" si="68"/>
        <v>#N/A</v>
      </c>
      <c r="AY45" t="e">
        <f t="shared" si="68"/>
        <v>#N/A</v>
      </c>
      <c r="AZ45" t="e">
        <f t="shared" si="68"/>
        <v>#N/A</v>
      </c>
      <c r="BA45" t="e">
        <f t="shared" si="68"/>
        <v>#N/A</v>
      </c>
      <c r="BB45">
        <f t="shared" si="68"/>
        <v>1.8277923048188269</v>
      </c>
      <c r="BC45">
        <f t="shared" si="68"/>
        <v>1.7669815564552409</v>
      </c>
      <c r="BD45">
        <f t="shared" si="68"/>
        <v>3.5707317073170728</v>
      </c>
      <c r="BE45">
        <f t="shared" si="68"/>
        <v>3.5149425287356317</v>
      </c>
      <c r="BF45">
        <f t="shared" si="68"/>
        <v>2.437797416723317</v>
      </c>
      <c r="BG45">
        <f t="shared" si="68"/>
        <v>3.5341040462427746</v>
      </c>
      <c r="BH45" t="e">
        <f t="shared" si="68"/>
        <v>#N/A</v>
      </c>
      <c r="BI45" t="e">
        <f t="shared" si="68"/>
        <v>#N/A</v>
      </c>
      <c r="BJ45" t="e">
        <f t="shared" si="68"/>
        <v>#N/A</v>
      </c>
      <c r="BK45" t="e">
        <f t="shared" si="68"/>
        <v>#N/A</v>
      </c>
      <c r="BL45" t="e">
        <f t="shared" si="68"/>
        <v>#N/A</v>
      </c>
      <c r="BM45" t="e">
        <f t="shared" si="68"/>
        <v>#N/A</v>
      </c>
      <c r="BN45" t="e">
        <f t="shared" si="68"/>
        <v>#N/A</v>
      </c>
      <c r="BO45" t="e">
        <f t="shared" si="68"/>
        <v>#N/A</v>
      </c>
      <c r="BP45" t="e">
        <f t="shared" ref="BP45:CC45" si="69">+(BP13+BP26)/BP13</f>
        <v>#N/A</v>
      </c>
      <c r="BQ45" t="e">
        <f t="shared" si="69"/>
        <v>#N/A</v>
      </c>
      <c r="BR45" t="e">
        <f t="shared" si="69"/>
        <v>#N/A</v>
      </c>
      <c r="BS45" t="e">
        <f t="shared" si="69"/>
        <v>#N/A</v>
      </c>
      <c r="BT45" t="e">
        <f t="shared" si="69"/>
        <v>#N/A</v>
      </c>
      <c r="BU45">
        <f t="shared" si="69"/>
        <v>1.6807580174927115</v>
      </c>
      <c r="BV45" t="e">
        <f t="shared" si="69"/>
        <v>#N/A</v>
      </c>
      <c r="BW45" t="e">
        <f t="shared" si="69"/>
        <v>#N/A</v>
      </c>
      <c r="BX45" t="e">
        <f t="shared" si="69"/>
        <v>#N/A</v>
      </c>
      <c r="BY45" t="e">
        <f t="shared" si="69"/>
        <v>#N/A</v>
      </c>
      <c r="BZ45" t="e">
        <f t="shared" si="69"/>
        <v>#N/A</v>
      </c>
      <c r="CA45" t="e">
        <f t="shared" si="69"/>
        <v>#N/A</v>
      </c>
      <c r="CB45">
        <f t="shared" si="69"/>
        <v>1.9269454737956591</v>
      </c>
      <c r="CC45">
        <f t="shared" si="69"/>
        <v>3.5212328767123284</v>
      </c>
    </row>
    <row r="46" spans="1:81" x14ac:dyDescent="0.25">
      <c r="A46" s="215"/>
    </row>
    <row r="47" spans="1:81" x14ac:dyDescent="0.25">
      <c r="A47" s="215"/>
      <c r="B47" t="s">
        <v>446</v>
      </c>
      <c r="C47" t="e">
        <f>+IF(ISERROR(C11),IF(ISERROR(C12),C13,C12),C11)</f>
        <v>#N/A</v>
      </c>
      <c r="D47" t="e">
        <f t="shared" ref="D47:BO47" si="70">+IF(ISERROR(D11),IF(ISERROR(D12),D13,D12),D11)</f>
        <v>#N/A</v>
      </c>
      <c r="E47" t="e">
        <f t="shared" si="70"/>
        <v>#N/A</v>
      </c>
      <c r="F47" t="e">
        <f t="shared" si="70"/>
        <v>#N/A</v>
      </c>
      <c r="G47" t="e">
        <f t="shared" si="70"/>
        <v>#N/A</v>
      </c>
      <c r="H47" t="e">
        <f t="shared" si="70"/>
        <v>#N/A</v>
      </c>
      <c r="I47">
        <f t="shared" si="70"/>
        <v>16.549999999999997</v>
      </c>
      <c r="J47">
        <f t="shared" si="70"/>
        <v>14.95</v>
      </c>
      <c r="K47" t="e">
        <f t="shared" si="70"/>
        <v>#N/A</v>
      </c>
      <c r="L47" t="e">
        <f t="shared" si="70"/>
        <v>#N/A</v>
      </c>
      <c r="M47" t="e">
        <f t="shared" si="70"/>
        <v>#N/A</v>
      </c>
      <c r="N47" t="e">
        <f t="shared" si="70"/>
        <v>#N/A</v>
      </c>
      <c r="O47" t="e">
        <f t="shared" si="70"/>
        <v>#N/A</v>
      </c>
      <c r="P47" t="e">
        <f t="shared" si="70"/>
        <v>#N/A</v>
      </c>
      <c r="Q47" t="e">
        <f t="shared" si="70"/>
        <v>#N/A</v>
      </c>
      <c r="R47" t="e">
        <f t="shared" si="70"/>
        <v>#N/A</v>
      </c>
      <c r="S47" t="e">
        <f t="shared" si="70"/>
        <v>#N/A</v>
      </c>
      <c r="T47" t="e">
        <f t="shared" si="70"/>
        <v>#N/A</v>
      </c>
      <c r="U47" t="e">
        <f t="shared" si="70"/>
        <v>#N/A</v>
      </c>
      <c r="V47">
        <f t="shared" si="70"/>
        <v>42.933333333333337</v>
      </c>
      <c r="W47">
        <f t="shared" si="70"/>
        <v>22.066666666666666</v>
      </c>
      <c r="X47" t="e">
        <f t="shared" si="70"/>
        <v>#N/A</v>
      </c>
      <c r="Y47" t="e">
        <f t="shared" si="70"/>
        <v>#N/A</v>
      </c>
      <c r="Z47" t="e">
        <f t="shared" si="70"/>
        <v>#N/A</v>
      </c>
      <c r="AA47" t="e">
        <f t="shared" si="70"/>
        <v>#N/A</v>
      </c>
      <c r="AB47" t="e">
        <f t="shared" si="70"/>
        <v>#N/A</v>
      </c>
      <c r="AC47" t="e">
        <f t="shared" si="70"/>
        <v>#N/A</v>
      </c>
      <c r="AD47" t="e">
        <f t="shared" si="70"/>
        <v>#N/A</v>
      </c>
      <c r="AE47">
        <f t="shared" si="70"/>
        <v>21.166666666666671</v>
      </c>
      <c r="AF47" t="e">
        <f t="shared" si="70"/>
        <v>#N/A</v>
      </c>
      <c r="AG47">
        <f t="shared" si="70"/>
        <v>54.4</v>
      </c>
      <c r="AH47" t="e">
        <f t="shared" si="70"/>
        <v>#N/A</v>
      </c>
      <c r="AI47" t="e">
        <f t="shared" si="70"/>
        <v>#N/A</v>
      </c>
      <c r="AJ47" t="e">
        <f t="shared" si="70"/>
        <v>#N/A</v>
      </c>
      <c r="AK47" t="e">
        <f t="shared" si="70"/>
        <v>#N/A</v>
      </c>
      <c r="AL47" t="e">
        <f t="shared" si="70"/>
        <v>#N/A</v>
      </c>
      <c r="AM47" t="e">
        <f t="shared" si="70"/>
        <v>#N/A</v>
      </c>
      <c r="AN47" t="e">
        <f t="shared" si="70"/>
        <v>#N/A</v>
      </c>
      <c r="AO47">
        <f t="shared" si="70"/>
        <v>28.033333333333339</v>
      </c>
      <c r="AP47" t="e">
        <f t="shared" si="70"/>
        <v>#N/A</v>
      </c>
      <c r="AQ47" t="e">
        <f t="shared" si="70"/>
        <v>#N/A</v>
      </c>
      <c r="AR47">
        <f t="shared" si="70"/>
        <v>34.849999999999994</v>
      </c>
      <c r="AS47">
        <f t="shared" si="70"/>
        <v>29.133333333333333</v>
      </c>
      <c r="AT47">
        <f t="shared" si="70"/>
        <v>23.883333333333336</v>
      </c>
      <c r="AU47" t="e">
        <f t="shared" si="70"/>
        <v>#N/A</v>
      </c>
      <c r="AV47" t="e">
        <f t="shared" si="70"/>
        <v>#N/A</v>
      </c>
      <c r="AW47" t="e">
        <f t="shared" si="70"/>
        <v>#N/A</v>
      </c>
      <c r="AX47" t="e">
        <f t="shared" si="70"/>
        <v>#N/A</v>
      </c>
      <c r="AY47" t="e">
        <f t="shared" si="70"/>
        <v>#N/A</v>
      </c>
      <c r="AZ47" t="e">
        <f t="shared" si="70"/>
        <v>#N/A</v>
      </c>
      <c r="BA47" t="e">
        <f t="shared" si="70"/>
        <v>#N/A</v>
      </c>
      <c r="BB47">
        <f t="shared" si="70"/>
        <v>44.616666666666667</v>
      </c>
      <c r="BC47">
        <f t="shared" si="70"/>
        <v>37.049999999999997</v>
      </c>
      <c r="BD47">
        <f t="shared" si="70"/>
        <v>13.666666666666668</v>
      </c>
      <c r="BE47">
        <f t="shared" si="70"/>
        <v>14.5</v>
      </c>
      <c r="BF47">
        <f t="shared" si="70"/>
        <v>24.516666666666669</v>
      </c>
      <c r="BG47">
        <f t="shared" si="70"/>
        <v>14.416666666666668</v>
      </c>
      <c r="BH47" t="e">
        <f t="shared" si="70"/>
        <v>#N/A</v>
      </c>
      <c r="BI47">
        <f t="shared" si="70"/>
        <v>25.583333333333336</v>
      </c>
      <c r="BJ47">
        <f t="shared" si="70"/>
        <v>33.166666666666664</v>
      </c>
      <c r="BK47">
        <f t="shared" si="70"/>
        <v>41.383333333333333</v>
      </c>
      <c r="BL47">
        <f t="shared" si="70"/>
        <v>43.666666666666664</v>
      </c>
      <c r="BM47" t="e">
        <f t="shared" si="70"/>
        <v>#N/A</v>
      </c>
      <c r="BN47" t="e">
        <f t="shared" si="70"/>
        <v>#N/A</v>
      </c>
      <c r="BO47" t="e">
        <f t="shared" si="70"/>
        <v>#N/A</v>
      </c>
      <c r="BP47" t="e">
        <f t="shared" ref="BP47:CC47" si="71">+IF(ISERROR(BP11),IF(ISERROR(BP12),BP13,BP12),BP11)</f>
        <v>#N/A</v>
      </c>
      <c r="BQ47" t="e">
        <f t="shared" si="71"/>
        <v>#N/A</v>
      </c>
      <c r="BR47" t="e">
        <f t="shared" si="71"/>
        <v>#N/A</v>
      </c>
      <c r="BS47" t="e">
        <f t="shared" si="71"/>
        <v>#N/A</v>
      </c>
      <c r="BT47" t="e">
        <f t="shared" si="71"/>
        <v>#N/A</v>
      </c>
      <c r="BU47">
        <f t="shared" si="71"/>
        <v>34.299999999999997</v>
      </c>
      <c r="BV47" t="e">
        <f t="shared" si="71"/>
        <v>#N/A</v>
      </c>
      <c r="BW47" t="e">
        <f t="shared" si="71"/>
        <v>#N/A</v>
      </c>
      <c r="BX47" t="e">
        <f t="shared" si="71"/>
        <v>#N/A</v>
      </c>
      <c r="BY47">
        <f t="shared" si="71"/>
        <v>15.700000000000001</v>
      </c>
      <c r="BZ47" t="e">
        <f t="shared" si="71"/>
        <v>#N/A</v>
      </c>
      <c r="CA47">
        <f t="shared" si="71"/>
        <v>26.716666666666669</v>
      </c>
      <c r="CB47">
        <f t="shared" si="71"/>
        <v>31.483333333333327</v>
      </c>
      <c r="CC47">
        <f t="shared" si="71"/>
        <v>24.333333333333332</v>
      </c>
    </row>
    <row r="48" spans="1:81" x14ac:dyDescent="0.25">
      <c r="A48" s="215"/>
      <c r="B48" t="s">
        <v>443</v>
      </c>
      <c r="C48" t="e">
        <f>+IF(ISERROR(C20),IF(ISERROR(C23),C26,C23),C20)</f>
        <v>#N/A</v>
      </c>
      <c r="D48" t="e">
        <f t="shared" ref="D48:BO49" si="72">+IF(ISERROR(D20),IF(ISERROR(D23),D26,D23),D20)</f>
        <v>#N/A</v>
      </c>
      <c r="E48" t="e">
        <f t="shared" si="72"/>
        <v>#N/A</v>
      </c>
      <c r="F48" t="e">
        <f t="shared" si="72"/>
        <v>#N/A</v>
      </c>
      <c r="G48" t="e">
        <f t="shared" si="72"/>
        <v>#N/A</v>
      </c>
      <c r="H48" t="e">
        <f t="shared" si="72"/>
        <v>#N/A</v>
      </c>
      <c r="I48">
        <f t="shared" si="72"/>
        <v>24.616666666666667</v>
      </c>
      <c r="J48">
        <f t="shared" si="72"/>
        <v>21.200000000000003</v>
      </c>
      <c r="K48" t="e">
        <f t="shared" si="72"/>
        <v>#N/A</v>
      </c>
      <c r="L48" t="e">
        <f t="shared" si="72"/>
        <v>#N/A</v>
      </c>
      <c r="M48" t="e">
        <f t="shared" si="72"/>
        <v>#N/A</v>
      </c>
      <c r="N48" t="e">
        <f t="shared" si="72"/>
        <v>#N/A</v>
      </c>
      <c r="O48" t="e">
        <f t="shared" si="72"/>
        <v>#N/A</v>
      </c>
      <c r="P48" t="e">
        <f t="shared" si="72"/>
        <v>#N/A</v>
      </c>
      <c r="Q48" t="e">
        <f t="shared" si="72"/>
        <v>#N/A</v>
      </c>
      <c r="R48" t="e">
        <f t="shared" si="72"/>
        <v>#N/A</v>
      </c>
      <c r="S48" t="e">
        <f t="shared" si="72"/>
        <v>#N/A</v>
      </c>
      <c r="T48" t="e">
        <f t="shared" si="72"/>
        <v>#N/A</v>
      </c>
      <c r="U48" t="e">
        <f t="shared" si="72"/>
        <v>#N/A</v>
      </c>
      <c r="V48">
        <f t="shared" si="72"/>
        <v>27.366666666666664</v>
      </c>
      <c r="W48">
        <f t="shared" si="72"/>
        <v>25.533333333333335</v>
      </c>
      <c r="X48" t="e">
        <f t="shared" si="72"/>
        <v>#N/A</v>
      </c>
      <c r="Y48" t="e">
        <f t="shared" si="72"/>
        <v>#N/A</v>
      </c>
      <c r="Z48" t="e">
        <f t="shared" si="72"/>
        <v>#N/A</v>
      </c>
      <c r="AA48" t="e">
        <f t="shared" si="72"/>
        <v>#N/A</v>
      </c>
      <c r="AB48" t="e">
        <f t="shared" si="72"/>
        <v>#N/A</v>
      </c>
      <c r="AC48" t="e">
        <f t="shared" si="72"/>
        <v>#N/A</v>
      </c>
      <c r="AD48" t="e">
        <f t="shared" si="72"/>
        <v>#N/A</v>
      </c>
      <c r="AE48">
        <f t="shared" si="72"/>
        <v>13.066666666666666</v>
      </c>
      <c r="AF48" t="e">
        <f t="shared" si="72"/>
        <v>#N/A</v>
      </c>
      <c r="AG48">
        <f t="shared" si="72"/>
        <v>27.933333333333337</v>
      </c>
      <c r="AH48" t="e">
        <f t="shared" si="72"/>
        <v>#N/A</v>
      </c>
      <c r="AI48" t="e">
        <f t="shared" si="72"/>
        <v>#N/A</v>
      </c>
      <c r="AJ48" t="e">
        <f t="shared" si="72"/>
        <v>#N/A</v>
      </c>
      <c r="AK48" t="e">
        <f t="shared" si="72"/>
        <v>#N/A</v>
      </c>
      <c r="AL48" t="e">
        <f t="shared" si="72"/>
        <v>#N/A</v>
      </c>
      <c r="AM48" t="e">
        <f t="shared" si="72"/>
        <v>#N/A</v>
      </c>
      <c r="AN48" t="e">
        <f t="shared" si="72"/>
        <v>#N/A</v>
      </c>
      <c r="AO48">
        <f t="shared" si="72"/>
        <v>18.616666666666664</v>
      </c>
      <c r="AP48" t="e">
        <f t="shared" si="72"/>
        <v>#N/A</v>
      </c>
      <c r="AQ48" t="e">
        <f t="shared" si="72"/>
        <v>#N/A</v>
      </c>
      <c r="AR48">
        <f t="shared" si="72"/>
        <v>21.599999999999998</v>
      </c>
      <c r="AS48">
        <f t="shared" si="72"/>
        <v>14.383333333333335</v>
      </c>
      <c r="AT48">
        <f t="shared" si="72"/>
        <v>21.516666666666666</v>
      </c>
      <c r="AU48" t="e">
        <f t="shared" si="72"/>
        <v>#N/A</v>
      </c>
      <c r="AV48" t="e">
        <f t="shared" si="72"/>
        <v>#N/A</v>
      </c>
      <c r="AW48" t="e">
        <f t="shared" si="72"/>
        <v>#N/A</v>
      </c>
      <c r="AX48" t="e">
        <f t="shared" si="72"/>
        <v>#N/A</v>
      </c>
      <c r="AY48" t="e">
        <f t="shared" si="72"/>
        <v>#N/A</v>
      </c>
      <c r="AZ48" t="e">
        <f t="shared" si="72"/>
        <v>#N/A</v>
      </c>
      <c r="BA48" t="e">
        <f t="shared" si="72"/>
        <v>#N/A</v>
      </c>
      <c r="BB48">
        <f t="shared" si="72"/>
        <v>36.93333333333333</v>
      </c>
      <c r="BC48">
        <f t="shared" si="72"/>
        <v>28.416666666666668</v>
      </c>
      <c r="BD48">
        <f t="shared" si="72"/>
        <v>35.133333333333333</v>
      </c>
      <c r="BE48">
        <f t="shared" si="72"/>
        <v>36.466666666666661</v>
      </c>
      <c r="BF48">
        <f t="shared" si="72"/>
        <v>35.25</v>
      </c>
      <c r="BG48">
        <f t="shared" si="72"/>
        <v>36.533333333333331</v>
      </c>
      <c r="BH48" t="e">
        <f t="shared" si="72"/>
        <v>#N/A</v>
      </c>
      <c r="BI48">
        <f t="shared" si="72"/>
        <v>54.2</v>
      </c>
      <c r="BJ48">
        <f t="shared" si="72"/>
        <v>68.733333333333334</v>
      </c>
      <c r="BK48">
        <f t="shared" si="72"/>
        <v>18</v>
      </c>
      <c r="BL48">
        <f t="shared" si="72"/>
        <v>17.516666666666666</v>
      </c>
      <c r="BM48" t="e">
        <f t="shared" si="72"/>
        <v>#N/A</v>
      </c>
      <c r="BN48" t="e">
        <f t="shared" si="72"/>
        <v>#N/A</v>
      </c>
      <c r="BO48" t="e">
        <f t="shared" si="72"/>
        <v>#N/A</v>
      </c>
      <c r="BP48" t="e">
        <f t="shared" ref="BP48:CC50" si="73">+IF(ISERROR(BP20),IF(ISERROR(BP23),BP26,BP23),BP20)</f>
        <v>#N/A</v>
      </c>
      <c r="BQ48" t="e">
        <f t="shared" si="73"/>
        <v>#N/A</v>
      </c>
      <c r="BR48" t="e">
        <f t="shared" si="73"/>
        <v>#N/A</v>
      </c>
      <c r="BS48" t="e">
        <f t="shared" si="73"/>
        <v>#N/A</v>
      </c>
      <c r="BT48" t="e">
        <f t="shared" si="73"/>
        <v>#N/A</v>
      </c>
      <c r="BU48">
        <f t="shared" si="73"/>
        <v>23.35</v>
      </c>
      <c r="BV48" t="e">
        <f t="shared" si="73"/>
        <v>#N/A</v>
      </c>
      <c r="BW48" t="e">
        <f t="shared" si="73"/>
        <v>#N/A</v>
      </c>
      <c r="BX48" t="e">
        <f t="shared" si="73"/>
        <v>#N/A</v>
      </c>
      <c r="BY48">
        <f t="shared" si="73"/>
        <v>24.366666666666667</v>
      </c>
      <c r="BZ48" t="e">
        <f t="shared" si="73"/>
        <v>#N/A</v>
      </c>
      <c r="CA48">
        <f t="shared" si="73"/>
        <v>27.549999999999997</v>
      </c>
      <c r="CB48">
        <f t="shared" si="73"/>
        <v>29.183333333333334</v>
      </c>
      <c r="CC48">
        <f t="shared" si="73"/>
        <v>61.349999999999994</v>
      </c>
    </row>
    <row r="49" spans="1:81" x14ac:dyDescent="0.25">
      <c r="A49" s="215"/>
      <c r="B49" s="51" t="s">
        <v>444</v>
      </c>
      <c r="C49" t="e">
        <f t="shared" ref="C49:R50" si="74">+IF(ISERROR(C21),IF(ISERROR(C24),C27,C24),C21)</f>
        <v>#N/A</v>
      </c>
      <c r="D49" t="e">
        <f t="shared" si="74"/>
        <v>#N/A</v>
      </c>
      <c r="E49" t="e">
        <f t="shared" si="74"/>
        <v>#N/A</v>
      </c>
      <c r="F49" t="e">
        <f t="shared" si="74"/>
        <v>#N/A</v>
      </c>
      <c r="G49" t="e">
        <f t="shared" si="74"/>
        <v>#N/A</v>
      </c>
      <c r="H49" t="e">
        <f t="shared" si="74"/>
        <v>#N/A</v>
      </c>
      <c r="I49">
        <f t="shared" si="74"/>
        <v>16.616666666666667</v>
      </c>
      <c r="J49">
        <f t="shared" si="74"/>
        <v>12.666666666666668</v>
      </c>
      <c r="K49" t="e">
        <f t="shared" si="74"/>
        <v>#N/A</v>
      </c>
      <c r="L49" t="e">
        <f t="shared" si="74"/>
        <v>#N/A</v>
      </c>
      <c r="M49" t="e">
        <f t="shared" si="74"/>
        <v>#N/A</v>
      </c>
      <c r="N49" t="e">
        <f t="shared" si="74"/>
        <v>#N/A</v>
      </c>
      <c r="O49" t="e">
        <f t="shared" si="74"/>
        <v>#N/A</v>
      </c>
      <c r="P49" t="e">
        <f t="shared" si="74"/>
        <v>#N/A</v>
      </c>
      <c r="Q49" t="e">
        <f t="shared" si="74"/>
        <v>#N/A</v>
      </c>
      <c r="R49" t="e">
        <f t="shared" si="74"/>
        <v>#N/A</v>
      </c>
      <c r="S49" t="e">
        <f t="shared" si="72"/>
        <v>#N/A</v>
      </c>
      <c r="T49" t="e">
        <f t="shared" si="72"/>
        <v>#N/A</v>
      </c>
      <c r="U49" t="e">
        <f t="shared" si="72"/>
        <v>#N/A</v>
      </c>
      <c r="V49">
        <f t="shared" si="72"/>
        <v>10.033333333333331</v>
      </c>
      <c r="W49">
        <f t="shared" si="72"/>
        <v>23.583333333333336</v>
      </c>
      <c r="X49" t="e">
        <f t="shared" si="72"/>
        <v>#N/A</v>
      </c>
      <c r="Y49" t="e">
        <f t="shared" si="72"/>
        <v>#N/A</v>
      </c>
      <c r="Z49" t="e">
        <f t="shared" si="72"/>
        <v>#N/A</v>
      </c>
      <c r="AA49" t="e">
        <f t="shared" si="72"/>
        <v>#N/A</v>
      </c>
      <c r="AB49" t="e">
        <f t="shared" si="72"/>
        <v>#N/A</v>
      </c>
      <c r="AC49" t="e">
        <f t="shared" si="72"/>
        <v>#N/A</v>
      </c>
      <c r="AD49" t="e">
        <f t="shared" si="72"/>
        <v>#N/A</v>
      </c>
      <c r="AE49">
        <f t="shared" si="72"/>
        <v>3.4000000000000004</v>
      </c>
      <c r="AF49" t="e">
        <f t="shared" si="72"/>
        <v>#N/A</v>
      </c>
      <c r="AG49">
        <f t="shared" si="72"/>
        <v>20.800000000000004</v>
      </c>
      <c r="AH49" t="e">
        <f t="shared" si="72"/>
        <v>#N/A</v>
      </c>
      <c r="AI49" t="e">
        <f t="shared" si="72"/>
        <v>#N/A</v>
      </c>
      <c r="AJ49" t="e">
        <f t="shared" si="72"/>
        <v>#N/A</v>
      </c>
      <c r="AK49" t="e">
        <f t="shared" si="72"/>
        <v>#N/A</v>
      </c>
      <c r="AL49" t="e">
        <f t="shared" si="72"/>
        <v>#N/A</v>
      </c>
      <c r="AM49" t="e">
        <f t="shared" si="72"/>
        <v>#N/A</v>
      </c>
      <c r="AN49" t="e">
        <f t="shared" si="72"/>
        <v>#N/A</v>
      </c>
      <c r="AO49">
        <f t="shared" si="72"/>
        <v>18.616666666666664</v>
      </c>
      <c r="AP49" t="e">
        <f t="shared" si="72"/>
        <v>#N/A</v>
      </c>
      <c r="AQ49" t="e">
        <f t="shared" si="72"/>
        <v>#N/A</v>
      </c>
      <c r="AR49">
        <f t="shared" si="72"/>
        <v>18.599999999999998</v>
      </c>
      <c r="AS49">
        <f t="shared" si="72"/>
        <v>14.383333333333335</v>
      </c>
      <c r="AT49">
        <f t="shared" si="72"/>
        <v>15.016666666666667</v>
      </c>
      <c r="AU49" t="e">
        <f t="shared" si="72"/>
        <v>#N/A</v>
      </c>
      <c r="AV49" t="e">
        <f t="shared" si="72"/>
        <v>#N/A</v>
      </c>
      <c r="AW49" t="e">
        <f t="shared" si="72"/>
        <v>#N/A</v>
      </c>
      <c r="AX49" t="e">
        <f t="shared" si="72"/>
        <v>#N/A</v>
      </c>
      <c r="AY49" t="e">
        <f t="shared" si="72"/>
        <v>#N/A</v>
      </c>
      <c r="AZ49" t="e">
        <f t="shared" si="72"/>
        <v>#N/A</v>
      </c>
      <c r="BA49" t="e">
        <f t="shared" si="72"/>
        <v>#N/A</v>
      </c>
      <c r="BB49">
        <f t="shared" si="72"/>
        <v>18.666666666666664</v>
      </c>
      <c r="BC49">
        <f t="shared" si="72"/>
        <v>16.166666666666668</v>
      </c>
      <c r="BD49">
        <f t="shared" si="72"/>
        <v>21.633333333333333</v>
      </c>
      <c r="BE49">
        <f t="shared" si="72"/>
        <v>20.966666666666661</v>
      </c>
      <c r="BF49">
        <f t="shared" si="72"/>
        <v>20.25</v>
      </c>
      <c r="BG49">
        <f t="shared" si="72"/>
        <v>20.033333333333331</v>
      </c>
      <c r="BH49" t="e">
        <f t="shared" si="72"/>
        <v>#N/A</v>
      </c>
      <c r="BI49">
        <f t="shared" si="72"/>
        <v>25.450000000000006</v>
      </c>
      <c r="BJ49">
        <f t="shared" si="72"/>
        <v>23.1</v>
      </c>
      <c r="BK49">
        <f t="shared" si="72"/>
        <v>16.3</v>
      </c>
      <c r="BL49">
        <f t="shared" si="72"/>
        <v>15.5</v>
      </c>
      <c r="BM49" t="e">
        <f t="shared" si="72"/>
        <v>#N/A</v>
      </c>
      <c r="BN49" t="e">
        <f t="shared" si="72"/>
        <v>#N/A</v>
      </c>
      <c r="BO49" t="e">
        <f t="shared" si="72"/>
        <v>#N/A</v>
      </c>
      <c r="BP49" t="e">
        <f t="shared" si="73"/>
        <v>#N/A</v>
      </c>
      <c r="BQ49" t="e">
        <f t="shared" si="73"/>
        <v>#N/A</v>
      </c>
      <c r="BR49" t="e">
        <f t="shared" si="73"/>
        <v>#N/A</v>
      </c>
      <c r="BS49" t="e">
        <f t="shared" si="73"/>
        <v>#N/A</v>
      </c>
      <c r="BT49" t="e">
        <f t="shared" si="73"/>
        <v>#N/A</v>
      </c>
      <c r="BU49">
        <f t="shared" si="73"/>
        <v>16.283333333333335</v>
      </c>
      <c r="BV49" t="e">
        <f t="shared" si="73"/>
        <v>#N/A</v>
      </c>
      <c r="BW49" t="e">
        <f t="shared" si="73"/>
        <v>#N/A</v>
      </c>
      <c r="BX49" t="e">
        <f t="shared" si="73"/>
        <v>#N/A</v>
      </c>
      <c r="BY49">
        <f t="shared" si="73"/>
        <v>15.833333333333334</v>
      </c>
      <c r="BZ49" t="e">
        <f t="shared" si="73"/>
        <v>#N/A</v>
      </c>
      <c r="CA49">
        <f t="shared" si="73"/>
        <v>15.549999999999999</v>
      </c>
      <c r="CB49">
        <f t="shared" si="73"/>
        <v>14.516666666666666</v>
      </c>
      <c r="CC49">
        <f t="shared" si="73"/>
        <v>25.849999999999994</v>
      </c>
    </row>
    <row r="50" spans="1:81" x14ac:dyDescent="0.25">
      <c r="A50" s="215"/>
      <c r="B50" s="51" t="s">
        <v>445</v>
      </c>
      <c r="C50" t="e">
        <f t="shared" si="74"/>
        <v>#N/A</v>
      </c>
      <c r="D50" t="e">
        <f t="shared" ref="D50:BO50" si="75">+IF(ISERROR(D22),IF(ISERROR(D25),D28,D25),D22)</f>
        <v>#N/A</v>
      </c>
      <c r="E50" t="e">
        <f t="shared" si="75"/>
        <v>#N/A</v>
      </c>
      <c r="F50" t="e">
        <f t="shared" si="75"/>
        <v>#N/A</v>
      </c>
      <c r="G50" t="e">
        <f t="shared" si="75"/>
        <v>#N/A</v>
      </c>
      <c r="H50" t="e">
        <f t="shared" si="75"/>
        <v>#N/A</v>
      </c>
      <c r="I50">
        <f t="shared" si="75"/>
        <v>8</v>
      </c>
      <c r="J50">
        <f t="shared" si="75"/>
        <v>8.5333333333333332</v>
      </c>
      <c r="K50" t="e">
        <f t="shared" si="75"/>
        <v>#N/A</v>
      </c>
      <c r="L50" t="e">
        <f t="shared" si="75"/>
        <v>#N/A</v>
      </c>
      <c r="M50" t="e">
        <f t="shared" si="75"/>
        <v>#N/A</v>
      </c>
      <c r="N50" t="e">
        <f t="shared" si="75"/>
        <v>#N/A</v>
      </c>
      <c r="O50" t="e">
        <f t="shared" si="75"/>
        <v>#N/A</v>
      </c>
      <c r="P50" t="e">
        <f t="shared" si="75"/>
        <v>#N/A</v>
      </c>
      <c r="Q50" t="e">
        <f t="shared" si="75"/>
        <v>#N/A</v>
      </c>
      <c r="R50" t="e">
        <f t="shared" si="75"/>
        <v>#N/A</v>
      </c>
      <c r="S50" t="e">
        <f t="shared" si="75"/>
        <v>#N/A</v>
      </c>
      <c r="T50" t="e">
        <f t="shared" si="75"/>
        <v>#N/A</v>
      </c>
      <c r="U50" t="e">
        <f t="shared" si="75"/>
        <v>#N/A</v>
      </c>
      <c r="V50">
        <f t="shared" si="75"/>
        <v>17.333333333333332</v>
      </c>
      <c r="W50">
        <f t="shared" si="75"/>
        <v>1.95</v>
      </c>
      <c r="X50" t="e">
        <f t="shared" si="75"/>
        <v>#N/A</v>
      </c>
      <c r="Y50" t="e">
        <f t="shared" si="75"/>
        <v>#N/A</v>
      </c>
      <c r="Z50" t="e">
        <f t="shared" si="75"/>
        <v>#N/A</v>
      </c>
      <c r="AA50" t="e">
        <f t="shared" si="75"/>
        <v>#N/A</v>
      </c>
      <c r="AB50" t="e">
        <f t="shared" si="75"/>
        <v>#N/A</v>
      </c>
      <c r="AC50" t="e">
        <f t="shared" si="75"/>
        <v>#N/A</v>
      </c>
      <c r="AD50" t="e">
        <f t="shared" si="75"/>
        <v>#N/A</v>
      </c>
      <c r="AE50">
        <f t="shared" si="75"/>
        <v>9.6666666666666661</v>
      </c>
      <c r="AF50" t="e">
        <f t="shared" si="75"/>
        <v>#N/A</v>
      </c>
      <c r="AG50">
        <f t="shared" si="75"/>
        <v>7.1333333333333329</v>
      </c>
      <c r="AH50" t="e">
        <f t="shared" si="75"/>
        <v>#N/A</v>
      </c>
      <c r="AI50" t="e">
        <f t="shared" si="75"/>
        <v>#N/A</v>
      </c>
      <c r="AJ50" t="e">
        <f t="shared" si="75"/>
        <v>#N/A</v>
      </c>
      <c r="AK50" t="e">
        <f t="shared" si="75"/>
        <v>#N/A</v>
      </c>
      <c r="AL50" t="e">
        <f t="shared" si="75"/>
        <v>#N/A</v>
      </c>
      <c r="AM50" t="e">
        <f t="shared" si="75"/>
        <v>#N/A</v>
      </c>
      <c r="AN50" t="e">
        <f t="shared" si="75"/>
        <v>#N/A</v>
      </c>
      <c r="AO50">
        <f t="shared" si="75"/>
        <v>0</v>
      </c>
      <c r="AP50" t="e">
        <f t="shared" si="75"/>
        <v>#N/A</v>
      </c>
      <c r="AQ50" t="e">
        <f t="shared" si="75"/>
        <v>#N/A</v>
      </c>
      <c r="AR50">
        <f t="shared" si="75"/>
        <v>3</v>
      </c>
      <c r="AS50">
        <f t="shared" si="75"/>
        <v>0</v>
      </c>
      <c r="AT50">
        <f t="shared" si="75"/>
        <v>6.5</v>
      </c>
      <c r="AU50" t="e">
        <f t="shared" si="75"/>
        <v>#N/A</v>
      </c>
      <c r="AV50" t="e">
        <f t="shared" si="75"/>
        <v>#N/A</v>
      </c>
      <c r="AW50" t="e">
        <f t="shared" si="75"/>
        <v>#N/A</v>
      </c>
      <c r="AX50" t="e">
        <f t="shared" si="75"/>
        <v>#N/A</v>
      </c>
      <c r="AY50" t="e">
        <f t="shared" si="75"/>
        <v>#N/A</v>
      </c>
      <c r="AZ50" t="e">
        <f t="shared" si="75"/>
        <v>#N/A</v>
      </c>
      <c r="BA50" t="e">
        <f t="shared" si="75"/>
        <v>#N/A</v>
      </c>
      <c r="BB50">
        <f t="shared" si="75"/>
        <v>18.266666666666666</v>
      </c>
      <c r="BC50">
        <f t="shared" si="75"/>
        <v>12.25</v>
      </c>
      <c r="BD50">
        <f t="shared" si="75"/>
        <v>13.5</v>
      </c>
      <c r="BE50">
        <f t="shared" si="75"/>
        <v>15.5</v>
      </c>
      <c r="BF50">
        <f t="shared" si="75"/>
        <v>15</v>
      </c>
      <c r="BG50">
        <f t="shared" si="75"/>
        <v>16.5</v>
      </c>
      <c r="BH50" t="e">
        <f t="shared" si="75"/>
        <v>#N/A</v>
      </c>
      <c r="BI50">
        <f t="shared" si="75"/>
        <v>28.75</v>
      </c>
      <c r="BJ50">
        <f t="shared" si="75"/>
        <v>45.633333333333333</v>
      </c>
      <c r="BK50">
        <f t="shared" si="75"/>
        <v>1.7</v>
      </c>
      <c r="BL50">
        <f t="shared" si="75"/>
        <v>2.0166666666666666</v>
      </c>
      <c r="BM50" t="e">
        <f t="shared" si="75"/>
        <v>#N/A</v>
      </c>
      <c r="BN50" t="e">
        <f t="shared" si="75"/>
        <v>#N/A</v>
      </c>
      <c r="BO50" t="e">
        <f t="shared" si="75"/>
        <v>#N/A</v>
      </c>
      <c r="BP50" t="e">
        <f t="shared" si="73"/>
        <v>#N/A</v>
      </c>
      <c r="BQ50" t="e">
        <f t="shared" si="73"/>
        <v>#N/A</v>
      </c>
      <c r="BR50" t="e">
        <f t="shared" si="73"/>
        <v>#N/A</v>
      </c>
      <c r="BS50" t="e">
        <f t="shared" si="73"/>
        <v>#N/A</v>
      </c>
      <c r="BT50" t="e">
        <f t="shared" si="73"/>
        <v>#N/A</v>
      </c>
      <c r="BU50">
        <f t="shared" si="73"/>
        <v>7.0666666666666664</v>
      </c>
      <c r="BV50" t="e">
        <f t="shared" si="73"/>
        <v>#N/A</v>
      </c>
      <c r="BW50" t="e">
        <f t="shared" si="73"/>
        <v>#N/A</v>
      </c>
      <c r="BX50" t="e">
        <f t="shared" si="73"/>
        <v>#N/A</v>
      </c>
      <c r="BY50">
        <f t="shared" si="73"/>
        <v>8.5333333333333332</v>
      </c>
      <c r="BZ50" t="e">
        <f t="shared" si="73"/>
        <v>#N/A</v>
      </c>
      <c r="CA50">
        <f t="shared" si="73"/>
        <v>12</v>
      </c>
      <c r="CB50">
        <f t="shared" si="73"/>
        <v>14.666666666666668</v>
      </c>
      <c r="CC50">
        <f t="shared" si="73"/>
        <v>35.5</v>
      </c>
    </row>
    <row r="51" spans="1:81" x14ac:dyDescent="0.25">
      <c r="A51" s="215"/>
    </row>
    <row r="52" spans="1:81" x14ac:dyDescent="0.25">
      <c r="A52" s="215"/>
      <c r="B52" t="s">
        <v>238</v>
      </c>
    </row>
    <row r="53" spans="1:81" x14ac:dyDescent="0.25">
      <c r="A53" s="215"/>
      <c r="B53" s="51" t="s">
        <v>442</v>
      </c>
      <c r="C53" t="e">
        <f>+(C47+C48)/C47</f>
        <v>#N/A</v>
      </c>
      <c r="D53" t="e">
        <f t="shared" ref="D53:BO53" si="76">+(D47+D48)/D47</f>
        <v>#N/A</v>
      </c>
      <c r="E53" t="e">
        <f t="shared" si="76"/>
        <v>#N/A</v>
      </c>
      <c r="F53" t="e">
        <f t="shared" si="76"/>
        <v>#N/A</v>
      </c>
      <c r="G53" t="e">
        <f t="shared" si="76"/>
        <v>#N/A</v>
      </c>
      <c r="H53" t="e">
        <f t="shared" si="76"/>
        <v>#N/A</v>
      </c>
      <c r="I53">
        <f t="shared" si="76"/>
        <v>2.487411883182276</v>
      </c>
      <c r="J53">
        <f t="shared" si="76"/>
        <v>2.4180602006688967</v>
      </c>
      <c r="K53" t="e">
        <f t="shared" si="76"/>
        <v>#N/A</v>
      </c>
      <c r="L53" t="e">
        <f t="shared" si="76"/>
        <v>#N/A</v>
      </c>
      <c r="M53" t="e">
        <f t="shared" si="76"/>
        <v>#N/A</v>
      </c>
      <c r="N53" t="e">
        <f t="shared" si="76"/>
        <v>#N/A</v>
      </c>
      <c r="O53" t="e">
        <f t="shared" si="76"/>
        <v>#N/A</v>
      </c>
      <c r="P53" t="e">
        <f t="shared" si="76"/>
        <v>#N/A</v>
      </c>
      <c r="Q53" t="e">
        <f t="shared" si="76"/>
        <v>#N/A</v>
      </c>
      <c r="R53" t="e">
        <f t="shared" si="76"/>
        <v>#N/A</v>
      </c>
      <c r="S53" t="e">
        <f t="shared" si="76"/>
        <v>#N/A</v>
      </c>
      <c r="T53" t="e">
        <f t="shared" si="76"/>
        <v>#N/A</v>
      </c>
      <c r="U53" t="e">
        <f t="shared" si="76"/>
        <v>#N/A</v>
      </c>
      <c r="V53">
        <f t="shared" si="76"/>
        <v>1.637422360248447</v>
      </c>
      <c r="W53">
        <f t="shared" si="76"/>
        <v>2.1570996978851964</v>
      </c>
      <c r="X53" t="e">
        <f t="shared" si="76"/>
        <v>#N/A</v>
      </c>
      <c r="Y53" t="e">
        <f t="shared" si="76"/>
        <v>#N/A</v>
      </c>
      <c r="Z53" t="e">
        <f t="shared" si="76"/>
        <v>#N/A</v>
      </c>
      <c r="AA53" t="e">
        <f t="shared" si="76"/>
        <v>#N/A</v>
      </c>
      <c r="AB53" t="e">
        <f t="shared" si="76"/>
        <v>#N/A</v>
      </c>
      <c r="AC53" t="e">
        <f t="shared" si="76"/>
        <v>#N/A</v>
      </c>
      <c r="AD53" t="e">
        <f t="shared" si="76"/>
        <v>#N/A</v>
      </c>
      <c r="AE53">
        <f t="shared" si="76"/>
        <v>1.6173228346456689</v>
      </c>
      <c r="AF53" t="e">
        <f t="shared" si="76"/>
        <v>#N/A</v>
      </c>
      <c r="AG53">
        <f t="shared" si="76"/>
        <v>1.5134803921568629</v>
      </c>
      <c r="AH53" t="e">
        <f t="shared" si="76"/>
        <v>#N/A</v>
      </c>
      <c r="AI53" t="e">
        <f t="shared" si="76"/>
        <v>#N/A</v>
      </c>
      <c r="AJ53" t="e">
        <f t="shared" si="76"/>
        <v>#N/A</v>
      </c>
      <c r="AK53" t="e">
        <f t="shared" si="76"/>
        <v>#N/A</v>
      </c>
      <c r="AL53" t="e">
        <f t="shared" si="76"/>
        <v>#N/A</v>
      </c>
      <c r="AM53" t="e">
        <f t="shared" si="76"/>
        <v>#N/A</v>
      </c>
      <c r="AN53" t="e">
        <f t="shared" si="76"/>
        <v>#N/A</v>
      </c>
      <c r="AO53">
        <f t="shared" si="76"/>
        <v>1.6640903686087989</v>
      </c>
      <c r="AP53" t="e">
        <f t="shared" si="76"/>
        <v>#N/A</v>
      </c>
      <c r="AQ53" t="e">
        <f t="shared" si="76"/>
        <v>#N/A</v>
      </c>
      <c r="AR53">
        <f t="shared" si="76"/>
        <v>1.6197991391678621</v>
      </c>
      <c r="AS53">
        <f t="shared" si="76"/>
        <v>1.4937070938215102</v>
      </c>
      <c r="AT53">
        <f t="shared" si="76"/>
        <v>1.9009071877180739</v>
      </c>
      <c r="AU53" t="e">
        <f t="shared" si="76"/>
        <v>#N/A</v>
      </c>
      <c r="AV53" t="e">
        <f t="shared" si="76"/>
        <v>#N/A</v>
      </c>
      <c r="AW53" t="e">
        <f t="shared" si="76"/>
        <v>#N/A</v>
      </c>
      <c r="AX53" t="e">
        <f t="shared" si="76"/>
        <v>#N/A</v>
      </c>
      <c r="AY53" t="e">
        <f t="shared" si="76"/>
        <v>#N/A</v>
      </c>
      <c r="AZ53" t="e">
        <f t="shared" si="76"/>
        <v>#N/A</v>
      </c>
      <c r="BA53" t="e">
        <f t="shared" si="76"/>
        <v>#N/A</v>
      </c>
      <c r="BB53">
        <f t="shared" si="76"/>
        <v>1.8277923048188269</v>
      </c>
      <c r="BC53">
        <f t="shared" si="76"/>
        <v>1.7669815564552409</v>
      </c>
      <c r="BD53">
        <f t="shared" si="76"/>
        <v>3.5707317073170728</v>
      </c>
      <c r="BE53">
        <f t="shared" si="76"/>
        <v>3.5149425287356317</v>
      </c>
      <c r="BF53">
        <f t="shared" si="76"/>
        <v>2.437797416723317</v>
      </c>
      <c r="BG53">
        <f t="shared" si="76"/>
        <v>3.5341040462427746</v>
      </c>
      <c r="BH53" t="e">
        <f t="shared" si="76"/>
        <v>#N/A</v>
      </c>
      <c r="BI53">
        <f t="shared" si="76"/>
        <v>3.1185667752442994</v>
      </c>
      <c r="BJ53">
        <f t="shared" si="76"/>
        <v>3.0723618090452267</v>
      </c>
      <c r="BK53">
        <f t="shared" si="76"/>
        <v>1.4349577124446233</v>
      </c>
      <c r="BL53">
        <f t="shared" si="76"/>
        <v>1.4011450381679389</v>
      </c>
      <c r="BM53" t="e">
        <f t="shared" si="76"/>
        <v>#N/A</v>
      </c>
      <c r="BN53" t="e">
        <f t="shared" si="76"/>
        <v>#N/A</v>
      </c>
      <c r="BO53" t="e">
        <f t="shared" si="76"/>
        <v>#N/A</v>
      </c>
      <c r="BP53" t="e">
        <f t="shared" ref="BP53:CC53" si="77">+(BP47+BP48)/BP47</f>
        <v>#N/A</v>
      </c>
      <c r="BQ53" t="e">
        <f t="shared" si="77"/>
        <v>#N/A</v>
      </c>
      <c r="BR53" t="e">
        <f t="shared" si="77"/>
        <v>#N/A</v>
      </c>
      <c r="BS53" t="e">
        <f t="shared" si="77"/>
        <v>#N/A</v>
      </c>
      <c r="BT53" t="e">
        <f t="shared" si="77"/>
        <v>#N/A</v>
      </c>
      <c r="BU53">
        <f t="shared" si="77"/>
        <v>1.6807580174927115</v>
      </c>
      <c r="BV53" t="e">
        <f t="shared" si="77"/>
        <v>#N/A</v>
      </c>
      <c r="BW53" t="e">
        <f t="shared" si="77"/>
        <v>#N/A</v>
      </c>
      <c r="BX53" t="e">
        <f t="shared" si="77"/>
        <v>#N/A</v>
      </c>
      <c r="BY53">
        <f t="shared" si="77"/>
        <v>2.5520169851380041</v>
      </c>
      <c r="BZ53" t="e">
        <f t="shared" si="77"/>
        <v>#N/A</v>
      </c>
      <c r="CA53">
        <f t="shared" si="77"/>
        <v>2.0311915159076728</v>
      </c>
      <c r="CB53">
        <f t="shared" si="77"/>
        <v>1.9269454737956591</v>
      </c>
      <c r="CC53">
        <f t="shared" si="77"/>
        <v>3.5212328767123284</v>
      </c>
    </row>
    <row r="54" spans="1:81" ht="15.75" thickBot="1" x14ac:dyDescent="0.3">
      <c r="A54" s="215"/>
    </row>
    <row r="55" spans="1:81" x14ac:dyDescent="0.25">
      <c r="A55" s="215"/>
      <c r="L55" s="97" t="s">
        <v>79</v>
      </c>
      <c r="M55" s="98"/>
      <c r="N55" s="98"/>
      <c r="O55" s="98"/>
      <c r="P55" s="99"/>
      <c r="R55" t="s">
        <v>79</v>
      </c>
    </row>
    <row r="56" spans="1:81" ht="15.75" thickBot="1" x14ac:dyDescent="0.3">
      <c r="A56" s="215"/>
      <c r="L56" s="42" t="s">
        <v>376</v>
      </c>
      <c r="M56" s="100" t="s">
        <v>397</v>
      </c>
      <c r="N56" s="100" t="s">
        <v>398</v>
      </c>
      <c r="O56" s="100" t="s">
        <v>399</v>
      </c>
      <c r="P56" s="96" t="s">
        <v>400</v>
      </c>
      <c r="R56" t="s">
        <v>422</v>
      </c>
      <c r="Z56" t="s">
        <v>87</v>
      </c>
      <c r="AF56" t="s">
        <v>87</v>
      </c>
    </row>
    <row r="57" spans="1:81" x14ac:dyDescent="0.25">
      <c r="A57" s="215"/>
      <c r="L57" s="42"/>
      <c r="M57" s="100">
        <v>22.5</v>
      </c>
      <c r="N57" s="100"/>
      <c r="O57" s="100"/>
      <c r="P57" s="96"/>
      <c r="Z57" s="97" t="s">
        <v>381</v>
      </c>
      <c r="AA57" s="98" t="s">
        <v>404</v>
      </c>
      <c r="AB57" s="98" t="s">
        <v>407</v>
      </c>
      <c r="AC57" s="98" t="s">
        <v>410</v>
      </c>
      <c r="AD57" s="99" t="s">
        <v>401</v>
      </c>
      <c r="AF57" t="s">
        <v>422</v>
      </c>
    </row>
    <row r="58" spans="1:81" ht="15.75" thickBot="1" x14ac:dyDescent="0.3">
      <c r="A58" s="215"/>
      <c r="L58" s="42">
        <v>30.35</v>
      </c>
      <c r="M58" s="100"/>
      <c r="N58" s="100"/>
      <c r="O58" s="100"/>
      <c r="P58" s="96"/>
      <c r="R58" t="s">
        <v>423</v>
      </c>
      <c r="Z58" s="42"/>
      <c r="AA58" s="100">
        <v>52.2</v>
      </c>
      <c r="AB58" s="100"/>
      <c r="AC58" s="100"/>
      <c r="AD58" s="96"/>
    </row>
    <row r="59" spans="1:81" ht="15.75" thickBot="1" x14ac:dyDescent="0.3">
      <c r="A59" s="215"/>
      <c r="L59" s="42">
        <v>47.633333333333326</v>
      </c>
      <c r="M59" s="100"/>
      <c r="N59" s="100"/>
      <c r="O59" s="100"/>
      <c r="P59" s="96"/>
      <c r="R59" s="79" t="s">
        <v>424</v>
      </c>
      <c r="S59" s="79" t="s">
        <v>240</v>
      </c>
      <c r="T59" s="79" t="s">
        <v>374</v>
      </c>
      <c r="U59" s="79" t="s">
        <v>425</v>
      </c>
      <c r="V59" s="79" t="s">
        <v>426</v>
      </c>
      <c r="Z59" s="42">
        <v>49.716666666666669</v>
      </c>
      <c r="AA59" s="100"/>
      <c r="AB59" s="100"/>
      <c r="AC59" s="100"/>
      <c r="AD59" s="96"/>
      <c r="AF59" t="s">
        <v>423</v>
      </c>
    </row>
    <row r="60" spans="1:81" x14ac:dyDescent="0.25">
      <c r="A60" s="215"/>
      <c r="L60" s="42">
        <v>174.98333333333332</v>
      </c>
      <c r="M60" s="100"/>
      <c r="N60" s="100"/>
      <c r="O60" s="100"/>
      <c r="P60" s="96"/>
      <c r="R60" s="77" t="s">
        <v>376</v>
      </c>
      <c r="S60" s="77">
        <v>29</v>
      </c>
      <c r="T60" s="77">
        <v>1265.1499999999996</v>
      </c>
      <c r="U60" s="77">
        <v>43.625862068965503</v>
      </c>
      <c r="V60" s="77">
        <v>965.29731321839142</v>
      </c>
      <c r="Z60" s="42">
        <v>102.60000000000001</v>
      </c>
      <c r="AA60" s="100"/>
      <c r="AB60" s="100"/>
      <c r="AC60" s="100"/>
      <c r="AD60" s="96"/>
      <c r="AF60" s="79" t="s">
        <v>424</v>
      </c>
      <c r="AG60" s="79" t="s">
        <v>240</v>
      </c>
      <c r="AH60" s="79" t="s">
        <v>374</v>
      </c>
      <c r="AI60" s="79" t="s">
        <v>425</v>
      </c>
      <c r="AJ60" s="79" t="s">
        <v>426</v>
      </c>
    </row>
    <row r="61" spans="1:81" x14ac:dyDescent="0.25">
      <c r="A61" s="215"/>
      <c r="L61" s="42"/>
      <c r="M61" s="100">
        <v>5.8333333333333339</v>
      </c>
      <c r="N61" s="100"/>
      <c r="O61" s="100"/>
      <c r="P61" s="96"/>
      <c r="R61" s="77" t="s">
        <v>397</v>
      </c>
      <c r="S61" s="77">
        <v>25</v>
      </c>
      <c r="T61" s="77">
        <v>972.41666666666663</v>
      </c>
      <c r="U61" s="77">
        <v>38.896666666666668</v>
      </c>
      <c r="V61" s="77">
        <v>948.64062500000091</v>
      </c>
      <c r="Z61" s="42">
        <v>84.233333333333334</v>
      </c>
      <c r="AA61" s="100"/>
      <c r="AB61" s="100"/>
      <c r="AC61" s="100"/>
      <c r="AD61" s="96"/>
      <c r="AF61" s="77" t="s">
        <v>381</v>
      </c>
      <c r="AG61" s="77">
        <v>29</v>
      </c>
      <c r="AH61" s="77">
        <v>1787.7666666666664</v>
      </c>
      <c r="AI61" s="77">
        <v>61.647126436781598</v>
      </c>
      <c r="AJ61" s="77">
        <v>1336.2644656540785</v>
      </c>
    </row>
    <row r="62" spans="1:81" x14ac:dyDescent="0.25">
      <c r="A62" s="215"/>
      <c r="L62" s="42">
        <v>32.316666666666663</v>
      </c>
      <c r="M62" s="100"/>
      <c r="N62" s="100"/>
      <c r="O62" s="100"/>
      <c r="P62" s="96"/>
      <c r="R62" s="77" t="s">
        <v>398</v>
      </c>
      <c r="S62" s="77">
        <v>6</v>
      </c>
      <c r="T62" s="77">
        <v>193.89999999999998</v>
      </c>
      <c r="U62" s="77">
        <v>32.316666666666663</v>
      </c>
      <c r="V62" s="77">
        <v>76.099333333333746</v>
      </c>
      <c r="Z62" s="42"/>
      <c r="AA62" s="100">
        <v>29.266666666666669</v>
      </c>
      <c r="AB62" s="100"/>
      <c r="AC62" s="100"/>
      <c r="AD62" s="96"/>
      <c r="AF62" s="77" t="s">
        <v>404</v>
      </c>
      <c r="AG62" s="77">
        <v>25</v>
      </c>
      <c r="AH62" s="77">
        <v>1242.0666666666664</v>
      </c>
      <c r="AI62" s="77">
        <v>49.682666666666655</v>
      </c>
      <c r="AJ62" s="77">
        <v>566.08369166666819</v>
      </c>
    </row>
    <row r="63" spans="1:81" x14ac:dyDescent="0.25">
      <c r="A63" s="215"/>
      <c r="L63" s="42"/>
      <c r="M63" s="100"/>
      <c r="N63" s="100"/>
      <c r="O63" s="100">
        <v>16.549999999999997</v>
      </c>
      <c r="P63" s="96"/>
      <c r="R63" s="77" t="s">
        <v>399</v>
      </c>
      <c r="S63" s="77">
        <v>7</v>
      </c>
      <c r="T63" s="77">
        <v>153.81666666666666</v>
      </c>
      <c r="U63" s="77">
        <v>21.973809523809525</v>
      </c>
      <c r="V63" s="77">
        <v>51.783505291005291</v>
      </c>
      <c r="Z63" s="42">
        <v>121.75</v>
      </c>
      <c r="AA63" s="100"/>
      <c r="AB63" s="100"/>
      <c r="AC63" s="100"/>
      <c r="AD63" s="96"/>
      <c r="AF63" s="77" t="s">
        <v>407</v>
      </c>
      <c r="AG63" s="77">
        <v>6</v>
      </c>
      <c r="AH63" s="77">
        <v>202.59999999999997</v>
      </c>
      <c r="AI63" s="77">
        <v>33.766666666666659</v>
      </c>
      <c r="AJ63" s="77">
        <v>490.02988888888956</v>
      </c>
    </row>
    <row r="64" spans="1:81" ht="15.75" thickBot="1" x14ac:dyDescent="0.3">
      <c r="A64" s="215"/>
      <c r="L64" s="42"/>
      <c r="M64" s="100"/>
      <c r="N64" s="100"/>
      <c r="O64" s="100">
        <v>14.95</v>
      </c>
      <c r="P64" s="96"/>
      <c r="R64" s="78" t="s">
        <v>400</v>
      </c>
      <c r="S64" s="78">
        <v>12</v>
      </c>
      <c r="T64" s="78">
        <v>365.35</v>
      </c>
      <c r="U64" s="78">
        <v>30.445833333333336</v>
      </c>
      <c r="V64" s="78">
        <v>168.82571338383821</v>
      </c>
      <c r="Z64" s="42"/>
      <c r="AA64" s="100"/>
      <c r="AB64" s="100"/>
      <c r="AC64" s="100">
        <v>24.616666666666667</v>
      </c>
      <c r="AD64" s="96"/>
      <c r="AF64" s="77" t="s">
        <v>410</v>
      </c>
      <c r="AG64" s="77">
        <v>7</v>
      </c>
      <c r="AH64" s="77">
        <v>153.91666666666669</v>
      </c>
      <c r="AI64" s="77">
        <v>21.988095238095241</v>
      </c>
      <c r="AJ64" s="77">
        <v>20.681269841269643</v>
      </c>
    </row>
    <row r="65" spans="1:38" ht="15.75" thickBot="1" x14ac:dyDescent="0.3">
      <c r="A65" s="215"/>
      <c r="L65" s="42">
        <v>23.083333333333332</v>
      </c>
      <c r="M65" s="100"/>
      <c r="N65" s="100"/>
      <c r="O65" s="100"/>
      <c r="P65" s="96"/>
      <c r="Z65" s="42"/>
      <c r="AA65" s="100"/>
      <c r="AB65" s="100"/>
      <c r="AC65" s="100">
        <v>21.200000000000003</v>
      </c>
      <c r="AD65" s="96"/>
      <c r="AF65" s="78" t="s">
        <v>401</v>
      </c>
      <c r="AG65" s="78">
        <v>12</v>
      </c>
      <c r="AH65" s="78">
        <v>392.29999999999995</v>
      </c>
      <c r="AI65" s="78">
        <v>32.691666666666663</v>
      </c>
      <c r="AJ65" s="78">
        <v>125.89553030303051</v>
      </c>
    </row>
    <row r="66" spans="1:38" x14ac:dyDescent="0.25">
      <c r="A66" s="215"/>
      <c r="L66" s="42"/>
      <c r="M66" s="100">
        <v>31.566666666666666</v>
      </c>
      <c r="N66" s="100"/>
      <c r="O66" s="100"/>
      <c r="P66" s="96"/>
      <c r="Z66" s="42">
        <v>64.166666666666671</v>
      </c>
      <c r="AA66" s="100"/>
      <c r="AB66" s="100"/>
      <c r="AC66" s="100"/>
      <c r="AD66" s="96"/>
    </row>
    <row r="67" spans="1:38" ht="15.75" thickBot="1" x14ac:dyDescent="0.3">
      <c r="A67" s="215"/>
      <c r="L67" s="42">
        <v>53.516666666666673</v>
      </c>
      <c r="M67" s="100"/>
      <c r="N67" s="100"/>
      <c r="O67" s="100"/>
      <c r="P67" s="96"/>
      <c r="R67" t="s">
        <v>427</v>
      </c>
      <c r="Z67" s="42"/>
      <c r="AA67" s="100">
        <v>46.15</v>
      </c>
      <c r="AB67" s="100"/>
      <c r="AC67" s="100"/>
      <c r="AD67" s="96"/>
    </row>
    <row r="68" spans="1:38" ht="15.75" thickBot="1" x14ac:dyDescent="0.3">
      <c r="A68" s="215"/>
      <c r="L68" s="42"/>
      <c r="M68" s="100">
        <v>21.816666666666666</v>
      </c>
      <c r="N68" s="100"/>
      <c r="O68" s="100"/>
      <c r="P68" s="96"/>
      <c r="R68" s="79" t="s">
        <v>428</v>
      </c>
      <c r="S68" s="79" t="s">
        <v>429</v>
      </c>
      <c r="T68" s="79" t="s">
        <v>430</v>
      </c>
      <c r="U68" s="79" t="s">
        <v>431</v>
      </c>
      <c r="V68" s="79" t="s">
        <v>432</v>
      </c>
      <c r="W68" s="79" t="s">
        <v>433</v>
      </c>
      <c r="X68" s="79" t="s">
        <v>434</v>
      </c>
      <c r="Z68" s="42">
        <v>58.733333333333341</v>
      </c>
      <c r="AA68" s="100"/>
      <c r="AB68" s="100"/>
      <c r="AC68" s="100"/>
      <c r="AD68" s="96"/>
      <c r="AF68" t="s">
        <v>427</v>
      </c>
    </row>
    <row r="69" spans="1:38" x14ac:dyDescent="0.25">
      <c r="A69" s="215"/>
      <c r="L69" s="42">
        <v>91.4</v>
      </c>
      <c r="M69" s="100"/>
      <c r="N69" s="100"/>
      <c r="O69" s="100"/>
      <c r="P69" s="96"/>
      <c r="R69" s="77" t="s">
        <v>435</v>
      </c>
      <c r="S69" s="77">
        <v>3581.0188474006281</v>
      </c>
      <c r="T69" s="77">
        <v>4</v>
      </c>
      <c r="U69" s="77">
        <v>895.25471185015704</v>
      </c>
      <c r="V69" s="77">
        <v>1.2656440774523583</v>
      </c>
      <c r="W69" s="77">
        <v>0.29118920007217158</v>
      </c>
      <c r="X69" s="77">
        <v>2.4953884783519875</v>
      </c>
      <c r="Z69" s="42"/>
      <c r="AA69" s="100">
        <v>49.683333333333337</v>
      </c>
      <c r="AB69" s="100"/>
      <c r="AC69" s="100"/>
      <c r="AD69" s="96"/>
      <c r="AF69" s="79" t="s">
        <v>428</v>
      </c>
      <c r="AG69" s="79" t="s">
        <v>429</v>
      </c>
      <c r="AH69" s="79" t="s">
        <v>430</v>
      </c>
      <c r="AI69" s="79" t="s">
        <v>431</v>
      </c>
      <c r="AJ69" s="79" t="s">
        <v>432</v>
      </c>
      <c r="AK69" s="79" t="s">
        <v>433</v>
      </c>
      <c r="AL69" s="79" t="s">
        <v>434</v>
      </c>
    </row>
    <row r="70" spans="1:38" x14ac:dyDescent="0.25">
      <c r="A70" s="215"/>
      <c r="L70" s="42">
        <v>3.15</v>
      </c>
      <c r="M70" s="100"/>
      <c r="N70" s="100"/>
      <c r="O70" s="100"/>
      <c r="P70" s="96"/>
      <c r="R70" s="77" t="s">
        <v>436</v>
      </c>
      <c r="S70" s="77">
        <v>52343.980315749854</v>
      </c>
      <c r="T70" s="77">
        <v>74</v>
      </c>
      <c r="U70" s="77">
        <v>707.35108534797098</v>
      </c>
      <c r="V70" s="77"/>
      <c r="W70" s="77"/>
      <c r="X70" s="77"/>
      <c r="Z70" s="42">
        <v>51.516666666666666</v>
      </c>
      <c r="AA70" s="100"/>
      <c r="AB70" s="100"/>
      <c r="AC70" s="100"/>
      <c r="AD70" s="96"/>
      <c r="AF70" s="77" t="s">
        <v>435</v>
      </c>
      <c r="AG70" s="77">
        <v>14233.607761625557</v>
      </c>
      <c r="AH70" s="77">
        <v>4</v>
      </c>
      <c r="AI70" s="77">
        <v>3558.4019404063893</v>
      </c>
      <c r="AJ70" s="77">
        <v>4.7911088187889872</v>
      </c>
      <c r="AK70" s="77">
        <v>1.7154443962220478E-3</v>
      </c>
      <c r="AL70" s="77">
        <v>2.4953884783519875</v>
      </c>
    </row>
    <row r="71" spans="1:38" x14ac:dyDescent="0.25">
      <c r="A71" s="216"/>
      <c r="L71" s="42">
        <v>54.65</v>
      </c>
      <c r="M71" s="100"/>
      <c r="N71" s="100"/>
      <c r="O71" s="100"/>
      <c r="P71" s="96"/>
      <c r="R71" s="77"/>
      <c r="S71" s="77"/>
      <c r="T71" s="77"/>
      <c r="U71" s="77"/>
      <c r="V71" s="77"/>
      <c r="W71" s="77"/>
      <c r="X71" s="77"/>
      <c r="Z71" s="42">
        <v>30.183333333333334</v>
      </c>
      <c r="AA71" s="100"/>
      <c r="AB71" s="100"/>
      <c r="AC71" s="100"/>
      <c r="AD71" s="96"/>
      <c r="AF71" s="77" t="s">
        <v>436</v>
      </c>
      <c r="AG71" s="77">
        <v>54960.501535139563</v>
      </c>
      <c r="AH71" s="77">
        <v>74</v>
      </c>
      <c r="AI71" s="77">
        <v>742.70948020458866</v>
      </c>
      <c r="AJ71" s="77"/>
      <c r="AK71" s="77"/>
      <c r="AL71" s="77"/>
    </row>
    <row r="72" spans="1:38" ht="15.75" thickBot="1" x14ac:dyDescent="0.3">
      <c r="L72" s="42"/>
      <c r="M72" s="100">
        <v>37.300000000000004</v>
      </c>
      <c r="N72" s="100"/>
      <c r="O72" s="100"/>
      <c r="P72" s="96"/>
      <c r="R72" s="78" t="s">
        <v>437</v>
      </c>
      <c r="S72" s="78">
        <v>55924.999163150482</v>
      </c>
      <c r="T72" s="78">
        <v>78</v>
      </c>
      <c r="U72" s="78"/>
      <c r="V72" s="78"/>
      <c r="W72" s="78"/>
      <c r="X72" s="78"/>
      <c r="Z72" s="42">
        <v>70.516666666666666</v>
      </c>
      <c r="AA72" s="100"/>
      <c r="AB72" s="100"/>
      <c r="AC72" s="100"/>
      <c r="AD72" s="96"/>
      <c r="AF72" s="77"/>
      <c r="AG72" s="77"/>
      <c r="AH72" s="77"/>
      <c r="AI72" s="77"/>
      <c r="AJ72" s="77"/>
      <c r="AK72" s="77"/>
      <c r="AL72" s="77"/>
    </row>
    <row r="73" spans="1:38" ht="15.75" thickBot="1" x14ac:dyDescent="0.3">
      <c r="L73" s="42">
        <v>39.799999999999997</v>
      </c>
      <c r="M73" s="100"/>
      <c r="N73" s="100"/>
      <c r="O73" s="100"/>
      <c r="P73" s="96"/>
      <c r="Z73" s="42"/>
      <c r="AA73" s="100">
        <v>25.916666666666668</v>
      </c>
      <c r="AB73" s="100"/>
      <c r="AC73" s="100"/>
      <c r="AD73" s="96"/>
      <c r="AF73" s="78" t="s">
        <v>437</v>
      </c>
      <c r="AG73" s="78">
        <v>69194.10929676512</v>
      </c>
      <c r="AH73" s="78">
        <v>78</v>
      </c>
      <c r="AI73" s="78"/>
      <c r="AJ73" s="78"/>
      <c r="AK73" s="78"/>
      <c r="AL73" s="78"/>
    </row>
    <row r="74" spans="1:38" ht="15.75" thickBot="1" x14ac:dyDescent="0.3">
      <c r="L74" s="42">
        <v>29.116666666666667</v>
      </c>
      <c r="M74" s="100"/>
      <c r="N74" s="100"/>
      <c r="O74" s="100"/>
      <c r="P74" s="96"/>
      <c r="Z74" s="42">
        <v>12.6</v>
      </c>
      <c r="AA74" s="100"/>
      <c r="AB74" s="100"/>
      <c r="AC74" s="100"/>
      <c r="AD74" s="96"/>
    </row>
    <row r="75" spans="1:38" x14ac:dyDescent="0.25">
      <c r="E75" s="134" t="s">
        <v>236</v>
      </c>
      <c r="F75" s="159" t="s">
        <v>675</v>
      </c>
      <c r="G75" s="160">
        <f>W69</f>
        <v>0.29118920007217158</v>
      </c>
      <c r="H75" s="98"/>
      <c r="I75" s="99"/>
      <c r="L75" s="42">
        <v>32.25</v>
      </c>
      <c r="M75" s="100"/>
      <c r="N75" s="100"/>
      <c r="O75" s="100"/>
      <c r="P75" s="96"/>
      <c r="Z75" s="42">
        <v>14.716666666666667</v>
      </c>
      <c r="AA75" s="100"/>
      <c r="AB75" s="100"/>
      <c r="AC75" s="100"/>
      <c r="AD75" s="96"/>
    </row>
    <row r="76" spans="1:38" ht="15.75" thickBot="1" x14ac:dyDescent="0.3">
      <c r="E76" s="149" t="s">
        <v>424</v>
      </c>
      <c r="F76" s="132" t="s">
        <v>240</v>
      </c>
      <c r="G76" s="132" t="s">
        <v>374</v>
      </c>
      <c r="H76" s="132" t="s">
        <v>425</v>
      </c>
      <c r="I76" s="150" t="s">
        <v>573</v>
      </c>
      <c r="L76" s="42"/>
      <c r="M76" s="100"/>
      <c r="N76" s="100"/>
      <c r="O76" s="100"/>
      <c r="P76" s="96">
        <v>42.933333333333337</v>
      </c>
      <c r="Z76" s="42">
        <v>18.466666666666669</v>
      </c>
      <c r="AA76" s="100"/>
      <c r="AB76" s="100"/>
      <c r="AC76" s="100"/>
      <c r="AD76" s="96"/>
    </row>
    <row r="77" spans="1:38" ht="15.75" thickTop="1" x14ac:dyDescent="0.25">
      <c r="E77" s="151" t="s">
        <v>112</v>
      </c>
      <c r="F77" s="120">
        <f>S60</f>
        <v>29</v>
      </c>
      <c r="G77" s="121">
        <f t="shared" ref="G77:H81" si="78">T60</f>
        <v>1265.1499999999996</v>
      </c>
      <c r="H77" s="121">
        <f t="shared" si="78"/>
        <v>43.625862068965503</v>
      </c>
      <c r="I77" s="152">
        <f>SQRT(V60)</f>
        <v>31.069234191051304</v>
      </c>
      <c r="L77" s="42"/>
      <c r="M77" s="100"/>
      <c r="N77" s="100">
        <v>22.066666666666666</v>
      </c>
      <c r="O77" s="100"/>
      <c r="P77" s="96"/>
      <c r="Z77" s="42"/>
      <c r="AA77" s="100"/>
      <c r="AB77" s="100"/>
      <c r="AC77" s="100"/>
      <c r="AD77" s="96">
        <v>27.366666666666664</v>
      </c>
    </row>
    <row r="78" spans="1:38" ht="15.75" thickBot="1" x14ac:dyDescent="0.3">
      <c r="E78" s="162" t="s">
        <v>59</v>
      </c>
      <c r="F78" s="120">
        <f t="shared" ref="F78:F81" si="79">S61</f>
        <v>25</v>
      </c>
      <c r="G78" s="121">
        <f t="shared" si="78"/>
        <v>972.41666666666663</v>
      </c>
      <c r="H78" s="121">
        <f t="shared" si="78"/>
        <v>38.896666666666668</v>
      </c>
      <c r="I78" s="152">
        <f t="shared" ref="I78:I81" si="80">SQRT(V61)</f>
        <v>30.800010146102238</v>
      </c>
      <c r="L78" s="42">
        <v>37.183333333333337</v>
      </c>
      <c r="M78" s="100"/>
      <c r="N78" s="100"/>
      <c r="O78" s="100"/>
      <c r="P78" s="96"/>
      <c r="Z78" s="42"/>
      <c r="AA78" s="100"/>
      <c r="AB78" s="100">
        <v>25.533333333333335</v>
      </c>
      <c r="AC78" s="100"/>
      <c r="AD78" s="96"/>
    </row>
    <row r="79" spans="1:38" x14ac:dyDescent="0.25">
      <c r="E79" s="161" t="s">
        <v>122</v>
      </c>
      <c r="F79" s="120">
        <f t="shared" si="79"/>
        <v>6</v>
      </c>
      <c r="G79" s="121">
        <f t="shared" si="78"/>
        <v>193.89999999999998</v>
      </c>
      <c r="H79" s="121">
        <f t="shared" si="78"/>
        <v>32.316666666666663</v>
      </c>
      <c r="I79" s="152">
        <f t="shared" si="80"/>
        <v>8.7234931841168848</v>
      </c>
      <c r="L79" s="42">
        <v>40.283333333333331</v>
      </c>
      <c r="M79" s="100"/>
      <c r="N79" s="100"/>
      <c r="O79" s="100"/>
      <c r="P79" s="96"/>
      <c r="Z79" s="42">
        <v>50.883333333333333</v>
      </c>
      <c r="AA79" s="100"/>
      <c r="AB79" s="100"/>
      <c r="AC79" s="100"/>
      <c r="AD79" s="96"/>
      <c r="AF79" s="79"/>
      <c r="AG79" s="79"/>
      <c r="AH79" s="79"/>
      <c r="AI79" s="79"/>
      <c r="AJ79" s="79"/>
    </row>
    <row r="80" spans="1:38" x14ac:dyDescent="0.25">
      <c r="E80" s="161" t="s">
        <v>76</v>
      </c>
      <c r="F80" s="120">
        <f t="shared" si="79"/>
        <v>7</v>
      </c>
      <c r="G80" s="121">
        <f t="shared" si="78"/>
        <v>153.81666666666666</v>
      </c>
      <c r="H80" s="121">
        <f t="shared" si="78"/>
        <v>21.973809523809525</v>
      </c>
      <c r="I80" s="152">
        <f t="shared" si="80"/>
        <v>7.1960756868591433</v>
      </c>
      <c r="L80" s="42">
        <v>46.666666666666664</v>
      </c>
      <c r="M80" s="100"/>
      <c r="N80" s="100"/>
      <c r="O80" s="100"/>
      <c r="P80" s="96"/>
      <c r="Z80" s="42">
        <v>50.199999999999996</v>
      </c>
      <c r="AA80" s="100"/>
      <c r="AB80" s="100"/>
      <c r="AC80" s="100"/>
      <c r="AD80" s="96"/>
      <c r="AF80" s="77"/>
      <c r="AG80" s="77"/>
      <c r="AH80" s="77"/>
      <c r="AI80" s="77"/>
      <c r="AJ80" s="77"/>
    </row>
    <row r="81" spans="5:38" ht="15.75" thickBot="1" x14ac:dyDescent="0.3">
      <c r="E81" s="153" t="s">
        <v>121</v>
      </c>
      <c r="F81" s="154">
        <f t="shared" si="79"/>
        <v>12</v>
      </c>
      <c r="G81" s="155">
        <f t="shared" si="78"/>
        <v>365.35</v>
      </c>
      <c r="H81" s="155">
        <f t="shared" si="78"/>
        <v>30.445833333333336</v>
      </c>
      <c r="I81" s="156">
        <f t="shared" si="80"/>
        <v>12.993294939461592</v>
      </c>
      <c r="L81" s="42"/>
      <c r="M81" s="100">
        <v>21.233333333333334</v>
      </c>
      <c r="N81" s="100"/>
      <c r="O81" s="100"/>
      <c r="P81" s="96"/>
      <c r="Z81" s="42">
        <v>95.033333333333346</v>
      </c>
      <c r="AA81" s="100"/>
      <c r="AB81" s="100"/>
      <c r="AC81" s="100"/>
      <c r="AD81" s="96"/>
      <c r="AF81" s="77"/>
      <c r="AG81" s="77"/>
      <c r="AH81" s="77"/>
      <c r="AI81" s="77"/>
      <c r="AJ81" s="77"/>
    </row>
    <row r="82" spans="5:38" ht="15.75" thickBot="1" x14ac:dyDescent="0.3">
      <c r="L82" s="42">
        <v>8.6833333333333336</v>
      </c>
      <c r="M82" s="100"/>
      <c r="N82" s="100"/>
      <c r="O82" s="100"/>
      <c r="P82" s="96"/>
      <c r="Z82" s="42"/>
      <c r="AA82" s="100">
        <v>58.966666666666669</v>
      </c>
      <c r="AB82" s="100"/>
      <c r="AC82" s="100"/>
      <c r="AD82" s="96"/>
      <c r="AF82" s="78"/>
      <c r="AG82" s="78"/>
      <c r="AH82" s="78"/>
      <c r="AI82" s="78"/>
      <c r="AJ82" s="78"/>
    </row>
    <row r="83" spans="5:38" x14ac:dyDescent="0.25">
      <c r="E83" s="134" t="s">
        <v>569</v>
      </c>
      <c r="F83" s="159" t="s">
        <v>675</v>
      </c>
      <c r="G83" s="160">
        <f>AK70</f>
        <v>1.7154443962220478E-3</v>
      </c>
      <c r="H83" s="98"/>
      <c r="I83" s="99"/>
      <c r="L83" s="42">
        <v>10.216666666666667</v>
      </c>
      <c r="M83" s="100"/>
      <c r="N83" s="100"/>
      <c r="O83" s="100"/>
      <c r="P83" s="96"/>
      <c r="Z83" s="42">
        <v>46.183333333333337</v>
      </c>
      <c r="AA83" s="100"/>
      <c r="AB83" s="100"/>
      <c r="AC83" s="100"/>
      <c r="AD83" s="96"/>
    </row>
    <row r="84" spans="5:38" ht="15.75" thickBot="1" x14ac:dyDescent="0.3">
      <c r="E84" s="149" t="s">
        <v>424</v>
      </c>
      <c r="F84" s="132" t="s">
        <v>240</v>
      </c>
      <c r="G84" s="132" t="s">
        <v>374</v>
      </c>
      <c r="H84" s="132" t="s">
        <v>425</v>
      </c>
      <c r="I84" s="150" t="s">
        <v>573</v>
      </c>
      <c r="L84" s="42"/>
      <c r="M84" s="100">
        <v>36.13333333333334</v>
      </c>
      <c r="N84" s="100"/>
      <c r="O84" s="100"/>
      <c r="P84" s="96"/>
      <c r="Z84" s="42">
        <v>88.25</v>
      </c>
      <c r="AA84" s="100"/>
      <c r="AB84" s="100"/>
      <c r="AC84" s="100"/>
      <c r="AD84" s="96"/>
    </row>
    <row r="85" spans="5:38" ht="16.5" thickTop="1" thickBot="1" x14ac:dyDescent="0.3">
      <c r="E85" s="151" t="s">
        <v>112</v>
      </c>
      <c r="F85" s="120">
        <f>AG61</f>
        <v>29</v>
      </c>
      <c r="G85" s="121">
        <f t="shared" ref="G85:H89" si="81">AH61</f>
        <v>1787.7666666666664</v>
      </c>
      <c r="H85" s="121">
        <f t="shared" si="81"/>
        <v>61.647126436781598</v>
      </c>
      <c r="I85" s="152">
        <f>SQRT(AJ61)</f>
        <v>36.554951315164935</v>
      </c>
      <c r="L85" s="42"/>
      <c r="M85" s="100"/>
      <c r="N85" s="100"/>
      <c r="O85" s="100">
        <v>21.166666666666671</v>
      </c>
      <c r="P85" s="96"/>
      <c r="Z85" s="42"/>
      <c r="AA85" s="100">
        <v>24.950000000000003</v>
      </c>
      <c r="AB85" s="100"/>
      <c r="AC85" s="100"/>
      <c r="AD85" s="96"/>
    </row>
    <row r="86" spans="5:38" x14ac:dyDescent="0.25">
      <c r="E86" s="162" t="s">
        <v>59</v>
      </c>
      <c r="F86" s="120">
        <f t="shared" ref="F86:F89" si="82">AG62</f>
        <v>25</v>
      </c>
      <c r="G86" s="121">
        <f t="shared" si="81"/>
        <v>1242.0666666666664</v>
      </c>
      <c r="H86" s="121">
        <f t="shared" si="81"/>
        <v>49.682666666666655</v>
      </c>
      <c r="I86" s="152">
        <f t="shared" ref="I86:I89" si="83">SQRT(AJ62)</f>
        <v>23.792513353293891</v>
      </c>
      <c r="L86" s="42"/>
      <c r="M86" s="100">
        <v>15.716666666666665</v>
      </c>
      <c r="N86" s="100"/>
      <c r="O86" s="100"/>
      <c r="P86" s="96"/>
      <c r="Z86" s="42"/>
      <c r="AA86" s="100"/>
      <c r="AB86" s="100"/>
      <c r="AC86" s="100">
        <v>13.066666666666666</v>
      </c>
      <c r="AD86" s="96"/>
      <c r="AF86" s="79"/>
      <c r="AG86" s="79"/>
      <c r="AH86" s="79"/>
      <c r="AI86" s="79"/>
      <c r="AJ86" s="79"/>
      <c r="AK86" s="79"/>
      <c r="AL86" s="79"/>
    </row>
    <row r="87" spans="5:38" x14ac:dyDescent="0.25">
      <c r="E87" s="161" t="s">
        <v>122</v>
      </c>
      <c r="F87" s="120">
        <f t="shared" si="82"/>
        <v>6</v>
      </c>
      <c r="G87" s="121">
        <f t="shared" si="81"/>
        <v>202.59999999999997</v>
      </c>
      <c r="H87" s="121">
        <f t="shared" si="81"/>
        <v>33.766666666666659</v>
      </c>
      <c r="I87" s="152">
        <f t="shared" si="83"/>
        <v>22.136618732066772</v>
      </c>
      <c r="L87" s="42"/>
      <c r="M87" s="100"/>
      <c r="N87" s="100"/>
      <c r="O87" s="100"/>
      <c r="P87" s="96">
        <v>54.4</v>
      </c>
      <c r="Z87" s="42"/>
      <c r="AA87" s="100">
        <v>50.516666666666666</v>
      </c>
      <c r="AB87" s="100"/>
      <c r="AC87" s="100"/>
      <c r="AD87" s="96"/>
      <c r="AF87" s="77"/>
      <c r="AG87" s="77"/>
      <c r="AH87" s="77"/>
      <c r="AI87" s="77"/>
      <c r="AJ87" s="77"/>
      <c r="AK87" s="77"/>
      <c r="AL87" s="77"/>
    </row>
    <row r="88" spans="5:38" x14ac:dyDescent="0.25">
      <c r="E88" s="161" t="s">
        <v>76</v>
      </c>
      <c r="F88" s="120">
        <f t="shared" si="82"/>
        <v>7</v>
      </c>
      <c r="G88" s="121">
        <f t="shared" si="81"/>
        <v>153.91666666666669</v>
      </c>
      <c r="H88" s="121">
        <f t="shared" si="81"/>
        <v>21.988095238095241</v>
      </c>
      <c r="I88" s="152">
        <f t="shared" si="83"/>
        <v>4.5476664171055514</v>
      </c>
      <c r="L88" s="42"/>
      <c r="M88" s="100">
        <v>36.716666666666661</v>
      </c>
      <c r="N88" s="100"/>
      <c r="O88" s="100"/>
      <c r="P88" s="96"/>
      <c r="Z88" s="42"/>
      <c r="AA88" s="100"/>
      <c r="AB88" s="100"/>
      <c r="AC88" s="100"/>
      <c r="AD88" s="96">
        <v>27.933333333333337</v>
      </c>
      <c r="AF88" s="77"/>
      <c r="AG88" s="77"/>
      <c r="AH88" s="77"/>
      <c r="AI88" s="77"/>
      <c r="AJ88" s="77"/>
      <c r="AK88" s="77"/>
      <c r="AL88" s="77"/>
    </row>
    <row r="89" spans="5:38" ht="15.75" thickBot="1" x14ac:dyDescent="0.3">
      <c r="E89" s="153" t="s">
        <v>121</v>
      </c>
      <c r="F89" s="154">
        <f t="shared" si="82"/>
        <v>12</v>
      </c>
      <c r="G89" s="155">
        <f t="shared" si="81"/>
        <v>392.29999999999995</v>
      </c>
      <c r="H89" s="155">
        <f t="shared" si="81"/>
        <v>32.691666666666663</v>
      </c>
      <c r="I89" s="156">
        <f t="shared" si="83"/>
        <v>11.220317745190219</v>
      </c>
      <c r="L89" s="42"/>
      <c r="M89" s="100">
        <v>12.500000000000002</v>
      </c>
      <c r="N89" s="100"/>
      <c r="O89" s="100"/>
      <c r="P89" s="96"/>
      <c r="Z89" s="42"/>
      <c r="AA89" s="100">
        <v>33.799999999999997</v>
      </c>
      <c r="AB89" s="100"/>
      <c r="AC89" s="100"/>
      <c r="AD89" s="96"/>
      <c r="AF89" s="77"/>
      <c r="AG89" s="77"/>
      <c r="AH89" s="77"/>
      <c r="AI89" s="77"/>
      <c r="AJ89" s="77"/>
      <c r="AK89" s="77"/>
      <c r="AL89" s="77"/>
    </row>
    <row r="90" spans="5:38" ht="15.75" thickBot="1" x14ac:dyDescent="0.3">
      <c r="L90" s="42"/>
      <c r="M90" s="100">
        <v>35.383333333333333</v>
      </c>
      <c r="N90" s="100"/>
      <c r="O90" s="100"/>
      <c r="P90" s="96"/>
      <c r="Z90" s="42"/>
      <c r="AA90" s="100">
        <v>83.916666666666671</v>
      </c>
      <c r="AB90" s="100"/>
      <c r="AC90" s="100"/>
      <c r="AD90" s="96"/>
      <c r="AF90" s="78"/>
      <c r="AG90" s="78"/>
      <c r="AH90" s="78"/>
      <c r="AI90" s="78"/>
      <c r="AJ90" s="78"/>
      <c r="AK90" s="78"/>
      <c r="AL90" s="78"/>
    </row>
    <row r="91" spans="5:38" x14ac:dyDescent="0.25">
      <c r="L91" s="42">
        <v>50.75</v>
      </c>
      <c r="M91" s="100"/>
      <c r="N91" s="100"/>
      <c r="O91" s="100"/>
      <c r="P91" s="96"/>
      <c r="Z91" s="42"/>
      <c r="AA91" s="100">
        <v>62.333333333333329</v>
      </c>
      <c r="AB91" s="100"/>
      <c r="AC91" s="100"/>
      <c r="AD91" s="96"/>
    </row>
    <row r="92" spans="5:38" x14ac:dyDescent="0.25">
      <c r="L92" s="42">
        <v>61.066666666666663</v>
      </c>
      <c r="M92" s="100"/>
      <c r="N92" s="100"/>
      <c r="O92" s="100"/>
      <c r="P92" s="96"/>
      <c r="Z92" s="42">
        <v>93.516666666666666</v>
      </c>
      <c r="AA92" s="100"/>
      <c r="AB92" s="100"/>
      <c r="AC92" s="100"/>
      <c r="AD92" s="96"/>
    </row>
    <row r="93" spans="5:38" x14ac:dyDescent="0.25">
      <c r="L93" s="42">
        <v>27.416666666666668</v>
      </c>
      <c r="M93" s="100"/>
      <c r="N93" s="100"/>
      <c r="O93" s="100"/>
      <c r="P93" s="96"/>
      <c r="Z93" s="42">
        <v>150.6</v>
      </c>
      <c r="AA93" s="100"/>
      <c r="AB93" s="100"/>
      <c r="AC93" s="100"/>
      <c r="AD93" s="96"/>
    </row>
    <row r="94" spans="5:38" x14ac:dyDescent="0.25">
      <c r="L94" s="42">
        <v>19.75</v>
      </c>
      <c r="M94" s="100"/>
      <c r="N94" s="100"/>
      <c r="O94" s="100"/>
      <c r="P94" s="96"/>
      <c r="Z94" s="42">
        <v>141.46666666666667</v>
      </c>
      <c r="AA94" s="100"/>
      <c r="AB94" s="100"/>
      <c r="AC94" s="100"/>
      <c r="AD94" s="96"/>
    </row>
    <row r="95" spans="5:38" x14ac:dyDescent="0.25">
      <c r="L95" s="42"/>
      <c r="M95" s="100"/>
      <c r="N95" s="100">
        <v>28.033333333333339</v>
      </c>
      <c r="O95" s="100"/>
      <c r="P95" s="96"/>
      <c r="Z95" s="42">
        <v>24.783333333333331</v>
      </c>
      <c r="AA95" s="100"/>
      <c r="AB95" s="100"/>
      <c r="AC95" s="100"/>
      <c r="AD95" s="96"/>
    </row>
    <row r="96" spans="5:38" x14ac:dyDescent="0.25">
      <c r="L96" s="42"/>
      <c r="M96" s="100">
        <v>154.25</v>
      </c>
      <c r="N96" s="100"/>
      <c r="O96" s="100"/>
      <c r="P96" s="96"/>
      <c r="Z96" s="42"/>
      <c r="AA96" s="100"/>
      <c r="AB96" s="100">
        <v>18.616666666666664</v>
      </c>
      <c r="AC96" s="100"/>
      <c r="AD96" s="96"/>
    </row>
    <row r="97" spans="12:30" x14ac:dyDescent="0.25">
      <c r="L97" s="42">
        <v>48.900000000000006</v>
      </c>
      <c r="M97" s="100"/>
      <c r="N97" s="100"/>
      <c r="O97" s="100"/>
      <c r="P97" s="96"/>
      <c r="Z97" s="42"/>
      <c r="AA97" s="100">
        <v>40.316666666666663</v>
      </c>
      <c r="AB97" s="100"/>
      <c r="AC97" s="100"/>
      <c r="AD97" s="96"/>
    </row>
    <row r="98" spans="12:30" x14ac:dyDescent="0.25">
      <c r="L98" s="42"/>
      <c r="M98" s="100"/>
      <c r="N98" s="100"/>
      <c r="O98" s="100">
        <v>34.849999999999994</v>
      </c>
      <c r="P98" s="96"/>
      <c r="Z98" s="42">
        <v>32.616666666666667</v>
      </c>
      <c r="AA98" s="100"/>
      <c r="AB98" s="100"/>
      <c r="AC98" s="100"/>
      <c r="AD98" s="96"/>
    </row>
    <row r="99" spans="12:30" x14ac:dyDescent="0.25">
      <c r="L99" s="42"/>
      <c r="M99" s="100"/>
      <c r="N99" s="100"/>
      <c r="O99" s="100"/>
      <c r="P99" s="96">
        <v>29.133333333333333</v>
      </c>
      <c r="Z99" s="42"/>
      <c r="AA99" s="100"/>
      <c r="AB99" s="100"/>
      <c r="AC99" s="100">
        <v>21.599999999999998</v>
      </c>
      <c r="AD99" s="96"/>
    </row>
    <row r="100" spans="12:30" x14ac:dyDescent="0.25">
      <c r="L100" s="42"/>
      <c r="M100" s="100"/>
      <c r="N100" s="100"/>
      <c r="O100" s="100">
        <v>23.883333333333336</v>
      </c>
      <c r="P100" s="96"/>
      <c r="Z100" s="42"/>
      <c r="AA100" s="100"/>
      <c r="AB100" s="100"/>
      <c r="AC100" s="100"/>
      <c r="AD100" s="96">
        <v>14.383333333333335</v>
      </c>
    </row>
    <row r="101" spans="12:30" x14ac:dyDescent="0.25">
      <c r="L101" s="42"/>
      <c r="M101" s="100">
        <v>45.25</v>
      </c>
      <c r="N101" s="100"/>
      <c r="O101" s="100"/>
      <c r="P101" s="96"/>
      <c r="Z101" s="42"/>
      <c r="AA101" s="100"/>
      <c r="AB101" s="100"/>
      <c r="AC101" s="100">
        <v>21.516666666666666</v>
      </c>
      <c r="AD101" s="96"/>
    </row>
    <row r="102" spans="12:30" x14ac:dyDescent="0.25">
      <c r="L102" s="42">
        <v>31.533333333333331</v>
      </c>
      <c r="M102" s="100"/>
      <c r="N102" s="100"/>
      <c r="O102" s="100"/>
      <c r="P102" s="96"/>
      <c r="Z102" s="42"/>
      <c r="AA102" s="100">
        <v>39.333333333333336</v>
      </c>
      <c r="AB102" s="100"/>
      <c r="AC102" s="100"/>
      <c r="AD102" s="96"/>
    </row>
    <row r="103" spans="12:30" x14ac:dyDescent="0.25">
      <c r="L103" s="42">
        <v>29.883333333333333</v>
      </c>
      <c r="M103" s="100"/>
      <c r="N103" s="100"/>
      <c r="O103" s="100"/>
      <c r="P103" s="96"/>
      <c r="Z103" s="42">
        <v>32.650000000000006</v>
      </c>
      <c r="AA103" s="100"/>
      <c r="AB103" s="100"/>
      <c r="AC103" s="100"/>
      <c r="AD103" s="96"/>
    </row>
    <row r="104" spans="12:30" x14ac:dyDescent="0.25">
      <c r="L104" s="42">
        <v>45</v>
      </c>
      <c r="M104" s="100"/>
      <c r="N104" s="100"/>
      <c r="O104" s="100"/>
      <c r="P104" s="96"/>
      <c r="Z104" s="42">
        <v>35.966666666666669</v>
      </c>
      <c r="AA104" s="100"/>
      <c r="AB104" s="100"/>
      <c r="AC104" s="100"/>
      <c r="AD104" s="96"/>
    </row>
    <row r="105" spans="12:30" x14ac:dyDescent="0.25">
      <c r="L105" s="42"/>
      <c r="M105" s="100">
        <v>74.333333333333343</v>
      </c>
      <c r="N105" s="100"/>
      <c r="O105" s="100"/>
      <c r="P105" s="96"/>
      <c r="Z105" s="42">
        <v>67.25</v>
      </c>
      <c r="AA105" s="100"/>
      <c r="AB105" s="100"/>
      <c r="AC105" s="100"/>
      <c r="AD105" s="96"/>
    </row>
    <row r="106" spans="12:30" x14ac:dyDescent="0.25">
      <c r="L106" s="42"/>
      <c r="M106" s="100">
        <v>34.233333333333334</v>
      </c>
      <c r="N106" s="100"/>
      <c r="O106" s="100"/>
      <c r="P106" s="96"/>
      <c r="Z106" s="42"/>
      <c r="AA106" s="100">
        <v>58.416666666666664</v>
      </c>
      <c r="AB106" s="100"/>
      <c r="AC106" s="100"/>
      <c r="AD106" s="96"/>
    </row>
    <row r="107" spans="12:30" x14ac:dyDescent="0.25">
      <c r="L107" s="42"/>
      <c r="M107" s="100">
        <v>12.966666666666665</v>
      </c>
      <c r="N107" s="100"/>
      <c r="O107" s="100"/>
      <c r="P107" s="96"/>
      <c r="Z107" s="42"/>
      <c r="AA107" s="100">
        <v>47.816666666666663</v>
      </c>
      <c r="AB107" s="100"/>
      <c r="AC107" s="100"/>
      <c r="AD107" s="96"/>
    </row>
    <row r="108" spans="12:30" x14ac:dyDescent="0.25">
      <c r="L108" s="42"/>
      <c r="M108" s="100"/>
      <c r="N108" s="100"/>
      <c r="O108" s="100"/>
      <c r="P108" s="96">
        <v>44.616666666666667</v>
      </c>
      <c r="Z108" s="42"/>
      <c r="AA108" s="100">
        <v>39.016666666666666</v>
      </c>
      <c r="AB108" s="100"/>
      <c r="AC108" s="100"/>
      <c r="AD108" s="96"/>
    </row>
    <row r="109" spans="12:30" x14ac:dyDescent="0.25">
      <c r="L109" s="42"/>
      <c r="M109" s="100"/>
      <c r="N109" s="100"/>
      <c r="O109" s="100"/>
      <c r="P109" s="96">
        <v>37.049999999999997</v>
      </c>
      <c r="Z109" s="42"/>
      <c r="AA109" s="100"/>
      <c r="AB109" s="100"/>
      <c r="AC109" s="100"/>
      <c r="AD109" s="96">
        <v>36.93333333333333</v>
      </c>
    </row>
    <row r="110" spans="12:30" x14ac:dyDescent="0.25">
      <c r="L110" s="42"/>
      <c r="M110" s="100"/>
      <c r="N110" s="100"/>
      <c r="O110" s="100"/>
      <c r="P110" s="96">
        <v>13.666666666666668</v>
      </c>
      <c r="Z110" s="42"/>
      <c r="AA110" s="100"/>
      <c r="AB110" s="100"/>
      <c r="AC110" s="100"/>
      <c r="AD110" s="96">
        <v>28.416666666666668</v>
      </c>
    </row>
    <row r="111" spans="12:30" x14ac:dyDescent="0.25">
      <c r="L111" s="42"/>
      <c r="M111" s="100"/>
      <c r="N111" s="100"/>
      <c r="O111" s="100"/>
      <c r="P111" s="96">
        <v>14.5</v>
      </c>
      <c r="Z111" s="42"/>
      <c r="AA111" s="100"/>
      <c r="AB111" s="100"/>
      <c r="AC111" s="100"/>
      <c r="AD111" s="96">
        <v>35.133333333333333</v>
      </c>
    </row>
    <row r="112" spans="12:30" x14ac:dyDescent="0.25">
      <c r="L112" s="42"/>
      <c r="M112" s="100"/>
      <c r="N112" s="100"/>
      <c r="O112" s="100"/>
      <c r="P112" s="96">
        <v>24.516666666666669</v>
      </c>
      <c r="Z112" s="42"/>
      <c r="AA112" s="100"/>
      <c r="AB112" s="100"/>
      <c r="AC112" s="100"/>
      <c r="AD112" s="96">
        <v>36.466666666666661</v>
      </c>
    </row>
    <row r="113" spans="12:30" x14ac:dyDescent="0.25">
      <c r="L113" s="42"/>
      <c r="M113" s="100"/>
      <c r="N113" s="100"/>
      <c r="O113" s="100"/>
      <c r="P113" s="96">
        <v>14.416666666666668</v>
      </c>
      <c r="Z113" s="42"/>
      <c r="AA113" s="100"/>
      <c r="AB113" s="100"/>
      <c r="AC113" s="100"/>
      <c r="AD113" s="96">
        <v>35.25</v>
      </c>
    </row>
    <row r="114" spans="12:30" x14ac:dyDescent="0.25">
      <c r="L114" s="42">
        <v>42.3</v>
      </c>
      <c r="M114" s="100"/>
      <c r="N114" s="100"/>
      <c r="O114" s="100"/>
      <c r="P114" s="96"/>
      <c r="Z114" s="42"/>
      <c r="AA114" s="100"/>
      <c r="AB114" s="100"/>
      <c r="AC114" s="100"/>
      <c r="AD114" s="96">
        <v>36.533333333333331</v>
      </c>
    </row>
    <row r="115" spans="12:30" x14ac:dyDescent="0.25">
      <c r="L115" s="42"/>
      <c r="M115" s="100"/>
      <c r="N115" s="100">
        <v>25.583333333333336</v>
      </c>
      <c r="O115" s="100"/>
      <c r="P115" s="96"/>
      <c r="Z115" s="42">
        <v>29.5</v>
      </c>
      <c r="AA115" s="100"/>
      <c r="AB115" s="100"/>
      <c r="AC115" s="100"/>
      <c r="AD115" s="96"/>
    </row>
    <row r="116" spans="12:30" x14ac:dyDescent="0.25">
      <c r="L116" s="42"/>
      <c r="M116" s="100"/>
      <c r="N116" s="100">
        <v>33.166666666666664</v>
      </c>
      <c r="O116" s="100"/>
      <c r="P116" s="96"/>
      <c r="Z116" s="42"/>
      <c r="AA116" s="100"/>
      <c r="AB116" s="100">
        <v>54.2</v>
      </c>
      <c r="AC116" s="100"/>
      <c r="AD116" s="96"/>
    </row>
    <row r="117" spans="12:30" x14ac:dyDescent="0.25">
      <c r="L117" s="42"/>
      <c r="M117" s="100"/>
      <c r="N117" s="100">
        <v>41.383333333333333</v>
      </c>
      <c r="O117" s="100"/>
      <c r="P117" s="96"/>
      <c r="Z117" s="42"/>
      <c r="AA117" s="100"/>
      <c r="AB117" s="100">
        <v>68.733333333333334</v>
      </c>
      <c r="AC117" s="100"/>
      <c r="AD117" s="96"/>
    </row>
    <row r="118" spans="12:30" x14ac:dyDescent="0.25">
      <c r="L118" s="42"/>
      <c r="M118" s="100"/>
      <c r="N118" s="100">
        <v>43.666666666666664</v>
      </c>
      <c r="O118" s="100"/>
      <c r="P118" s="96"/>
      <c r="Z118" s="42"/>
      <c r="AA118" s="100"/>
      <c r="AB118" s="100">
        <v>18</v>
      </c>
      <c r="AC118" s="100"/>
      <c r="AD118" s="96"/>
    </row>
    <row r="119" spans="12:30" x14ac:dyDescent="0.25">
      <c r="L119" s="42"/>
      <c r="M119" s="100">
        <v>46.31666666666667</v>
      </c>
      <c r="N119" s="100"/>
      <c r="O119" s="100"/>
      <c r="P119" s="96"/>
      <c r="Z119" s="42"/>
      <c r="AA119" s="100"/>
      <c r="AB119" s="100">
        <v>17.516666666666666</v>
      </c>
      <c r="AC119" s="100"/>
      <c r="AD119" s="96"/>
    </row>
    <row r="120" spans="12:30" x14ac:dyDescent="0.25">
      <c r="L120" s="42"/>
      <c r="M120" s="100">
        <v>50.483333333333334</v>
      </c>
      <c r="N120" s="100"/>
      <c r="O120" s="100"/>
      <c r="P120" s="96"/>
      <c r="Z120" s="42"/>
      <c r="AA120" s="100">
        <v>18.283333333333339</v>
      </c>
      <c r="AB120" s="100"/>
      <c r="AC120" s="100"/>
      <c r="AD120" s="96"/>
    </row>
    <row r="121" spans="12:30" x14ac:dyDescent="0.25">
      <c r="L121" s="42">
        <v>50.783333333333339</v>
      </c>
      <c r="M121" s="100"/>
      <c r="N121" s="100"/>
      <c r="O121" s="100"/>
      <c r="P121" s="96"/>
      <c r="Z121" s="42"/>
      <c r="AA121" s="100">
        <v>92.583333333333329</v>
      </c>
      <c r="AB121" s="100"/>
      <c r="AC121" s="100"/>
      <c r="AD121" s="96"/>
    </row>
    <row r="122" spans="12:30" x14ac:dyDescent="0.25">
      <c r="L122" s="42"/>
      <c r="M122" s="100">
        <v>57.566666666666656</v>
      </c>
      <c r="N122" s="100"/>
      <c r="O122" s="100"/>
      <c r="P122" s="96"/>
      <c r="Z122" s="42">
        <v>35.733333333333334</v>
      </c>
      <c r="AA122" s="100"/>
      <c r="AB122" s="100"/>
      <c r="AC122" s="100"/>
      <c r="AD122" s="96"/>
    </row>
    <row r="123" spans="12:30" x14ac:dyDescent="0.25">
      <c r="L123" s="42"/>
      <c r="M123" s="100">
        <v>63.766666666666666</v>
      </c>
      <c r="N123" s="100"/>
      <c r="O123" s="100"/>
      <c r="P123" s="96"/>
      <c r="Z123" s="42"/>
      <c r="AA123" s="100">
        <v>100.41666666666669</v>
      </c>
      <c r="AB123" s="100"/>
      <c r="AC123" s="100"/>
      <c r="AD123" s="96"/>
    </row>
    <row r="124" spans="12:30" x14ac:dyDescent="0.25">
      <c r="L124" s="42"/>
      <c r="M124" s="100">
        <v>12.683333333333334</v>
      </c>
      <c r="N124" s="100"/>
      <c r="O124" s="100"/>
      <c r="P124" s="96"/>
      <c r="Z124" s="42"/>
      <c r="AA124" s="100">
        <v>79.416666666666657</v>
      </c>
      <c r="AB124" s="100"/>
      <c r="AC124" s="100"/>
      <c r="AD124" s="96"/>
    </row>
    <row r="125" spans="12:30" x14ac:dyDescent="0.25">
      <c r="L125" s="42">
        <v>36.81666666666667</v>
      </c>
      <c r="M125" s="100"/>
      <c r="N125" s="100"/>
      <c r="O125" s="100"/>
      <c r="P125" s="96"/>
      <c r="Z125" s="42"/>
      <c r="AA125" s="100">
        <v>62.033333333333331</v>
      </c>
      <c r="AB125" s="100"/>
      <c r="AC125" s="100"/>
      <c r="AD125" s="96"/>
    </row>
    <row r="126" spans="12:30" x14ac:dyDescent="0.25">
      <c r="L126" s="42"/>
      <c r="M126" s="100">
        <v>77.216666666666669</v>
      </c>
      <c r="N126" s="100"/>
      <c r="O126" s="100"/>
      <c r="P126" s="96"/>
      <c r="Z126" s="42">
        <v>48.1</v>
      </c>
      <c r="AA126" s="100"/>
      <c r="AB126" s="100"/>
      <c r="AC126" s="100"/>
      <c r="AD126" s="96"/>
    </row>
    <row r="127" spans="12:30" x14ac:dyDescent="0.25">
      <c r="L127" s="42"/>
      <c r="M127" s="100"/>
      <c r="N127" s="100"/>
      <c r="O127" s="100"/>
      <c r="P127" s="96">
        <v>34.299999999999997</v>
      </c>
      <c r="Z127" s="42"/>
      <c r="AA127" s="100">
        <v>79.3</v>
      </c>
      <c r="AB127" s="100"/>
      <c r="AC127" s="100"/>
      <c r="AD127" s="96"/>
    </row>
    <row r="128" spans="12:30" x14ac:dyDescent="0.25">
      <c r="L128" s="42"/>
      <c r="M128" s="100">
        <v>24.216666666666665</v>
      </c>
      <c r="N128" s="100"/>
      <c r="O128" s="100"/>
      <c r="P128" s="96"/>
      <c r="Z128" s="42"/>
      <c r="AA128" s="100"/>
      <c r="AB128" s="100"/>
      <c r="AC128" s="100"/>
      <c r="AD128" s="96">
        <v>23.35</v>
      </c>
    </row>
    <row r="129" spans="12:30" x14ac:dyDescent="0.25">
      <c r="L129" s="42"/>
      <c r="M129" s="100">
        <v>16.899999999999999</v>
      </c>
      <c r="N129" s="100"/>
      <c r="O129" s="100"/>
      <c r="P129" s="96"/>
      <c r="Z129" s="42"/>
      <c r="AA129" s="100">
        <v>15.299999999999997</v>
      </c>
      <c r="AB129" s="100"/>
      <c r="AC129" s="100"/>
      <c r="AD129" s="96"/>
    </row>
    <row r="130" spans="12:30" x14ac:dyDescent="0.25">
      <c r="L130" s="42">
        <v>65.666666666666657</v>
      </c>
      <c r="M130" s="100"/>
      <c r="N130" s="100"/>
      <c r="O130" s="100"/>
      <c r="P130" s="96"/>
      <c r="Z130" s="42"/>
      <c r="AA130" s="100">
        <v>13.766666666666666</v>
      </c>
      <c r="AB130" s="100"/>
      <c r="AC130" s="100"/>
      <c r="AD130" s="96"/>
    </row>
    <row r="131" spans="12:30" x14ac:dyDescent="0.25">
      <c r="L131" s="42"/>
      <c r="M131" s="100"/>
      <c r="N131" s="100"/>
      <c r="O131" s="100">
        <v>15.700000000000001</v>
      </c>
      <c r="P131" s="96"/>
      <c r="Z131" s="42">
        <v>85.833333333333343</v>
      </c>
      <c r="AA131" s="100"/>
      <c r="AB131" s="100"/>
      <c r="AC131" s="100"/>
      <c r="AD131" s="96"/>
    </row>
    <row r="132" spans="12:30" x14ac:dyDescent="0.25">
      <c r="L132" s="42"/>
      <c r="M132" s="100">
        <v>25.533333333333335</v>
      </c>
      <c r="N132" s="100"/>
      <c r="O132" s="100"/>
      <c r="P132" s="96"/>
      <c r="Z132" s="42"/>
      <c r="AA132" s="100"/>
      <c r="AB132" s="100"/>
      <c r="AC132" s="100">
        <v>24.366666666666667</v>
      </c>
      <c r="AD132" s="96"/>
    </row>
    <row r="133" spans="12:30" x14ac:dyDescent="0.25">
      <c r="L133" s="42"/>
      <c r="M133" s="100"/>
      <c r="N133" s="100"/>
      <c r="O133" s="100">
        <v>26.716666666666669</v>
      </c>
      <c r="P133" s="96"/>
      <c r="Z133" s="42"/>
      <c r="AA133" s="100">
        <v>38.36666666666666</v>
      </c>
      <c r="AB133" s="100"/>
      <c r="AC133" s="100"/>
      <c r="AD133" s="96"/>
    </row>
    <row r="134" spans="12:30" x14ac:dyDescent="0.25">
      <c r="L134" s="42"/>
      <c r="M134" s="100"/>
      <c r="N134" s="100"/>
      <c r="O134" s="100"/>
      <c r="P134" s="96">
        <v>31.483333333333327</v>
      </c>
      <c r="Z134" s="42"/>
      <c r="AA134" s="100"/>
      <c r="AB134" s="100"/>
      <c r="AC134" s="100">
        <v>27.549999999999997</v>
      </c>
      <c r="AD134" s="96"/>
    </row>
    <row r="135" spans="12:30" ht="15.75" thickBot="1" x14ac:dyDescent="0.3">
      <c r="L135" s="101"/>
      <c r="M135" s="102"/>
      <c r="N135" s="102"/>
      <c r="O135" s="102"/>
      <c r="P135" s="103">
        <v>24.333333333333332</v>
      </c>
      <c r="Z135" s="42"/>
      <c r="AA135" s="100"/>
      <c r="AB135" s="100"/>
      <c r="AC135" s="100"/>
      <c r="AD135" s="96">
        <v>29.183333333333334</v>
      </c>
    </row>
    <row r="136" spans="12:30" ht="15.75" thickBot="1" x14ac:dyDescent="0.3">
      <c r="Z136" s="101"/>
      <c r="AA136" s="102"/>
      <c r="AB136" s="102"/>
      <c r="AC136" s="102"/>
      <c r="AD136" s="103">
        <v>61.349999999999994</v>
      </c>
    </row>
  </sheetData>
  <mergeCells count="1">
    <mergeCell ref="A2:A71"/>
  </mergeCells>
  <pageMargins left="0.7" right="0.7" top="0.75" bottom="0.75" header="0.3" footer="0.3"/>
  <pageSetup orientation="portrait" horizontalDpi="4294967293"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97"/>
  <sheetViews>
    <sheetView zoomScale="85" zoomScaleNormal="85" workbookViewId="0">
      <pane xSplit="2" ySplit="2" topLeftCell="C3" activePane="bottomRight" state="frozen"/>
      <selection pane="topRight" activeCell="C1" sqref="C1"/>
      <selection pane="bottomLeft" activeCell="A3" sqref="A3"/>
      <selection pane="bottomRight" activeCell="B3" sqref="B3"/>
    </sheetView>
  </sheetViews>
  <sheetFormatPr defaultRowHeight="15" x14ac:dyDescent="0.25"/>
  <cols>
    <col min="1" max="1" width="24.7109375" customWidth="1"/>
    <col min="2" max="2" width="29.5703125" bestFit="1" customWidth="1"/>
    <col min="3" max="51" width="14.85546875" customWidth="1"/>
    <col min="52" max="54" width="14.85546875" style="19" customWidth="1"/>
    <col min="55" max="81" width="14.85546875" customWidth="1"/>
  </cols>
  <sheetData>
    <row r="1" spans="1:81" x14ac:dyDescent="0.25">
      <c r="B1" t="s">
        <v>83</v>
      </c>
      <c r="C1" s="23" t="str">
        <f>+'Descriptive statistics'!C1</f>
        <v>001 - 14</v>
      </c>
      <c r="D1" s="23" t="str">
        <f>+'Descriptive statistics'!D1</f>
        <v>002 - 14</v>
      </c>
      <c r="E1" s="23" t="str">
        <f>+'Descriptive statistics'!E1</f>
        <v>003 - 14</v>
      </c>
      <c r="F1" s="23" t="str">
        <f>+'Descriptive statistics'!F1</f>
        <v>004 - 14</v>
      </c>
      <c r="G1" s="23" t="str">
        <f>+'Descriptive statistics'!G1</f>
        <v>005 - 14</v>
      </c>
      <c r="H1" s="23" t="str">
        <f>+'Descriptive statistics'!H1</f>
        <v>006 - 14</v>
      </c>
      <c r="I1" s="23" t="str">
        <f>+'Descriptive statistics'!I1</f>
        <v>007 - 14</v>
      </c>
      <c r="J1" s="23" t="str">
        <f>+'Descriptive statistics'!J1</f>
        <v>008 - 14</v>
      </c>
      <c r="K1" s="23" t="str">
        <f>+'Descriptive statistics'!K1</f>
        <v>0010 - 14</v>
      </c>
      <c r="L1" s="23" t="str">
        <f>+'Descriptive statistics'!L1</f>
        <v>0011 - 14</v>
      </c>
      <c r="M1" s="23" t="str">
        <f>+'Descriptive statistics'!M1</f>
        <v>0012 - 14</v>
      </c>
      <c r="N1" s="23" t="str">
        <f>+'Descriptive statistics'!N1</f>
        <v>0013 - 14</v>
      </c>
      <c r="O1" s="23" t="str">
        <f>+'Descriptive statistics'!O1</f>
        <v>0014 - 14</v>
      </c>
      <c r="P1" s="23" t="str">
        <f>+'Descriptive statistics'!P1</f>
        <v>0015 - 14</v>
      </c>
      <c r="Q1" s="23" t="str">
        <f>+'Descriptive statistics'!Q1</f>
        <v>0016 - 14</v>
      </c>
      <c r="R1" s="23" t="str">
        <f>+'Descriptive statistics'!R1</f>
        <v>0017 - 14</v>
      </c>
      <c r="S1" s="23" t="str">
        <f>+'Descriptive statistics'!S1</f>
        <v>0018 - 14</v>
      </c>
      <c r="T1" s="23" t="str">
        <f>+'Descriptive statistics'!T1</f>
        <v>0019 - 14</v>
      </c>
      <c r="U1" s="23" t="str">
        <f>+'Descriptive statistics'!U1</f>
        <v>0020 - 14</v>
      </c>
      <c r="V1" s="23" t="str">
        <f>+'Descriptive statistics'!V1</f>
        <v>0021 - 14</v>
      </c>
      <c r="W1" s="23" t="str">
        <f>+'Descriptive statistics'!W1</f>
        <v>0022 - 14</v>
      </c>
      <c r="X1" s="23" t="str">
        <f>+'Descriptive statistics'!X1</f>
        <v>0023 - 14</v>
      </c>
      <c r="Y1" s="23" t="str">
        <f>+'Descriptive statistics'!Y1</f>
        <v>0024 - 14</v>
      </c>
      <c r="Z1" s="23" t="str">
        <f>+'Descriptive statistics'!Z1</f>
        <v>0025 - 14</v>
      </c>
      <c r="AA1" s="23" t="str">
        <f>+'Descriptive statistics'!AA1</f>
        <v>0026 - 14</v>
      </c>
      <c r="AB1" s="23" t="str">
        <f>+'Descriptive statistics'!AB1</f>
        <v>0028 - 14</v>
      </c>
      <c r="AC1" s="23" t="str">
        <f>+'Descriptive statistics'!AC1</f>
        <v>0029 - 14</v>
      </c>
      <c r="AD1" s="23" t="str">
        <f>+'Descriptive statistics'!AD1</f>
        <v>0030 - 14</v>
      </c>
      <c r="AE1" s="23" t="str">
        <f>+'Descriptive statistics'!AE1</f>
        <v>0031 - 14</v>
      </c>
      <c r="AF1" s="23" t="str">
        <f>+'Descriptive statistics'!AF1</f>
        <v>0032 - 14</v>
      </c>
      <c r="AG1" s="23" t="str">
        <f>+'Descriptive statistics'!AG1</f>
        <v>0034 - 14</v>
      </c>
      <c r="AH1" s="23" t="str">
        <f>+'Descriptive statistics'!AH1</f>
        <v>035 - 14</v>
      </c>
      <c r="AI1" s="23" t="str">
        <f>+'Descriptive statistics'!AI1</f>
        <v>036 - 14</v>
      </c>
      <c r="AJ1" s="23" t="str">
        <f>+'Descriptive statistics'!AJ1</f>
        <v>037 - 14</v>
      </c>
      <c r="AK1" s="23" t="str">
        <f>+'Descriptive statistics'!AK1</f>
        <v>038 - 14</v>
      </c>
      <c r="AL1" s="23" t="str">
        <f>+'Descriptive statistics'!AL1</f>
        <v>039 - 14</v>
      </c>
      <c r="AM1" s="23" t="str">
        <f>+'Descriptive statistics'!AM1</f>
        <v>040 - 14</v>
      </c>
      <c r="AN1" s="23" t="str">
        <f>+'Descriptive statistics'!AN1</f>
        <v>041 - 14</v>
      </c>
      <c r="AO1" s="23" t="str">
        <f>+'Descriptive statistics'!AO1</f>
        <v>042 - 14</v>
      </c>
      <c r="AP1" s="23" t="str">
        <f>+'Descriptive statistics'!AP1</f>
        <v>043 - 14</v>
      </c>
      <c r="AQ1" s="23" t="str">
        <f>+'Descriptive statistics'!AQ1</f>
        <v>045 - 14</v>
      </c>
      <c r="AR1" s="23" t="str">
        <f>+'Descriptive statistics'!AR1</f>
        <v>047 - 14</v>
      </c>
      <c r="AS1" s="23" t="str">
        <f>+'Descriptive statistics'!AS1</f>
        <v>048 - 14</v>
      </c>
      <c r="AT1" s="23" t="str">
        <f>+'Descriptive statistics'!AT1</f>
        <v>049 - 14</v>
      </c>
      <c r="AU1" s="23" t="str">
        <f>+'Descriptive statistics'!AU1</f>
        <v>050 - 14</v>
      </c>
      <c r="AV1" s="23" t="str">
        <f>+'Descriptive statistics'!AV1</f>
        <v>051 - 14</v>
      </c>
      <c r="AW1" s="23" t="str">
        <f>+'Descriptive statistics'!AW1</f>
        <v>052 - 14</v>
      </c>
      <c r="AX1" s="23" t="str">
        <f>+'Descriptive statistics'!AX1</f>
        <v>053 - 14</v>
      </c>
      <c r="AY1" s="23" t="str">
        <f>+'Descriptive statistics'!AY1</f>
        <v>054 - 14</v>
      </c>
      <c r="AZ1" s="23" t="str">
        <f>+'Descriptive statistics'!AZ1</f>
        <v>055 - 14</v>
      </c>
      <c r="BA1" s="23" t="str">
        <f>+'Descriptive statistics'!BA1</f>
        <v>056 - 14</v>
      </c>
      <c r="BB1" s="23" t="str">
        <f>+'Descriptive statistics'!BB1</f>
        <v>057 - 14</v>
      </c>
      <c r="BC1" s="23" t="str">
        <f>+'Descriptive statistics'!BC1</f>
        <v>058 - 14</v>
      </c>
      <c r="BD1" s="23" t="str">
        <f>+'Descriptive statistics'!BD1</f>
        <v>059 - 14</v>
      </c>
      <c r="BE1" s="23" t="str">
        <f>+'Descriptive statistics'!BE1</f>
        <v>060 - 14</v>
      </c>
      <c r="BF1" s="23" t="str">
        <f>+'Descriptive statistics'!BF1</f>
        <v>061 - 14</v>
      </c>
      <c r="BG1" s="23" t="str">
        <f>+'Descriptive statistics'!BG1</f>
        <v>062 - 14</v>
      </c>
      <c r="BH1" s="23" t="str">
        <f>+'Descriptive statistics'!BH1</f>
        <v>063 - 14</v>
      </c>
      <c r="BI1" s="23" t="str">
        <f>+'Descriptive statistics'!BI1</f>
        <v>064 - 14</v>
      </c>
      <c r="BJ1" s="23" t="str">
        <f>+'Descriptive statistics'!BJ1</f>
        <v>065 - 14</v>
      </c>
      <c r="BK1" s="23" t="str">
        <f>+'Descriptive statistics'!BK1</f>
        <v>066 - 14</v>
      </c>
      <c r="BL1" s="23" t="str">
        <f>+'Descriptive statistics'!BL1</f>
        <v>067 - 14</v>
      </c>
      <c r="BM1" s="23" t="str">
        <f>+'Descriptive statistics'!BM1</f>
        <v>068 - 14</v>
      </c>
      <c r="BN1" s="23" t="str">
        <f>+'Descriptive statistics'!BN1</f>
        <v>069 - 14</v>
      </c>
      <c r="BO1" s="23" t="str">
        <f>+'Descriptive statistics'!BO1</f>
        <v>070 - 14</v>
      </c>
      <c r="BP1" s="23" t="str">
        <f>+'Descriptive statistics'!BP1</f>
        <v>071 - 14</v>
      </c>
      <c r="BQ1" s="23" t="str">
        <f>+'Descriptive statistics'!BQ1</f>
        <v>072 - 14</v>
      </c>
      <c r="BR1" s="23" t="str">
        <f>+'Descriptive statistics'!BR1</f>
        <v>073 - 14</v>
      </c>
      <c r="BS1" s="23" t="str">
        <f>+'Descriptive statistics'!BS1</f>
        <v>074 - 14</v>
      </c>
      <c r="BT1" s="23" t="str">
        <f>+'Descriptive statistics'!BT1</f>
        <v>075 - 14</v>
      </c>
      <c r="BU1" s="23" t="str">
        <f>+'Descriptive statistics'!BU1</f>
        <v>076 - 14</v>
      </c>
      <c r="BV1" s="23" t="str">
        <f>+'Descriptive statistics'!BV1</f>
        <v>077 - 14</v>
      </c>
      <c r="BW1" s="23" t="str">
        <f>+'Descriptive statistics'!BW1</f>
        <v>078 - 14</v>
      </c>
      <c r="BX1" s="23" t="str">
        <f>+'Descriptive statistics'!BX1</f>
        <v>079 - 14</v>
      </c>
      <c r="BY1" s="23" t="str">
        <f>+'Descriptive statistics'!BY1</f>
        <v>080 - 14</v>
      </c>
      <c r="BZ1" s="23" t="str">
        <f>+'Descriptive statistics'!BZ1</f>
        <v>081 - 14</v>
      </c>
      <c r="CA1" s="23" t="str">
        <f>+'Descriptive statistics'!CA1</f>
        <v>082 - 14</v>
      </c>
      <c r="CB1" s="23" t="str">
        <f>+'Descriptive statistics'!CB1</f>
        <v>083 - 14</v>
      </c>
      <c r="CC1" s="23" t="str">
        <f>+'Descriptive statistics'!CC1</f>
        <v>084 - 14</v>
      </c>
    </row>
    <row r="2" spans="1:81" x14ac:dyDescent="0.25">
      <c r="A2" s="214" t="s">
        <v>727</v>
      </c>
      <c r="B2" t="s">
        <v>463</v>
      </c>
      <c r="C2" s="2" t="s">
        <v>49</v>
      </c>
      <c r="D2" s="2" t="s">
        <v>49</v>
      </c>
      <c r="E2" s="2" t="s">
        <v>49</v>
      </c>
      <c r="F2" s="2" t="s">
        <v>27</v>
      </c>
      <c r="G2" s="2" t="s">
        <v>49</v>
      </c>
      <c r="H2" s="2" t="s">
        <v>49</v>
      </c>
      <c r="I2" s="2" t="s">
        <v>49</v>
      </c>
      <c r="J2" s="2" t="s">
        <v>49</v>
      </c>
      <c r="K2" s="2" t="s">
        <v>98</v>
      </c>
      <c r="L2" s="2" t="s">
        <v>49</v>
      </c>
      <c r="M2" s="2" t="s">
        <v>49</v>
      </c>
      <c r="N2" s="2" t="s">
        <v>98</v>
      </c>
      <c r="O2" s="2" t="s">
        <v>98</v>
      </c>
      <c r="P2" s="2" t="s">
        <v>98</v>
      </c>
      <c r="Q2" s="2" t="s">
        <v>27</v>
      </c>
      <c r="R2" s="2" t="s">
        <v>49</v>
      </c>
      <c r="S2" s="2" t="s">
        <v>49</v>
      </c>
      <c r="T2" s="2" t="s">
        <v>118</v>
      </c>
      <c r="U2" s="2" t="s">
        <v>118</v>
      </c>
      <c r="V2" s="2" t="s">
        <v>49</v>
      </c>
      <c r="W2" s="2" t="s">
        <v>49</v>
      </c>
      <c r="X2" s="2" t="s">
        <v>49</v>
      </c>
      <c r="Y2" s="2" t="s">
        <v>49</v>
      </c>
      <c r="Z2" s="2" t="s">
        <v>98</v>
      </c>
      <c r="AA2" s="2" t="s">
        <v>27</v>
      </c>
      <c r="AB2" s="2" t="s">
        <v>98</v>
      </c>
      <c r="AC2" s="2" t="s">
        <v>98</v>
      </c>
      <c r="AD2" s="2" t="s">
        <v>98</v>
      </c>
      <c r="AE2" s="2" t="s">
        <v>49</v>
      </c>
      <c r="AF2" s="2" t="s">
        <v>98</v>
      </c>
      <c r="AG2" s="2" t="s">
        <v>49</v>
      </c>
      <c r="AH2" s="2" t="s">
        <v>49</v>
      </c>
      <c r="AI2" s="2" t="s">
        <v>49</v>
      </c>
      <c r="AJ2" s="2" t="s">
        <v>27</v>
      </c>
      <c r="AK2" s="2" t="s">
        <v>49</v>
      </c>
      <c r="AL2" s="2" t="s">
        <v>49</v>
      </c>
      <c r="AM2" s="2" t="s">
        <v>27</v>
      </c>
      <c r="AN2" s="2" t="s">
        <v>49</v>
      </c>
      <c r="AO2" s="2" t="s">
        <v>208</v>
      </c>
      <c r="AP2" s="2" t="s">
        <v>49</v>
      </c>
      <c r="AQ2" s="2" t="s">
        <v>53</v>
      </c>
      <c r="AR2" s="2" t="s">
        <v>49</v>
      </c>
      <c r="AS2" s="2" t="s">
        <v>27</v>
      </c>
      <c r="AT2" s="2" t="s">
        <v>49</v>
      </c>
      <c r="AU2" s="2" t="s">
        <v>49</v>
      </c>
      <c r="AV2" s="2" t="s">
        <v>49</v>
      </c>
      <c r="AW2" s="2" t="s">
        <v>49</v>
      </c>
      <c r="AX2" s="2" t="s">
        <v>118</v>
      </c>
      <c r="AY2" s="2" t="s">
        <v>49</v>
      </c>
      <c r="AZ2" s="2" t="s">
        <v>118</v>
      </c>
      <c r="BA2" s="2" t="s">
        <v>49</v>
      </c>
      <c r="BB2" s="2" t="s">
        <v>118</v>
      </c>
      <c r="BC2" s="2" t="s">
        <v>118</v>
      </c>
      <c r="BD2" s="2" t="s">
        <v>49</v>
      </c>
      <c r="BE2" s="2" t="s">
        <v>49</v>
      </c>
      <c r="BF2" s="2" t="s">
        <v>118</v>
      </c>
      <c r="BG2" s="2" t="s">
        <v>49</v>
      </c>
      <c r="BH2" s="2" t="s">
        <v>49</v>
      </c>
      <c r="BI2" s="2" t="s">
        <v>208</v>
      </c>
      <c r="BJ2" s="2" t="s">
        <v>208</v>
      </c>
      <c r="BK2" s="2" t="s">
        <v>49</v>
      </c>
      <c r="BL2" s="2" t="s">
        <v>49</v>
      </c>
      <c r="BM2" s="2" t="s">
        <v>49</v>
      </c>
      <c r="BN2" s="2" t="s">
        <v>49</v>
      </c>
      <c r="BO2" s="2" t="s">
        <v>53</v>
      </c>
      <c r="BP2" s="2" t="s">
        <v>49</v>
      </c>
      <c r="BQ2" s="2" t="s">
        <v>98</v>
      </c>
      <c r="BR2" s="2" t="s">
        <v>49</v>
      </c>
      <c r="BS2" s="2" t="s">
        <v>49</v>
      </c>
      <c r="BT2" s="2" t="s">
        <v>49</v>
      </c>
      <c r="BU2" s="2" t="s">
        <v>49</v>
      </c>
      <c r="BV2" s="2" t="s">
        <v>49</v>
      </c>
      <c r="BW2" s="2" t="s">
        <v>49</v>
      </c>
      <c r="BX2" s="2" t="s">
        <v>49</v>
      </c>
      <c r="BY2" s="2" t="s">
        <v>49</v>
      </c>
      <c r="BZ2" s="2" t="s">
        <v>98</v>
      </c>
      <c r="CA2" s="2" t="s">
        <v>49</v>
      </c>
      <c r="CB2" s="2" t="s">
        <v>49</v>
      </c>
      <c r="CC2" s="2" t="s">
        <v>49</v>
      </c>
    </row>
    <row r="3" spans="1:81" x14ac:dyDescent="0.25">
      <c r="A3" s="215"/>
      <c r="AZ3"/>
      <c r="BA3"/>
      <c r="BB3"/>
    </row>
    <row r="4" spans="1:81" x14ac:dyDescent="0.25">
      <c r="A4" s="215"/>
      <c r="B4" t="s">
        <v>250</v>
      </c>
      <c r="C4" s="50">
        <f>+SUMIF('Task Durations'!$B$14:$B$53,"Direct",'Task Durations'!D$14:D$53)</f>
        <v>22.5</v>
      </c>
      <c r="D4" s="50">
        <f>+SUMIF('Task Durations'!$B$14:$B$53,"Direct",'Task Durations'!E$14:E$53)</f>
        <v>30.35</v>
      </c>
      <c r="E4" s="50">
        <f>+SUMIF('Task Durations'!$B$14:$B$53,"Direct",'Task Durations'!F$14:F$53)</f>
        <v>47.633333333333326</v>
      </c>
      <c r="F4" s="50">
        <f>+SUMIF('Task Durations'!$B$14:$B$53,"Direct",'Task Durations'!G$14:G$53)</f>
        <v>174.98333333333332</v>
      </c>
      <c r="G4" s="50">
        <f>+SUMIF('Task Durations'!$B$14:$B$53,"Direct",'Task Durations'!H$14:H$53)</f>
        <v>5.8333333333333339</v>
      </c>
      <c r="H4" s="50">
        <f>+SUMIF('Task Durations'!$B$14:$B$53,"Direct",'Task Durations'!I$14:I$53)</f>
        <v>32.316666666666663</v>
      </c>
      <c r="I4" s="50">
        <f>+SUMIF('Task Durations'!$B$14:$B$53,"Direct",'Task Durations'!J$14:J$53)</f>
        <v>16.549999999999997</v>
      </c>
      <c r="J4" s="50">
        <f>+SUMIF('Task Durations'!$B$14:$B$53,"Direct",'Task Durations'!K$14:K$53)</f>
        <v>14.95</v>
      </c>
      <c r="K4" s="50">
        <f>+SUMIF('Task Durations'!$B$14:$B$53,"Direct",'Task Durations'!L$14:L$53)</f>
        <v>23.083333333333332</v>
      </c>
      <c r="L4" s="50">
        <f>+SUMIF('Task Durations'!$B$14:$B$53,"Direct",'Task Durations'!M$14:M$53)</f>
        <v>31.566666666666666</v>
      </c>
      <c r="M4" s="50">
        <f>+SUMIF('Task Durations'!$B$14:$B$53,"Direct",'Task Durations'!N$14:N$53)</f>
        <v>53.516666666666673</v>
      </c>
      <c r="N4" s="50">
        <f>+SUMIF('Task Durations'!$B$14:$B$53,"Direct",'Task Durations'!O$14:O$53)</f>
        <v>21.816666666666666</v>
      </c>
      <c r="O4" s="50">
        <f>+SUMIF('Task Durations'!$B$14:$B$53,"Direct",'Task Durations'!P$14:P$53)</f>
        <v>91.4</v>
      </c>
      <c r="P4" s="50">
        <f>+SUMIF('Task Durations'!$B$14:$B$53,"Direct",'Task Durations'!Q$14:Q$53)</f>
        <v>3.15</v>
      </c>
      <c r="Q4" s="50">
        <f>+SUMIF('Task Durations'!$B$14:$B$53,"Direct",'Task Durations'!R$14:R$53)</f>
        <v>54.65</v>
      </c>
      <c r="R4" s="50">
        <f>+SUMIF('Task Durations'!$B$14:$B$53,"Direct",'Task Durations'!S$14:S$53)</f>
        <v>37.300000000000004</v>
      </c>
      <c r="S4" s="50">
        <f>+SUMIF('Task Durations'!$B$14:$B$53,"Direct",'Task Durations'!T$14:T$53)</f>
        <v>39.799999999999997</v>
      </c>
      <c r="T4" s="50">
        <f>+SUMIF('Task Durations'!$B$14:$B$53,"Direct",'Task Durations'!U$14:U$53)</f>
        <v>29.116666666666667</v>
      </c>
      <c r="U4" s="50">
        <f>+SUMIF('Task Durations'!$B$14:$B$53,"Direct",'Task Durations'!V$14:V$53)</f>
        <v>32.25</v>
      </c>
      <c r="V4" s="50">
        <f>+SUMIF('Task Durations'!$B$14:$B$53,"Direct",'Task Durations'!W$14:W$53)</f>
        <v>42.933333333333337</v>
      </c>
      <c r="W4" s="50">
        <f>+SUMIF('Task Durations'!$B$14:$B$53,"Direct",'Task Durations'!X$14:X$53)</f>
        <v>22.066666666666666</v>
      </c>
      <c r="X4" s="50">
        <f>+SUMIF('Task Durations'!$B$14:$B$53,"Direct",'Task Durations'!Y$14:Y$53)</f>
        <v>37.183333333333337</v>
      </c>
      <c r="Y4" s="50">
        <f>+SUMIF('Task Durations'!$B$14:$B$53,"Direct",'Task Durations'!Z$14:Z$53)</f>
        <v>40.283333333333331</v>
      </c>
      <c r="Z4" s="50">
        <f>+SUMIF('Task Durations'!$B$14:$B$53,"Direct",'Task Durations'!AA$14:AA$53)</f>
        <v>46.666666666666664</v>
      </c>
      <c r="AA4" s="50">
        <f>+SUMIF('Task Durations'!$B$14:$B$53,"Direct",'Task Durations'!AB$14:AB$53)</f>
        <v>21.233333333333334</v>
      </c>
      <c r="AB4" s="50">
        <f>+SUMIF('Task Durations'!$B$14:$B$53,"Direct",'Task Durations'!AC$14:AC$53)</f>
        <v>8.6833333333333336</v>
      </c>
      <c r="AC4" s="50">
        <f>+SUMIF('Task Durations'!$B$14:$B$53,"Direct",'Task Durations'!AD$14:AD$53)</f>
        <v>10.216666666666667</v>
      </c>
      <c r="AD4" s="50">
        <f>+SUMIF('Task Durations'!$B$14:$B$53,"Direct",'Task Durations'!AE$14:AE$53)</f>
        <v>36.13333333333334</v>
      </c>
      <c r="AE4" s="50">
        <f>+SUMIF('Task Durations'!$B$14:$B$53,"Direct",'Task Durations'!AF$14:AF$53)</f>
        <v>21.166666666666671</v>
      </c>
      <c r="AF4" s="50">
        <f>+SUMIF('Task Durations'!$B$14:$B$53,"Direct",'Task Durations'!AG$14:AG$53)</f>
        <v>15.716666666666665</v>
      </c>
      <c r="AG4" s="50">
        <f>+SUMIF('Task Durations'!$B$14:$B$53,"Direct",'Task Durations'!AH$14:AH$53)</f>
        <v>54.4</v>
      </c>
      <c r="AH4" s="50">
        <f>+SUMIF('Task Durations'!$B$14:$B$53,"Direct",'Task Durations'!AI$14:AI$53)</f>
        <v>36.716666666666661</v>
      </c>
      <c r="AI4" s="50">
        <f>+SUMIF('Task Durations'!$B$14:$B$53,"Direct",'Task Durations'!AJ$14:AJ$53)</f>
        <v>12.500000000000002</v>
      </c>
      <c r="AJ4" s="50">
        <f>+SUMIF('Task Durations'!$B$14:$B$53,"Direct",'Task Durations'!AK$14:AK$53)</f>
        <v>35.383333333333333</v>
      </c>
      <c r="AK4" s="50">
        <f>+SUMIF('Task Durations'!$B$14:$B$53,"Direct",'Task Durations'!AL$14:AL$53)</f>
        <v>50.75</v>
      </c>
      <c r="AL4" s="50">
        <f>+SUMIF('Task Durations'!$B$14:$B$53,"Direct",'Task Durations'!AM$14:AM$53)</f>
        <v>61.066666666666663</v>
      </c>
      <c r="AM4" s="50">
        <f>+SUMIF('Task Durations'!$B$14:$B$53,"Direct",'Task Durations'!AN$14:AN$53)</f>
        <v>27.416666666666668</v>
      </c>
      <c r="AN4" s="50">
        <f>+SUMIF('Task Durations'!$B$14:$B$53,"Direct",'Task Durations'!AO$14:AO$53)</f>
        <v>19.75</v>
      </c>
      <c r="AO4" s="50">
        <f>+SUMIF('Task Durations'!$B$14:$B$53,"Direct",'Task Durations'!AP$14:AP$53)</f>
        <v>28.033333333333339</v>
      </c>
      <c r="AP4" s="50">
        <f>+SUMIF('Task Durations'!$B$14:$B$53,"Direct",'Task Durations'!AQ$14:AQ$53)</f>
        <v>154.25</v>
      </c>
      <c r="AQ4" s="50">
        <f>+SUMIF('Task Durations'!$B$14:$B$53,"Direct",'Task Durations'!AR$14:AR$53)</f>
        <v>48.900000000000006</v>
      </c>
      <c r="AR4" s="50">
        <f>+SUMIF('Task Durations'!$B$14:$B$53,"Direct",'Task Durations'!AS$14:AS$53)</f>
        <v>34.849999999999994</v>
      </c>
      <c r="AS4" s="50">
        <f>+SUMIF('Task Durations'!$B$14:$B$53,"Direct",'Task Durations'!AT$14:AT$53)</f>
        <v>29.133333333333333</v>
      </c>
      <c r="AT4" s="50">
        <f>+SUMIF('Task Durations'!$B$14:$B$53,"Direct",'Task Durations'!AU$14:AU$53)</f>
        <v>23.883333333333336</v>
      </c>
      <c r="AU4" s="50">
        <f>+SUMIF('Task Durations'!$B$14:$B$53,"Direct",'Task Durations'!AV$14:AV$53)</f>
        <v>45.25</v>
      </c>
      <c r="AV4" s="50">
        <f>+SUMIF('Task Durations'!$B$14:$B$53,"Direct",'Task Durations'!AW$14:AW$53)</f>
        <v>31.533333333333331</v>
      </c>
      <c r="AW4" s="50">
        <f>+SUMIF('Task Durations'!$B$14:$B$53,"Direct",'Task Durations'!AX$14:AX$53)</f>
        <v>29.883333333333333</v>
      </c>
      <c r="AX4" s="50">
        <f>+SUMIF('Task Durations'!$B$14:$B$53,"Direct",'Task Durations'!AY$14:AY$53)</f>
        <v>45</v>
      </c>
      <c r="AY4" s="50">
        <f>+SUMIF('Task Durations'!$B$14:$B$53,"Direct",'Task Durations'!AZ$14:AZ$53)</f>
        <v>74.333333333333343</v>
      </c>
      <c r="AZ4" s="50">
        <f>+SUMIF('Task Durations'!$B$14:$B$53,"Direct",'Task Durations'!BA$14:BA$53)</f>
        <v>34.233333333333334</v>
      </c>
      <c r="BA4" s="50">
        <f>+SUMIF('Task Durations'!$B$14:$B$53,"Direct",'Task Durations'!BB$14:BB$53)</f>
        <v>12.966666666666665</v>
      </c>
      <c r="BB4" s="50">
        <f>+SUMIF('Task Durations'!$B$14:$B$53,"Direct",'Task Durations'!BC$14:BC$53)</f>
        <v>44.616666666666667</v>
      </c>
      <c r="BC4" s="50">
        <f>+SUMIF('Task Durations'!$B$14:$B$53,"Direct",'Task Durations'!BD$14:BD$53)</f>
        <v>37.049999999999997</v>
      </c>
      <c r="BD4" s="50">
        <f>+SUMIF('Task Durations'!$B$14:$B$53,"Direct",'Task Durations'!BE$14:BE$53)</f>
        <v>13.666666666666668</v>
      </c>
      <c r="BE4" s="50">
        <f>+SUMIF('Task Durations'!$B$14:$B$53,"Direct",'Task Durations'!BF$14:BF$53)</f>
        <v>14.5</v>
      </c>
      <c r="BF4" s="50">
        <f>+SUMIF('Task Durations'!$B$14:$B$53,"Direct",'Task Durations'!BG$14:BG$53)</f>
        <v>24.516666666666669</v>
      </c>
      <c r="BG4" s="50">
        <f>+SUMIF('Task Durations'!$B$14:$B$53,"Direct",'Task Durations'!BH$14:BH$53)</f>
        <v>14.416666666666668</v>
      </c>
      <c r="BH4" s="50">
        <f>+SUMIF('Task Durations'!$B$14:$B$53,"Direct",'Task Durations'!BI$14:BI$53)</f>
        <v>42.3</v>
      </c>
      <c r="BI4" s="50">
        <f>+SUMIF('Task Durations'!$B$14:$B$53,"Direct",'Task Durations'!BJ$14:BJ$53)</f>
        <v>25.583333333333336</v>
      </c>
      <c r="BJ4" s="50">
        <f>+SUMIF('Task Durations'!$B$14:$B$53,"Direct",'Task Durations'!BK$14:BK$53)</f>
        <v>33.166666666666664</v>
      </c>
      <c r="BK4" s="50">
        <f>+SUMIF('Task Durations'!$B$14:$B$53,"Direct",'Task Durations'!BL$14:BL$53)</f>
        <v>41.383333333333333</v>
      </c>
      <c r="BL4" s="50">
        <f>+SUMIF('Task Durations'!$B$14:$B$53,"Direct",'Task Durations'!BM$14:BM$53)</f>
        <v>43.666666666666664</v>
      </c>
      <c r="BM4" s="50">
        <f>+SUMIF('Task Durations'!$B$14:$B$53,"Direct",'Task Durations'!BN$14:BN$53)</f>
        <v>46.31666666666667</v>
      </c>
      <c r="BN4" s="50">
        <f>+SUMIF('Task Durations'!$B$14:$B$53,"Direct",'Task Durations'!BO$14:BO$53)</f>
        <v>50.483333333333334</v>
      </c>
      <c r="BO4" s="50">
        <f>+SUMIF('Task Durations'!$B$14:$B$53,"Direct",'Task Durations'!BP$14:BP$53)</f>
        <v>50.783333333333339</v>
      </c>
      <c r="BP4" s="50">
        <f>+SUMIF('Task Durations'!$B$14:$B$53,"Direct",'Task Durations'!BQ$14:BQ$53)</f>
        <v>57.566666666666656</v>
      </c>
      <c r="BQ4" s="50">
        <f>+SUMIF('Task Durations'!$B$14:$B$53,"Direct",'Task Durations'!BR$14:BR$53)</f>
        <v>63.766666666666666</v>
      </c>
      <c r="BR4" s="50">
        <f>+SUMIF('Task Durations'!$B$14:$B$53,"Direct",'Task Durations'!BS$14:BS$53)</f>
        <v>12.683333333333334</v>
      </c>
      <c r="BS4" s="50">
        <f>+SUMIF('Task Durations'!$B$14:$B$53,"Direct",'Task Durations'!BT$14:BT$53)</f>
        <v>36.81666666666667</v>
      </c>
      <c r="BT4" s="50">
        <f>+SUMIF('Task Durations'!$B$14:$B$53,"Direct",'Task Durations'!BU$14:BU$53)</f>
        <v>77.216666666666669</v>
      </c>
      <c r="BU4" s="50">
        <f>+SUMIF('Task Durations'!$B$14:$B$53,"Direct",'Task Durations'!BV$14:BV$53)</f>
        <v>34.299999999999997</v>
      </c>
      <c r="BV4" s="50">
        <f>+SUMIF('Task Durations'!$B$14:$B$53,"Direct",'Task Durations'!BW$14:BW$53)</f>
        <v>24.216666666666665</v>
      </c>
      <c r="BW4" s="50">
        <f>+SUMIF('Task Durations'!$B$14:$B$53,"Direct",'Task Durations'!BX$14:BX$53)</f>
        <v>16.899999999999999</v>
      </c>
      <c r="BX4" s="50">
        <f>+SUMIF('Task Durations'!$B$14:$B$53,"Direct",'Task Durations'!BY$14:BY$53)</f>
        <v>65.666666666666657</v>
      </c>
      <c r="BY4" s="50">
        <f>+SUMIF('Task Durations'!$B$14:$B$53,"Direct",'Task Durations'!BZ$14:BZ$53)</f>
        <v>15.700000000000001</v>
      </c>
      <c r="BZ4" s="50">
        <f>+SUMIF('Task Durations'!$B$14:$B$53,"Direct",'Task Durations'!CA$14:CA$53)</f>
        <v>25.533333333333335</v>
      </c>
      <c r="CA4" s="50">
        <f>+SUMIF('Task Durations'!$B$14:$B$53,"Direct",'Task Durations'!CB$14:CB$53)</f>
        <v>26.716666666666669</v>
      </c>
      <c r="CB4" s="50">
        <f>+SUMIF('Task Durations'!$B$14:$B$53,"Direct",'Task Durations'!CC$14:CC$53)</f>
        <v>31.483333333333327</v>
      </c>
      <c r="CC4" s="50">
        <f>+SUMIF('Task Durations'!$B$14:$B$53,"Direct",'Task Durations'!CD$14:CD$53)</f>
        <v>24.333333333333332</v>
      </c>
    </row>
    <row r="5" spans="1:81" x14ac:dyDescent="0.25">
      <c r="A5" s="215"/>
      <c r="B5" t="s">
        <v>256</v>
      </c>
      <c r="C5" s="50">
        <f>+C6+C7</f>
        <v>52.2</v>
      </c>
      <c r="D5" s="50">
        <f t="shared" ref="D5:BO5" si="0">+D6+D7</f>
        <v>49.716666666666669</v>
      </c>
      <c r="E5" s="50">
        <f t="shared" si="0"/>
        <v>102.60000000000001</v>
      </c>
      <c r="F5" s="50">
        <f t="shared" si="0"/>
        <v>84.233333333333334</v>
      </c>
      <c r="G5" s="50">
        <f t="shared" si="0"/>
        <v>29.266666666666669</v>
      </c>
      <c r="H5" s="50">
        <f t="shared" si="0"/>
        <v>121.75</v>
      </c>
      <c r="I5" s="50">
        <f t="shared" si="0"/>
        <v>24.616666666666667</v>
      </c>
      <c r="J5" s="50">
        <f t="shared" si="0"/>
        <v>21.200000000000003</v>
      </c>
      <c r="K5" s="50">
        <f t="shared" si="0"/>
        <v>64.166666666666671</v>
      </c>
      <c r="L5" s="50">
        <f t="shared" si="0"/>
        <v>46.15</v>
      </c>
      <c r="M5" s="50">
        <f t="shared" si="0"/>
        <v>58.733333333333341</v>
      </c>
      <c r="N5" s="50">
        <f t="shared" si="0"/>
        <v>49.683333333333337</v>
      </c>
      <c r="O5" s="50">
        <f t="shared" si="0"/>
        <v>51.516666666666666</v>
      </c>
      <c r="P5" s="50">
        <f t="shared" si="0"/>
        <v>30.183333333333334</v>
      </c>
      <c r="Q5" s="50">
        <f t="shared" si="0"/>
        <v>70.516666666666666</v>
      </c>
      <c r="R5" s="50">
        <f t="shared" si="0"/>
        <v>25.916666666666668</v>
      </c>
      <c r="S5" s="50">
        <f t="shared" si="0"/>
        <v>12.6</v>
      </c>
      <c r="T5" s="50">
        <f t="shared" si="0"/>
        <v>14.716666666666667</v>
      </c>
      <c r="U5" s="50">
        <f t="shared" si="0"/>
        <v>18.466666666666669</v>
      </c>
      <c r="V5" s="50">
        <f t="shared" si="0"/>
        <v>27.366666666666664</v>
      </c>
      <c r="W5" s="50">
        <f t="shared" si="0"/>
        <v>25.533333333333335</v>
      </c>
      <c r="X5" s="50">
        <f t="shared" si="0"/>
        <v>50.883333333333333</v>
      </c>
      <c r="Y5" s="50">
        <f t="shared" si="0"/>
        <v>50.199999999999996</v>
      </c>
      <c r="Z5" s="50">
        <f t="shared" si="0"/>
        <v>95.033333333333346</v>
      </c>
      <c r="AA5" s="50">
        <f t="shared" si="0"/>
        <v>58.966666666666669</v>
      </c>
      <c r="AB5" s="50">
        <f t="shared" si="0"/>
        <v>46.183333333333337</v>
      </c>
      <c r="AC5" s="50">
        <f t="shared" si="0"/>
        <v>88.25</v>
      </c>
      <c r="AD5" s="50">
        <f t="shared" si="0"/>
        <v>24.950000000000003</v>
      </c>
      <c r="AE5" s="50">
        <f t="shared" si="0"/>
        <v>13.066666666666666</v>
      </c>
      <c r="AF5" s="50">
        <f t="shared" si="0"/>
        <v>50.516666666666666</v>
      </c>
      <c r="AG5" s="50">
        <f t="shared" si="0"/>
        <v>27.933333333333337</v>
      </c>
      <c r="AH5" s="50">
        <f t="shared" si="0"/>
        <v>33.799999999999997</v>
      </c>
      <c r="AI5" s="50">
        <f t="shared" si="0"/>
        <v>83.916666666666671</v>
      </c>
      <c r="AJ5" s="50">
        <f t="shared" si="0"/>
        <v>62.333333333333329</v>
      </c>
      <c r="AK5" s="50">
        <f t="shared" si="0"/>
        <v>93.516666666666666</v>
      </c>
      <c r="AL5" s="50">
        <f t="shared" si="0"/>
        <v>150.6</v>
      </c>
      <c r="AM5" s="50">
        <f t="shared" si="0"/>
        <v>141.46666666666667</v>
      </c>
      <c r="AN5" s="50">
        <f t="shared" si="0"/>
        <v>24.783333333333331</v>
      </c>
      <c r="AO5" s="50">
        <f t="shared" si="0"/>
        <v>18.616666666666664</v>
      </c>
      <c r="AP5" s="50">
        <f t="shared" si="0"/>
        <v>40.316666666666663</v>
      </c>
      <c r="AQ5" s="50">
        <f t="shared" si="0"/>
        <v>32.616666666666667</v>
      </c>
      <c r="AR5" s="50">
        <f t="shared" si="0"/>
        <v>21.599999999999998</v>
      </c>
      <c r="AS5" s="50">
        <f t="shared" si="0"/>
        <v>14.383333333333335</v>
      </c>
      <c r="AT5" s="50">
        <f t="shared" si="0"/>
        <v>21.516666666666666</v>
      </c>
      <c r="AU5" s="50">
        <f t="shared" si="0"/>
        <v>39.333333333333336</v>
      </c>
      <c r="AV5" s="50">
        <f t="shared" si="0"/>
        <v>32.650000000000006</v>
      </c>
      <c r="AW5" s="50">
        <f t="shared" si="0"/>
        <v>35.966666666666669</v>
      </c>
      <c r="AX5" s="50">
        <f t="shared" si="0"/>
        <v>67.25</v>
      </c>
      <c r="AY5" s="50">
        <f t="shared" si="0"/>
        <v>58.416666666666664</v>
      </c>
      <c r="AZ5" s="50">
        <f t="shared" si="0"/>
        <v>47.816666666666663</v>
      </c>
      <c r="BA5" s="50">
        <f t="shared" si="0"/>
        <v>39.016666666666666</v>
      </c>
      <c r="BB5" s="50">
        <f t="shared" si="0"/>
        <v>36.93333333333333</v>
      </c>
      <c r="BC5" s="50">
        <f t="shared" si="0"/>
        <v>28.416666666666668</v>
      </c>
      <c r="BD5" s="50">
        <f t="shared" si="0"/>
        <v>35.133333333333333</v>
      </c>
      <c r="BE5" s="50">
        <f t="shared" si="0"/>
        <v>36.466666666666661</v>
      </c>
      <c r="BF5" s="50">
        <f t="shared" si="0"/>
        <v>35.25</v>
      </c>
      <c r="BG5" s="50">
        <f t="shared" si="0"/>
        <v>36.533333333333331</v>
      </c>
      <c r="BH5" s="50">
        <f t="shared" si="0"/>
        <v>29.5</v>
      </c>
      <c r="BI5" s="50">
        <f t="shared" si="0"/>
        <v>54.2</v>
      </c>
      <c r="BJ5" s="50">
        <f t="shared" si="0"/>
        <v>68.733333333333334</v>
      </c>
      <c r="BK5" s="50">
        <f t="shared" si="0"/>
        <v>18</v>
      </c>
      <c r="BL5" s="50">
        <f t="shared" si="0"/>
        <v>17.516666666666666</v>
      </c>
      <c r="BM5" s="50">
        <f t="shared" si="0"/>
        <v>18.283333333333339</v>
      </c>
      <c r="BN5" s="50">
        <f t="shared" si="0"/>
        <v>92.583333333333329</v>
      </c>
      <c r="BO5" s="50">
        <f t="shared" si="0"/>
        <v>35.733333333333334</v>
      </c>
      <c r="BP5" s="50">
        <f t="shared" ref="BP5:BY5" si="1">+BP6+BP7</f>
        <v>100.41666666666669</v>
      </c>
      <c r="BQ5" s="50">
        <f t="shared" si="1"/>
        <v>79.416666666666657</v>
      </c>
      <c r="BR5" s="50">
        <f t="shared" si="1"/>
        <v>62.033333333333331</v>
      </c>
      <c r="BS5" s="50">
        <f t="shared" si="1"/>
        <v>48.1</v>
      </c>
      <c r="BT5" s="50">
        <f t="shared" si="1"/>
        <v>79.3</v>
      </c>
      <c r="BU5" s="50">
        <f t="shared" si="1"/>
        <v>23.35</v>
      </c>
      <c r="BV5" s="50">
        <f t="shared" si="1"/>
        <v>15.299999999999997</v>
      </c>
      <c r="BW5" s="50">
        <f t="shared" si="1"/>
        <v>13.766666666666666</v>
      </c>
      <c r="BX5" s="50">
        <f t="shared" si="1"/>
        <v>85.833333333333343</v>
      </c>
      <c r="BY5" s="50">
        <f t="shared" si="1"/>
        <v>24.366666666666667</v>
      </c>
      <c r="BZ5" s="50">
        <f>+BZ6+BZ7</f>
        <v>38.36666666666666</v>
      </c>
      <c r="CA5" s="50">
        <f>+CA6+CA7</f>
        <v>27.549999999999997</v>
      </c>
      <c r="CB5" s="50">
        <f>+CB6+CB7</f>
        <v>29.183333333333334</v>
      </c>
      <c r="CC5" s="50">
        <f>+CC6+CC7</f>
        <v>61.349999999999994</v>
      </c>
    </row>
    <row r="6" spans="1:81" x14ac:dyDescent="0.25">
      <c r="A6" s="215"/>
      <c r="B6" s="49" t="s">
        <v>257</v>
      </c>
      <c r="C6" s="50">
        <f>+SUMIF('Task Durations'!$B$14:$B$53,"Indirect 1",'Task Durations'!D$14:D$53)</f>
        <v>16.766666666666666</v>
      </c>
      <c r="D6" s="50">
        <f>+SUMIF('Task Durations'!$B$14:$B$53,"Indirect 1",'Task Durations'!E$14:E$53)</f>
        <v>23.216666666666669</v>
      </c>
      <c r="E6" s="50">
        <f>+SUMIF('Task Durations'!$B$14:$B$53,"Indirect 1",'Task Durations'!F$14:F$53)</f>
        <v>68.600000000000009</v>
      </c>
      <c r="F6" s="50">
        <f>+SUMIF('Task Durations'!$B$14:$B$53,"Indirect 1",'Task Durations'!G$14:G$53)</f>
        <v>69.3</v>
      </c>
      <c r="G6" s="50">
        <f>+SUMIF('Task Durations'!$B$14:$B$53,"Indirect 1",'Task Durations'!H$14:H$53)</f>
        <v>23.333333333333336</v>
      </c>
      <c r="H6" s="50">
        <f>+SUMIF('Task Durations'!$B$14:$B$53,"Indirect 1",'Task Durations'!I$14:I$53)</f>
        <v>33.266666666666666</v>
      </c>
      <c r="I6" s="50">
        <f>+SUMIF('Task Durations'!$B$14:$B$53,"Indirect 1",'Task Durations'!J$14:J$53)</f>
        <v>16.616666666666667</v>
      </c>
      <c r="J6" s="50">
        <f>+SUMIF('Task Durations'!$B$14:$B$53,"Indirect 1",'Task Durations'!K$14:K$53)</f>
        <v>12.666666666666668</v>
      </c>
      <c r="K6" s="50">
        <f>+SUMIF('Task Durations'!$B$14:$B$53,"Indirect 1",'Task Durations'!L$14:L$53)</f>
        <v>38.88333333333334</v>
      </c>
      <c r="L6" s="50">
        <f>+SUMIF('Task Durations'!$B$14:$B$53,"Indirect 1",'Task Durations'!M$14:M$53)</f>
        <v>26.65</v>
      </c>
      <c r="M6" s="50">
        <f>+SUMIF('Task Durations'!$B$14:$B$53,"Indirect 1",'Task Durations'!N$14:N$53)</f>
        <v>23.81666666666667</v>
      </c>
      <c r="N6" s="50">
        <f>+SUMIF('Task Durations'!$B$14:$B$53,"Indirect 1",'Task Durations'!O$14:O$53)</f>
        <v>33.75</v>
      </c>
      <c r="O6" s="50">
        <f>+SUMIF('Task Durations'!$B$14:$B$53,"Indirect 1",'Task Durations'!P$14:P$53)</f>
        <v>36.75</v>
      </c>
      <c r="P6" s="50">
        <f>+SUMIF('Task Durations'!$B$14:$B$53,"Indirect 1",'Task Durations'!Q$14:Q$53)</f>
        <v>17.883333333333333</v>
      </c>
      <c r="Q6" s="50">
        <f>+SUMIF('Task Durations'!$B$14:$B$53,"Indirect 1",'Task Durations'!R$14:R$53)</f>
        <v>47.516666666666666</v>
      </c>
      <c r="R6" s="50">
        <f>+SUMIF('Task Durations'!$B$14:$B$53,"Indirect 1",'Task Durations'!S$14:S$53)</f>
        <v>24.533333333333335</v>
      </c>
      <c r="S6" s="50">
        <f>+SUMIF('Task Durations'!$B$14:$B$53,"Indirect 1",'Task Durations'!T$14:T$53)</f>
        <v>11.983333333333333</v>
      </c>
      <c r="T6" s="50">
        <f>+SUMIF('Task Durations'!$B$14:$B$53,"Indirect 1",'Task Durations'!U$14:U$53)</f>
        <v>11.216666666666667</v>
      </c>
      <c r="U6" s="50">
        <f>+SUMIF('Task Durations'!$B$14:$B$53,"Indirect 1",'Task Durations'!V$14:V$53)</f>
        <v>14.966666666666667</v>
      </c>
      <c r="V6" s="50">
        <f>+SUMIF('Task Durations'!$B$14:$B$53,"Indirect 1",'Task Durations'!W$14:W$53)</f>
        <v>10.033333333333331</v>
      </c>
      <c r="W6" s="50">
        <f>+SUMIF('Task Durations'!$B$14:$B$53,"Indirect 1",'Task Durations'!X$14:X$53)</f>
        <v>23.583333333333336</v>
      </c>
      <c r="X6" s="50">
        <f>+SUMIF('Task Durations'!$B$14:$B$53,"Indirect 1",'Task Durations'!Y$14:Y$53)</f>
        <v>46.133333333333333</v>
      </c>
      <c r="Y6" s="50">
        <f>+SUMIF('Task Durations'!$B$14:$B$53,"Indirect 1",'Task Durations'!Z$14:Z$53)</f>
        <v>20.43333333333333</v>
      </c>
      <c r="Z6" s="50">
        <f>+SUMIF('Task Durations'!$B$14:$B$53,"Indirect 1",'Task Durations'!AA$14:AA$53)</f>
        <v>25.45</v>
      </c>
      <c r="AA6" s="50">
        <f>+SUMIF('Task Durations'!$B$14:$B$53,"Indirect 1",'Task Durations'!AB$14:AB$53)</f>
        <v>24.966666666666665</v>
      </c>
      <c r="AB6" s="50">
        <f>+SUMIF('Task Durations'!$B$14:$B$53,"Indirect 1",'Task Durations'!AC$14:AC$53)</f>
        <v>25.683333333333334</v>
      </c>
      <c r="AC6" s="50">
        <f>+SUMIF('Task Durations'!$B$14:$B$53,"Indirect 1",'Task Durations'!AD$14:AD$53)</f>
        <v>62.183333333333337</v>
      </c>
      <c r="AD6" s="50">
        <f>+SUMIF('Task Durations'!$B$14:$B$53,"Indirect 1",'Task Durations'!AE$14:AE$53)</f>
        <v>14.283333333333335</v>
      </c>
      <c r="AE6" s="50">
        <f>+SUMIF('Task Durations'!$B$14:$B$53,"Indirect 1",'Task Durations'!AF$14:AF$53)</f>
        <v>3.4000000000000004</v>
      </c>
      <c r="AF6" s="50">
        <f>+SUMIF('Task Durations'!$B$14:$B$53,"Indirect 1",'Task Durations'!AG$14:AG$53)</f>
        <v>35.93333333333333</v>
      </c>
      <c r="AG6" s="50">
        <f>+SUMIF('Task Durations'!$B$14:$B$53,"Indirect 1",'Task Durations'!AH$14:AH$53)</f>
        <v>20.800000000000004</v>
      </c>
      <c r="AH6" s="50">
        <f>+SUMIF('Task Durations'!$B$14:$B$53,"Indirect 1",'Task Durations'!AI$14:AI$53)</f>
        <v>23.4</v>
      </c>
      <c r="AI6" s="50">
        <f>+SUMIF('Task Durations'!$B$14:$B$53,"Indirect 1",'Task Durations'!AJ$14:AJ$53)</f>
        <v>15.91666666666667</v>
      </c>
      <c r="AJ6" s="50">
        <f>+SUMIF('Task Durations'!$B$14:$B$53,"Indirect 1",'Task Durations'!AK$14:AK$53)</f>
        <v>35.333333333333329</v>
      </c>
      <c r="AK6" s="50">
        <f>+SUMIF('Task Durations'!$B$14:$B$53,"Indirect 1",'Task Durations'!AL$14:AL$53)</f>
        <v>14.766666666666669</v>
      </c>
      <c r="AL6" s="50">
        <f>+SUMIF('Task Durations'!$B$14:$B$53,"Indirect 1",'Task Durations'!AM$14:AM$53)</f>
        <v>38.36666666666666</v>
      </c>
      <c r="AM6" s="50">
        <f>+SUMIF('Task Durations'!$B$14:$B$53,"Indirect 1",'Task Durations'!AN$14:AN$53)</f>
        <v>39.733333333333334</v>
      </c>
      <c r="AN6" s="50">
        <f>+SUMIF('Task Durations'!$B$14:$B$53,"Indirect 1",'Task Durations'!AO$14:AO$53)</f>
        <v>18.149999999999999</v>
      </c>
      <c r="AO6" s="50">
        <f>+SUMIF('Task Durations'!$B$14:$B$53,"Indirect 1",'Task Durations'!AP$14:AP$53)</f>
        <v>18.616666666666664</v>
      </c>
      <c r="AP6" s="50">
        <f>+SUMIF('Task Durations'!$B$14:$B$53,"Indirect 1",'Task Durations'!AQ$14:AQ$53)</f>
        <v>23.85</v>
      </c>
      <c r="AQ6" s="50">
        <f>+SUMIF('Task Durations'!$B$14:$B$53,"Indirect 1",'Task Durations'!AR$14:AR$53)</f>
        <v>20.45</v>
      </c>
      <c r="AR6" s="50">
        <f>+SUMIF('Task Durations'!$B$14:$B$53,"Indirect 1",'Task Durations'!AS$14:AS$53)</f>
        <v>18.599999999999998</v>
      </c>
      <c r="AS6" s="50">
        <f>+SUMIF('Task Durations'!$B$14:$B$53,"Indirect 1",'Task Durations'!AT$14:AT$53)</f>
        <v>14.383333333333335</v>
      </c>
      <c r="AT6" s="50">
        <f>+SUMIF('Task Durations'!$B$14:$B$53,"Indirect 1",'Task Durations'!AU$14:AU$53)</f>
        <v>15.016666666666667</v>
      </c>
      <c r="AU6" s="50">
        <f>+SUMIF('Task Durations'!$B$14:$B$53,"Indirect 1",'Task Durations'!AV$14:AV$53)</f>
        <v>19.083333333333336</v>
      </c>
      <c r="AV6" s="50">
        <f>+SUMIF('Task Durations'!$B$14:$B$53,"Indirect 1",'Task Durations'!AW$14:AW$53)</f>
        <v>24.1</v>
      </c>
      <c r="AW6" s="50">
        <f>+SUMIF('Task Durations'!$B$14:$B$53,"Indirect 1",'Task Durations'!AX$14:AX$53)</f>
        <v>11.883333333333333</v>
      </c>
      <c r="AX6" s="50">
        <f>+SUMIF('Task Durations'!$B$14:$B$53,"Indirect 1",'Task Durations'!AY$14:AY$53)</f>
        <v>39.25</v>
      </c>
      <c r="AY6" s="50">
        <f>+SUMIF('Task Durations'!$B$14:$B$53,"Indirect 1",'Task Durations'!AZ$14:AZ$53)</f>
        <v>19.166666666666664</v>
      </c>
      <c r="AZ6" s="50">
        <f>+SUMIF('Task Durations'!$B$14:$B$53,"Indirect 1",'Task Durations'!BA$14:BA$53)</f>
        <v>37.25</v>
      </c>
      <c r="BA6" s="50">
        <f>+SUMIF('Task Durations'!$B$14:$B$53,"Indirect 1",'Task Durations'!BB$14:BB$53)</f>
        <v>20.116666666666667</v>
      </c>
      <c r="BB6" s="50">
        <f>+SUMIF('Task Durations'!$B$14:$B$53,"Indirect 1",'Task Durations'!BC$14:BC$53)</f>
        <v>18.666666666666664</v>
      </c>
      <c r="BC6" s="50">
        <f>+SUMIF('Task Durations'!$B$14:$B$53,"Indirect 1",'Task Durations'!BD$14:BD$53)</f>
        <v>16.166666666666668</v>
      </c>
      <c r="BD6" s="50">
        <f>+SUMIF('Task Durations'!$B$14:$B$53,"Indirect 1",'Task Durations'!BE$14:BE$53)</f>
        <v>21.633333333333333</v>
      </c>
      <c r="BE6" s="50">
        <f>+SUMIF('Task Durations'!$B$14:$B$53,"Indirect 1",'Task Durations'!BF$14:BF$53)</f>
        <v>20.966666666666661</v>
      </c>
      <c r="BF6" s="50">
        <f>+SUMIF('Task Durations'!$B$14:$B$53,"Indirect 1",'Task Durations'!BG$14:BG$53)</f>
        <v>20.25</v>
      </c>
      <c r="BG6" s="50">
        <f>+SUMIF('Task Durations'!$B$14:$B$53,"Indirect 1",'Task Durations'!BH$14:BH$53)</f>
        <v>20.033333333333331</v>
      </c>
      <c r="BH6" s="50">
        <f>+SUMIF('Task Durations'!$B$14:$B$53,"Indirect 1",'Task Durations'!BI$14:BI$53)</f>
        <v>16.5</v>
      </c>
      <c r="BI6" s="50">
        <f>+SUMIF('Task Durations'!$B$14:$B$53,"Indirect 1",'Task Durations'!BJ$14:BJ$53)</f>
        <v>25.450000000000006</v>
      </c>
      <c r="BJ6" s="50">
        <f>+SUMIF('Task Durations'!$B$14:$B$53,"Indirect 1",'Task Durations'!BK$14:BK$53)</f>
        <v>23.1</v>
      </c>
      <c r="BK6" s="50">
        <f>+SUMIF('Task Durations'!$B$14:$B$53,"Indirect 1",'Task Durations'!BL$14:BL$53)</f>
        <v>16.3</v>
      </c>
      <c r="BL6" s="50">
        <f>+SUMIF('Task Durations'!$B$14:$B$53,"Indirect 1",'Task Durations'!BM$14:BM$53)</f>
        <v>15.5</v>
      </c>
      <c r="BM6" s="50">
        <f>+SUMIF('Task Durations'!$B$14:$B$53,"Indirect 1",'Task Durations'!BN$14:BN$53)</f>
        <v>16.916666666666671</v>
      </c>
      <c r="BN6" s="50">
        <f>+SUMIF('Task Durations'!$B$14:$B$53,"Indirect 1",'Task Durations'!BO$14:BO$53)</f>
        <v>72.883333333333326</v>
      </c>
      <c r="BO6" s="50">
        <f>+SUMIF('Task Durations'!$B$14:$B$53,"Indirect 1",'Task Durations'!BP$14:BP$53)</f>
        <v>29.233333333333334</v>
      </c>
      <c r="BP6" s="50">
        <f>+SUMIF('Task Durations'!$B$14:$B$53,"Indirect 1",'Task Durations'!BQ$14:BQ$53)</f>
        <v>81.333333333333343</v>
      </c>
      <c r="BQ6" s="50">
        <f>+SUMIF('Task Durations'!$B$14:$B$53,"Indirect 1",'Task Durations'!BR$14:BR$53)</f>
        <v>36.416666666666664</v>
      </c>
      <c r="BR6" s="50">
        <f>+SUMIF('Task Durations'!$B$14:$B$53,"Indirect 1",'Task Durations'!BS$14:BS$53)</f>
        <v>12.55</v>
      </c>
      <c r="BS6" s="50">
        <f>+SUMIF('Task Durations'!$B$14:$B$53,"Indirect 1",'Task Durations'!BT$14:BT$53)</f>
        <v>22.1</v>
      </c>
      <c r="BT6" s="50">
        <f>+SUMIF('Task Durations'!$B$14:$B$53,"Indirect 1",'Task Durations'!BU$14:BU$53)</f>
        <v>52.8</v>
      </c>
      <c r="BU6" s="50">
        <f>+SUMIF('Task Durations'!$B$14:$B$53,"Indirect 1",'Task Durations'!BV$14:BV$53)</f>
        <v>16.283333333333335</v>
      </c>
      <c r="BV6" s="50">
        <f>+SUMIF('Task Durations'!$B$14:$B$53,"Indirect 1",'Task Durations'!BW$14:BW$53)</f>
        <v>14.799999999999997</v>
      </c>
      <c r="BW6" s="50">
        <f>+SUMIF('Task Durations'!$B$14:$B$53,"Indirect 1",'Task Durations'!BX$14:BX$53)</f>
        <v>12.766666666666666</v>
      </c>
      <c r="BX6" s="50">
        <f>+SUMIF('Task Durations'!$B$14:$B$53,"Indirect 1",'Task Durations'!BY$14:BY$53)</f>
        <v>29.833333333333336</v>
      </c>
      <c r="BY6" s="50">
        <f>+SUMIF('Task Durations'!$B$14:$B$53,"Indirect 1",'Task Durations'!BZ$14:BZ$53)</f>
        <v>15.833333333333334</v>
      </c>
      <c r="BZ6" s="50">
        <f>+SUMIF('Task Durations'!$B$14:$B$53,"Indirect 1",'Task Durations'!CA$14:CA$53)</f>
        <v>19.116666666666664</v>
      </c>
      <c r="CA6" s="50">
        <f>+SUMIF('Task Durations'!$B$14:$B$53,"Indirect 1",'Task Durations'!CB$14:CB$53)</f>
        <v>15.549999999999999</v>
      </c>
      <c r="CB6" s="50">
        <f>+SUMIF('Task Durations'!$B$14:$B$53,"Indirect 1",'Task Durations'!CC$14:CC$53)</f>
        <v>14.516666666666666</v>
      </c>
      <c r="CC6" s="50">
        <f>+SUMIF('Task Durations'!$B$14:$B$53,"Indirect 1",'Task Durations'!CD$14:CD$53)</f>
        <v>25.849999999999994</v>
      </c>
    </row>
    <row r="7" spans="1:81" x14ac:dyDescent="0.25">
      <c r="A7" s="215"/>
      <c r="B7" s="49" t="s">
        <v>258</v>
      </c>
      <c r="C7" s="50">
        <f>+SUMIF('Task Durations'!$B$14:$B$53,"Indirect 2",'Task Durations'!D$14:D$53)</f>
        <v>35.433333333333337</v>
      </c>
      <c r="D7" s="50">
        <f>+SUMIF('Task Durations'!$B$14:$B$53,"Indirect 2",'Task Durations'!E$14:E$53)</f>
        <v>26.5</v>
      </c>
      <c r="E7" s="50">
        <f>+SUMIF('Task Durations'!$B$14:$B$53,"Indirect 2",'Task Durations'!F$14:F$53)</f>
        <v>34</v>
      </c>
      <c r="F7" s="50">
        <f>+SUMIF('Task Durations'!$B$14:$B$53,"Indirect 2",'Task Durations'!G$14:G$53)</f>
        <v>14.933333333333334</v>
      </c>
      <c r="G7" s="50">
        <f>+SUMIF('Task Durations'!$B$14:$B$53,"Indirect 2",'Task Durations'!H$14:H$53)</f>
        <v>5.9333333333333336</v>
      </c>
      <c r="H7" s="50">
        <f>+SUMIF('Task Durations'!$B$14:$B$53,"Indirect 2",'Task Durations'!I$14:I$53)</f>
        <v>88.483333333333334</v>
      </c>
      <c r="I7" s="50">
        <f>+SUMIF('Task Durations'!$B$14:$B$53,"Indirect 2",'Task Durations'!J$14:J$53)</f>
        <v>8</v>
      </c>
      <c r="J7" s="50">
        <f>+SUMIF('Task Durations'!$B$14:$B$53,"Indirect 2",'Task Durations'!K$14:K$53)</f>
        <v>8.5333333333333332</v>
      </c>
      <c r="K7" s="50">
        <f>+SUMIF('Task Durations'!$B$14:$B$53,"Indirect 2",'Task Durations'!L$14:L$53)</f>
        <v>25.283333333333331</v>
      </c>
      <c r="L7" s="50">
        <f>+SUMIF('Task Durations'!$B$14:$B$53,"Indirect 2",'Task Durations'!M$14:M$53)</f>
        <v>19.5</v>
      </c>
      <c r="M7" s="50">
        <f>+SUMIF('Task Durations'!$B$14:$B$53,"Indirect 2",'Task Durations'!N$14:N$53)</f>
        <v>34.916666666666671</v>
      </c>
      <c r="N7" s="50">
        <f>+SUMIF('Task Durations'!$B$14:$B$53,"Indirect 2",'Task Durations'!O$14:O$53)</f>
        <v>15.933333333333334</v>
      </c>
      <c r="O7" s="50">
        <f>+SUMIF('Task Durations'!$B$14:$B$53,"Indirect 2",'Task Durations'!P$14:P$53)</f>
        <v>14.766666666666667</v>
      </c>
      <c r="P7" s="50">
        <f>+SUMIF('Task Durations'!$B$14:$B$53,"Indirect 2",'Task Durations'!Q$14:Q$53)</f>
        <v>12.3</v>
      </c>
      <c r="Q7" s="50">
        <f>+SUMIF('Task Durations'!$B$14:$B$53,"Indirect 2",'Task Durations'!R$14:R$53)</f>
        <v>23</v>
      </c>
      <c r="R7" s="50">
        <f>+SUMIF('Task Durations'!$B$14:$B$53,"Indirect 2",'Task Durations'!S$14:S$53)</f>
        <v>1.3833333333333333</v>
      </c>
      <c r="S7" s="50">
        <f>+SUMIF('Task Durations'!$B$14:$B$53,"Indirect 2",'Task Durations'!T$14:T$53)</f>
        <v>0.6166666666666667</v>
      </c>
      <c r="T7" s="50">
        <f>+SUMIF('Task Durations'!$B$14:$B$53,"Indirect 2",'Task Durations'!U$14:U$53)</f>
        <v>3.5</v>
      </c>
      <c r="U7" s="50">
        <f>+SUMIF('Task Durations'!$B$14:$B$53,"Indirect 2",'Task Durations'!V$14:V$53)</f>
        <v>3.5</v>
      </c>
      <c r="V7" s="50">
        <f>+SUMIF('Task Durations'!$B$14:$B$53,"Indirect 2",'Task Durations'!W$14:W$53)</f>
        <v>17.333333333333332</v>
      </c>
      <c r="W7" s="50">
        <f>+SUMIF('Task Durations'!$B$14:$B$53,"Indirect 2",'Task Durations'!X$14:X$53)</f>
        <v>1.95</v>
      </c>
      <c r="X7" s="50">
        <f>+SUMIF('Task Durations'!$B$14:$B$53,"Indirect 2",'Task Durations'!Y$14:Y$53)</f>
        <v>4.75</v>
      </c>
      <c r="Y7" s="50">
        <f>+SUMIF('Task Durations'!$B$14:$B$53,"Indirect 2",'Task Durations'!Z$14:Z$53)</f>
        <v>29.766666666666666</v>
      </c>
      <c r="Z7" s="50">
        <f>+SUMIF('Task Durations'!$B$14:$B$53,"Indirect 2",'Task Durations'!AA$14:AA$53)</f>
        <v>69.583333333333343</v>
      </c>
      <c r="AA7" s="50">
        <f>+SUMIF('Task Durations'!$B$14:$B$53,"Indirect 2",'Task Durations'!AB$14:AB$53)</f>
        <v>34</v>
      </c>
      <c r="AB7" s="50">
        <f>+SUMIF('Task Durations'!$B$14:$B$53,"Indirect 2",'Task Durations'!AC$14:AC$53)</f>
        <v>20.5</v>
      </c>
      <c r="AC7" s="50">
        <f>+SUMIF('Task Durations'!$B$14:$B$53,"Indirect 2",'Task Durations'!AD$14:AD$53)</f>
        <v>26.066666666666666</v>
      </c>
      <c r="AD7" s="50">
        <f>+SUMIF('Task Durations'!$B$14:$B$53,"Indirect 2",'Task Durations'!AE$14:AE$53)</f>
        <v>10.666666666666668</v>
      </c>
      <c r="AE7" s="50">
        <f>+SUMIF('Task Durations'!$B$14:$B$53,"Indirect 2",'Task Durations'!AF$14:AF$53)</f>
        <v>9.6666666666666661</v>
      </c>
      <c r="AF7" s="50">
        <f>+SUMIF('Task Durations'!$B$14:$B$53,"Indirect 2",'Task Durations'!AG$14:AG$53)</f>
        <v>14.583333333333334</v>
      </c>
      <c r="AG7" s="50">
        <f>+SUMIF('Task Durations'!$B$14:$B$53,"Indirect 2",'Task Durations'!AH$14:AH$53)</f>
        <v>7.1333333333333329</v>
      </c>
      <c r="AH7" s="50">
        <f>+SUMIF('Task Durations'!$B$14:$B$53,"Indirect 2",'Task Durations'!AI$14:AI$53)</f>
        <v>10.4</v>
      </c>
      <c r="AI7" s="50">
        <f>+SUMIF('Task Durations'!$B$14:$B$53,"Indirect 2",'Task Durations'!AJ$14:AJ$53)</f>
        <v>68</v>
      </c>
      <c r="AJ7" s="50">
        <f>+SUMIF('Task Durations'!$B$14:$B$53,"Indirect 2",'Task Durations'!AK$14:AK$53)</f>
        <v>27</v>
      </c>
      <c r="AK7" s="50">
        <f>+SUMIF('Task Durations'!$B$14:$B$53,"Indirect 2",'Task Durations'!AL$14:AL$53)</f>
        <v>78.75</v>
      </c>
      <c r="AL7" s="50">
        <f>+SUMIF('Task Durations'!$B$14:$B$53,"Indirect 2",'Task Durations'!AM$14:AM$53)</f>
        <v>112.23333333333333</v>
      </c>
      <c r="AM7" s="50">
        <f>+SUMIF('Task Durations'!$B$14:$B$53,"Indirect 2",'Task Durations'!AN$14:AN$53)</f>
        <v>101.73333333333333</v>
      </c>
      <c r="AN7" s="50">
        <f>+SUMIF('Task Durations'!$B$14:$B$53,"Indirect 2",'Task Durations'!AO$14:AO$53)</f>
        <v>6.6333333333333329</v>
      </c>
      <c r="AO7" s="50">
        <f>+SUMIF('Task Durations'!$B$14:$B$53,"Indirect 2",'Task Durations'!AP$14:AP$53)</f>
        <v>0</v>
      </c>
      <c r="AP7" s="50">
        <f>+SUMIF('Task Durations'!$B$14:$B$53,"Indirect 2",'Task Durations'!AQ$14:AQ$53)</f>
        <v>16.466666666666665</v>
      </c>
      <c r="AQ7" s="50">
        <f>+SUMIF('Task Durations'!$B$14:$B$53,"Indirect 2",'Task Durations'!AR$14:AR$53)</f>
        <v>12.166666666666666</v>
      </c>
      <c r="AR7" s="50">
        <f>+SUMIF('Task Durations'!$B$14:$B$53,"Indirect 2",'Task Durations'!AS$14:AS$53)</f>
        <v>3</v>
      </c>
      <c r="AS7" s="50">
        <f>+SUMIF('Task Durations'!$B$14:$B$53,"Indirect 2",'Task Durations'!AT$14:AT$53)</f>
        <v>0</v>
      </c>
      <c r="AT7" s="50">
        <f>+SUMIF('Task Durations'!$B$14:$B$53,"Indirect 2",'Task Durations'!AU$14:AU$53)</f>
        <v>6.5</v>
      </c>
      <c r="AU7" s="50">
        <f>+SUMIF('Task Durations'!$B$14:$B$53,"Indirect 2",'Task Durations'!AV$14:AV$53)</f>
        <v>20.25</v>
      </c>
      <c r="AV7" s="50">
        <f>+SUMIF('Task Durations'!$B$14:$B$53,"Indirect 2",'Task Durations'!AW$14:AW$53)</f>
        <v>8.5500000000000007</v>
      </c>
      <c r="AW7" s="50">
        <f>+SUMIF('Task Durations'!$B$14:$B$53,"Indirect 2",'Task Durations'!AX$14:AX$53)</f>
        <v>24.083333333333332</v>
      </c>
      <c r="AX7" s="50">
        <f>+SUMIF('Task Durations'!$B$14:$B$53,"Indirect 2",'Task Durations'!AY$14:AY$53)</f>
        <v>28</v>
      </c>
      <c r="AY7" s="50">
        <f>+SUMIF('Task Durations'!$B$14:$B$53,"Indirect 2",'Task Durations'!AZ$14:AZ$53)</f>
        <v>39.25</v>
      </c>
      <c r="AZ7" s="50">
        <f>+SUMIF('Task Durations'!$B$14:$B$53,"Indirect 2",'Task Durations'!BA$14:BA$53)</f>
        <v>10.566666666666666</v>
      </c>
      <c r="BA7" s="50">
        <f>+SUMIF('Task Durations'!$B$14:$B$53,"Indirect 2",'Task Durations'!BB$14:BB$53)</f>
        <v>18.899999999999999</v>
      </c>
      <c r="BB7" s="50">
        <f>+SUMIF('Task Durations'!$B$14:$B$53,"Indirect 2",'Task Durations'!BC$14:BC$53)</f>
        <v>18.266666666666666</v>
      </c>
      <c r="BC7" s="50">
        <f>+SUMIF('Task Durations'!$B$14:$B$53,"Indirect 2",'Task Durations'!BD$14:BD$53)</f>
        <v>12.25</v>
      </c>
      <c r="BD7" s="50">
        <f>+SUMIF('Task Durations'!$B$14:$B$53,"Indirect 2",'Task Durations'!BE$14:BE$53)</f>
        <v>13.5</v>
      </c>
      <c r="BE7" s="50">
        <f>+SUMIF('Task Durations'!$B$14:$B$53,"Indirect 2",'Task Durations'!BF$14:BF$53)</f>
        <v>15.5</v>
      </c>
      <c r="BF7" s="50">
        <f>+SUMIF('Task Durations'!$B$14:$B$53,"Indirect 2",'Task Durations'!BG$14:BG$53)</f>
        <v>15</v>
      </c>
      <c r="BG7" s="50">
        <f>+SUMIF('Task Durations'!$B$14:$B$53,"Indirect 2",'Task Durations'!BH$14:BH$53)</f>
        <v>16.5</v>
      </c>
      <c r="BH7" s="50">
        <f>+SUMIF('Task Durations'!$B$14:$B$53,"Indirect 2",'Task Durations'!BI$14:BI$53)</f>
        <v>13</v>
      </c>
      <c r="BI7" s="50">
        <f>+SUMIF('Task Durations'!$B$14:$B$53,"Indirect 2",'Task Durations'!BJ$14:BJ$53)</f>
        <v>28.75</v>
      </c>
      <c r="BJ7" s="50">
        <f>+SUMIF('Task Durations'!$B$14:$B$53,"Indirect 2",'Task Durations'!BK$14:BK$53)</f>
        <v>45.633333333333333</v>
      </c>
      <c r="BK7" s="50">
        <f>+SUMIF('Task Durations'!$B$14:$B$53,"Indirect 2",'Task Durations'!BL$14:BL$53)</f>
        <v>1.7</v>
      </c>
      <c r="BL7" s="50">
        <f>+SUMIF('Task Durations'!$B$14:$B$53,"Indirect 2",'Task Durations'!BM$14:BM$53)</f>
        <v>2.0166666666666666</v>
      </c>
      <c r="BM7" s="50">
        <f>+SUMIF('Task Durations'!$B$14:$B$53,"Indirect 2",'Task Durations'!BN$14:BN$53)</f>
        <v>1.3666666666666667</v>
      </c>
      <c r="BN7" s="50">
        <f>+SUMIF('Task Durations'!$B$14:$B$53,"Indirect 2",'Task Durations'!BO$14:BO$53)</f>
        <v>19.7</v>
      </c>
      <c r="BO7" s="50">
        <f>+SUMIF('Task Durations'!$B$14:$B$53,"Indirect 2",'Task Durations'!BP$14:BP$53)</f>
        <v>6.5</v>
      </c>
      <c r="BP7" s="50">
        <f>+SUMIF('Task Durations'!$B$14:$B$53,"Indirect 2",'Task Durations'!BQ$14:BQ$53)</f>
        <v>19.083333333333336</v>
      </c>
      <c r="BQ7" s="50">
        <f>+SUMIF('Task Durations'!$B$14:$B$53,"Indirect 2",'Task Durations'!BR$14:BR$53)</f>
        <v>43</v>
      </c>
      <c r="BR7" s="50">
        <f>+SUMIF('Task Durations'!$B$14:$B$53,"Indirect 2",'Task Durations'!BS$14:BS$53)</f>
        <v>49.483333333333334</v>
      </c>
      <c r="BS7" s="50">
        <f>+SUMIF('Task Durations'!$B$14:$B$53,"Indirect 2",'Task Durations'!BT$14:BT$53)</f>
        <v>26</v>
      </c>
      <c r="BT7" s="50">
        <f>+SUMIF('Task Durations'!$B$14:$B$53,"Indirect 2",'Task Durations'!BU$14:BU$53)</f>
        <v>26.5</v>
      </c>
      <c r="BU7" s="50">
        <f>+SUMIF('Task Durations'!$B$14:$B$53,"Indirect 2",'Task Durations'!BV$14:BV$53)</f>
        <v>7.0666666666666664</v>
      </c>
      <c r="BV7" s="50">
        <f>+SUMIF('Task Durations'!$B$14:$B$53,"Indirect 2",'Task Durations'!BW$14:BW$53)</f>
        <v>0.5</v>
      </c>
      <c r="BW7" s="50">
        <f>+SUMIF('Task Durations'!$B$14:$B$53,"Indirect 2",'Task Durations'!BX$14:BX$53)</f>
        <v>1</v>
      </c>
      <c r="BX7" s="50">
        <f>+SUMIF('Task Durations'!$B$14:$B$53,"Indirect 2",'Task Durations'!BY$14:BY$53)</f>
        <v>56</v>
      </c>
      <c r="BY7" s="50">
        <f>+SUMIF('Task Durations'!$B$14:$B$53,"Indirect 2",'Task Durations'!BZ$14:BZ$53)</f>
        <v>8.5333333333333332</v>
      </c>
      <c r="BZ7" s="50">
        <f>+SUMIF('Task Durations'!$B$14:$B$53,"Indirect 2",'Task Durations'!CA$14:CA$53)</f>
        <v>19.25</v>
      </c>
      <c r="CA7" s="50">
        <f>+SUMIF('Task Durations'!$B$14:$B$53,"Indirect 2",'Task Durations'!CB$14:CB$53)</f>
        <v>12</v>
      </c>
      <c r="CB7" s="50">
        <f>+SUMIF('Task Durations'!$B$14:$B$53,"Indirect 2",'Task Durations'!CC$14:CC$53)</f>
        <v>14.666666666666668</v>
      </c>
      <c r="CC7" s="50">
        <f>+SUMIF('Task Durations'!$B$14:$B$53,"Indirect 2",'Task Durations'!CD$14:CD$53)</f>
        <v>35.5</v>
      </c>
    </row>
    <row r="8" spans="1:81" x14ac:dyDescent="0.25">
      <c r="A8" s="215"/>
      <c r="B8" t="s">
        <v>251</v>
      </c>
      <c r="C8" s="50">
        <f ca="1">+SUMIF('Task Durations'!$B$13:$B$53,"Internal Travel",'Task Durations'!D14:D53)</f>
        <v>15.350000000000001</v>
      </c>
      <c r="D8" s="50">
        <f ca="1">+SUMIF('Task Durations'!$B$13:$B$53,"Internal Travel",'Task Durations'!E14:E53)</f>
        <v>12.533333333333335</v>
      </c>
      <c r="E8" s="50">
        <f ca="1">+SUMIF('Task Durations'!$B$13:$B$53,"Internal Travel",'Task Durations'!F14:F53)</f>
        <v>18.483333333333334</v>
      </c>
      <c r="F8" s="50">
        <f ca="1">+SUMIF('Task Durations'!$B$13:$B$53,"Internal Travel",'Task Durations'!G14:G53)</f>
        <v>20.283333333333335</v>
      </c>
      <c r="G8" s="50">
        <f ca="1">+SUMIF('Task Durations'!$B$13:$B$53,"Internal Travel",'Task Durations'!H14:H53)</f>
        <v>11.349999999999998</v>
      </c>
      <c r="H8" s="50">
        <f ca="1">+SUMIF('Task Durations'!$B$13:$B$53,"Internal Travel",'Task Durations'!I14:I53)</f>
        <v>20.466666666666669</v>
      </c>
      <c r="I8" s="50">
        <f ca="1">+SUMIF('Task Durations'!$B$13:$B$53,"Internal Travel",'Task Durations'!J14:J53)</f>
        <v>12.7</v>
      </c>
      <c r="J8" s="50">
        <f ca="1">+SUMIF('Task Durations'!$B$13:$B$53,"Internal Travel",'Task Durations'!K14:K53)</f>
        <v>10.6</v>
      </c>
      <c r="K8" s="50">
        <f ca="1">+SUMIF('Task Durations'!$B$13:$B$53,"Internal Travel",'Task Durations'!L14:L53)</f>
        <v>12.566666666666672</v>
      </c>
      <c r="L8" s="50">
        <f ca="1">+SUMIF('Task Durations'!$B$13:$B$53,"Internal Travel",'Task Durations'!M14:M53)</f>
        <v>19.466666666666665</v>
      </c>
      <c r="M8" s="50">
        <f ca="1">+SUMIF('Task Durations'!$B$13:$B$53,"Internal Travel",'Task Durations'!N14:N53)</f>
        <v>7.1999999999999993</v>
      </c>
      <c r="N8" s="50">
        <f ca="1">+SUMIF('Task Durations'!$B$13:$B$53,"Internal Travel",'Task Durations'!O14:O53)</f>
        <v>9.4666666666666686</v>
      </c>
      <c r="O8" s="50">
        <f ca="1">+SUMIF('Task Durations'!$B$13:$B$53,"Internal Travel",'Task Durations'!P14:P53)</f>
        <v>18.216666666666665</v>
      </c>
      <c r="P8" s="50">
        <f ca="1">+SUMIF('Task Durations'!$B$13:$B$53,"Internal Travel",'Task Durations'!Q14:Q53)</f>
        <v>9.1000000000000014</v>
      </c>
      <c r="Q8" s="50">
        <f ca="1">+SUMIF('Task Durations'!$B$13:$B$53,"Internal Travel",'Task Durations'!R14:R53)</f>
        <v>24.583333333333329</v>
      </c>
      <c r="R8" s="50">
        <f ca="1">+SUMIF('Task Durations'!$B$13:$B$53,"Internal Travel",'Task Durations'!S14:S53)</f>
        <v>29.233333333333334</v>
      </c>
      <c r="S8" s="50">
        <f ca="1">+SUMIF('Task Durations'!$B$13:$B$53,"Internal Travel",'Task Durations'!T14:T53)</f>
        <v>10.316666666666666</v>
      </c>
      <c r="T8" s="50">
        <f ca="1">+SUMIF('Task Durations'!$B$13:$B$53,"Internal Travel",'Task Durations'!U14:U53)</f>
        <v>4.9833333333333334</v>
      </c>
      <c r="U8" s="50">
        <f ca="1">+SUMIF('Task Durations'!$B$13:$B$53,"Internal Travel",'Task Durations'!V14:V53)</f>
        <v>12.183333333333334</v>
      </c>
      <c r="V8" s="50">
        <f ca="1">+SUMIF('Task Durations'!$B$13:$B$53,"Internal Travel",'Task Durations'!W14:W53)</f>
        <v>17.499999999999996</v>
      </c>
      <c r="W8" s="50">
        <f ca="1">+SUMIF('Task Durations'!$B$13:$B$53,"Internal Travel",'Task Durations'!X14:X53)</f>
        <v>19.866666666666667</v>
      </c>
      <c r="X8" s="50">
        <f ca="1">+SUMIF('Task Durations'!$B$13:$B$53,"Internal Travel",'Task Durations'!Y14:Y53)</f>
        <v>38.366666666666667</v>
      </c>
      <c r="Y8" s="50">
        <f ca="1">+SUMIF('Task Durations'!$B$13:$B$53,"Internal Travel",'Task Durations'!Z14:Z53)</f>
        <v>12.483333333333333</v>
      </c>
      <c r="Z8" s="50">
        <f ca="1">+SUMIF('Task Durations'!$B$13:$B$53,"Internal Travel",'Task Durations'!AA14:AA53)</f>
        <v>12.15</v>
      </c>
      <c r="AA8" s="50">
        <f ca="1">+SUMIF('Task Durations'!$B$13:$B$53,"Internal Travel",'Task Durations'!AB14:AB53)</f>
        <v>16.133333333333333</v>
      </c>
      <c r="AB8" s="50">
        <f ca="1">+SUMIF('Task Durations'!$B$13:$B$53,"Internal Travel",'Task Durations'!AC14:AC53)</f>
        <v>10.600000000000001</v>
      </c>
      <c r="AC8" s="50">
        <f ca="1">+SUMIF('Task Durations'!$B$13:$B$53,"Internal Travel",'Task Durations'!AD14:AD53)</f>
        <v>10.416666666666664</v>
      </c>
      <c r="AD8" s="50">
        <f ca="1">+SUMIF('Task Durations'!$B$13:$B$53,"Internal Travel",'Task Durations'!AE14:AE53)</f>
        <v>11.333333333333332</v>
      </c>
      <c r="AE8" s="50">
        <f ca="1">+SUMIF('Task Durations'!$B$13:$B$53,"Internal Travel",'Task Durations'!AF14:AF53)</f>
        <v>0.53333333333333366</v>
      </c>
      <c r="AF8" s="50">
        <f ca="1">+SUMIF('Task Durations'!$B$13:$B$53,"Internal Travel",'Task Durations'!AG14:AG53)</f>
        <v>5.4999999999999991</v>
      </c>
      <c r="AG8" s="50">
        <f ca="1">+SUMIF('Task Durations'!$B$13:$B$53,"Internal Travel",'Task Durations'!AH14:AH53)</f>
        <v>16.633333333333333</v>
      </c>
      <c r="AH8" s="50">
        <f ca="1">+SUMIF('Task Durations'!$B$13:$B$53,"Internal Travel",'Task Durations'!AI14:AI53)</f>
        <v>10.466666666666665</v>
      </c>
      <c r="AI8" s="50">
        <f ca="1">+SUMIF('Task Durations'!$B$13:$B$53,"Internal Travel",'Task Durations'!AJ14:AJ53)</f>
        <v>10.75</v>
      </c>
      <c r="AJ8" s="50">
        <f ca="1">+SUMIF('Task Durations'!$B$13:$B$53,"Internal Travel",'Task Durations'!AK14:AK53)</f>
        <v>24.65</v>
      </c>
      <c r="AK8" s="50">
        <f ca="1">+SUMIF('Task Durations'!$B$13:$B$53,"Internal Travel",'Task Durations'!AL14:AL53)</f>
        <v>12.666666666666668</v>
      </c>
      <c r="AL8" s="50">
        <f ca="1">+SUMIF('Task Durations'!$B$13:$B$53,"Internal Travel",'Task Durations'!AM14:AM53)</f>
        <v>23.366666666666667</v>
      </c>
      <c r="AM8" s="50">
        <f ca="1">+SUMIF('Task Durations'!$B$13:$B$53,"Internal Travel",'Task Durations'!AN14:AN53)</f>
        <v>21.666666666666668</v>
      </c>
      <c r="AN8" s="50">
        <f ca="1">+SUMIF('Task Durations'!$B$13:$B$53,"Internal Travel",'Task Durations'!AO14:AO53)</f>
        <v>13.283333333333333</v>
      </c>
      <c r="AO8" s="50">
        <f ca="1">+SUMIF('Task Durations'!$B$13:$B$53,"Internal Travel",'Task Durations'!AP14:AP53)</f>
        <v>8.4499999999999993</v>
      </c>
      <c r="AP8" s="50">
        <f ca="1">+SUMIF('Task Durations'!$B$13:$B$53,"Internal Travel",'Task Durations'!AQ14:AQ53)</f>
        <v>22.75</v>
      </c>
      <c r="AQ8" s="50">
        <f ca="1">+SUMIF('Task Durations'!$B$13:$B$53,"Internal Travel",'Task Durations'!AR14:AR53)</f>
        <v>12.2</v>
      </c>
      <c r="AR8" s="50">
        <f ca="1">+SUMIF('Task Durations'!$B$13:$B$53,"Internal Travel",'Task Durations'!AS14:AS53)</f>
        <v>13.383333333333333</v>
      </c>
      <c r="AS8" s="50">
        <f ca="1">+SUMIF('Task Durations'!$B$13:$B$53,"Internal Travel",'Task Durations'!AT14:AT53)</f>
        <v>8.1666666666666679</v>
      </c>
      <c r="AT8" s="50">
        <f ca="1">+SUMIF('Task Durations'!$B$13:$B$53,"Internal Travel",'Task Durations'!AU14:AU53)</f>
        <v>9.6666666666666679</v>
      </c>
      <c r="AU8" s="50">
        <f ca="1">+SUMIF('Task Durations'!$B$13:$B$53,"Internal Travel",'Task Durations'!AV14:AV53)</f>
        <v>12.399999999999999</v>
      </c>
      <c r="AV8" s="50">
        <f ca="1">+SUMIF('Task Durations'!$B$13:$B$53,"Internal Travel",'Task Durations'!AW14:AW53)</f>
        <v>11.25</v>
      </c>
      <c r="AW8" s="50">
        <f ca="1">+SUMIF('Task Durations'!$B$13:$B$53,"Internal Travel",'Task Durations'!AX14:AX53)</f>
        <v>9.6666666666666679</v>
      </c>
      <c r="AX8" s="50">
        <f ca="1">+SUMIF('Task Durations'!$B$13:$B$53,"Internal Travel",'Task Durations'!AY14:AY53)</f>
        <v>12.5</v>
      </c>
      <c r="AY8" s="50">
        <f ca="1">+SUMIF('Task Durations'!$B$13:$B$53,"Internal Travel",'Task Durations'!AZ14:AZ53)</f>
        <v>10.666666666666668</v>
      </c>
      <c r="AZ8" s="50">
        <f ca="1">+SUMIF('Task Durations'!$B$13:$B$53,"Internal Travel",'Task Durations'!BA14:BA53)</f>
        <v>11.683333333333334</v>
      </c>
      <c r="BA8" s="50">
        <f ca="1">+SUMIF('Task Durations'!$B$13:$B$53,"Internal Travel",'Task Durations'!BB14:BB53)</f>
        <v>15.183333333333332</v>
      </c>
      <c r="BB8" s="50">
        <f ca="1">+SUMIF('Task Durations'!$B$13:$B$53,"Internal Travel",'Task Durations'!BC14:BC53)</f>
        <v>12.633333333333333</v>
      </c>
      <c r="BC8" s="50">
        <f ca="1">+SUMIF('Task Durations'!$B$13:$B$53,"Internal Travel",'Task Durations'!BD14:BD53)</f>
        <v>10.433333333333334</v>
      </c>
      <c r="BD8" s="50">
        <f ca="1">+SUMIF('Task Durations'!$B$13:$B$53,"Internal Travel",'Task Durations'!BE14:BE53)</f>
        <v>12.283333333333331</v>
      </c>
      <c r="BE8" s="50">
        <f ca="1">+SUMIF('Task Durations'!$B$13:$B$53,"Internal Travel",'Task Durations'!BF14:BF53)</f>
        <v>12.116666666666667</v>
      </c>
      <c r="BF8" s="50">
        <f ca="1">+SUMIF('Task Durations'!$B$13:$B$53,"Internal Travel",'Task Durations'!BG14:BG53)</f>
        <v>14.45</v>
      </c>
      <c r="BG8" s="50">
        <f ca="1">+SUMIF('Task Durations'!$B$13:$B$53,"Internal Travel",'Task Durations'!BH14:BH53)</f>
        <v>11.7</v>
      </c>
      <c r="BH8" s="50">
        <f ca="1">+SUMIF('Task Durations'!$B$13:$B$53,"Internal Travel",'Task Durations'!BI14:BI53)</f>
        <v>9.6666666666666679</v>
      </c>
      <c r="BI8" s="50">
        <f ca="1">+SUMIF('Task Durations'!$B$13:$B$53,"Internal Travel",'Task Durations'!BJ14:BJ53)</f>
        <v>8.9666666666666686</v>
      </c>
      <c r="BJ8" s="50">
        <f ca="1">+SUMIF('Task Durations'!$B$13:$B$53,"Internal Travel",'Task Durations'!BK14:BK53)</f>
        <v>14.366666666666665</v>
      </c>
      <c r="BK8" s="50">
        <f ca="1">+SUMIF('Task Durations'!$B$13:$B$53,"Internal Travel",'Task Durations'!BL14:BL53)</f>
        <v>13</v>
      </c>
      <c r="BL8" s="50">
        <f ca="1">+SUMIF('Task Durations'!$B$13:$B$53,"Internal Travel",'Task Durations'!BM14:BM53)</f>
        <v>12.683333333333334</v>
      </c>
      <c r="BM8" s="50">
        <f ca="1">+SUMIF('Task Durations'!$B$13:$B$53,"Internal Travel",'Task Durations'!BN14:BN53)</f>
        <v>15.05</v>
      </c>
      <c r="BN8" s="50">
        <f ca="1">+SUMIF('Task Durations'!$B$13:$B$53,"Internal Travel",'Task Durations'!BO14:BO53)</f>
        <v>23.533333333333331</v>
      </c>
      <c r="BO8" s="50">
        <f ca="1">+SUMIF('Task Durations'!$B$13:$B$53,"Internal Travel",'Task Durations'!BP14:BP53)</f>
        <v>9.5</v>
      </c>
      <c r="BP8" s="50">
        <f ca="1">+SUMIF('Task Durations'!$B$13:$B$53,"Internal Travel",'Task Durations'!BQ14:BQ53)</f>
        <v>21.583333333333336</v>
      </c>
      <c r="BQ8" s="50">
        <f ca="1">+SUMIF('Task Durations'!$B$13:$B$53,"Internal Travel",'Task Durations'!BR14:BR53)</f>
        <v>18.233333333333331</v>
      </c>
      <c r="BR8" s="50">
        <f ca="1">+SUMIF('Task Durations'!$B$13:$B$53,"Internal Travel",'Task Durations'!BS14:BS53)</f>
        <v>9.7333333333333343</v>
      </c>
      <c r="BS8" s="50">
        <f ca="1">+SUMIF('Task Durations'!$B$13:$B$53,"Internal Travel",'Task Durations'!BT14:BT53)</f>
        <v>16.25</v>
      </c>
      <c r="BT8" s="50">
        <f ca="1">+SUMIF('Task Durations'!$B$13:$B$53,"Internal Travel",'Task Durations'!BU14:BU53)</f>
        <v>34.616666666666667</v>
      </c>
      <c r="BU8" s="50">
        <f ca="1">+SUMIF('Task Durations'!$B$13:$B$53,"Internal Travel",'Task Durations'!BV14:BV53)</f>
        <v>13.566666666666666</v>
      </c>
      <c r="BV8" s="50">
        <f ca="1">+SUMIF('Task Durations'!$B$13:$B$53,"Internal Travel",'Task Durations'!BW14:BW53)</f>
        <v>6.85</v>
      </c>
      <c r="BW8" s="50">
        <f ca="1">+SUMIF('Task Durations'!$B$13:$B$53,"Internal Travel",'Task Durations'!BX14:BX53)</f>
        <v>7.5666666666666664</v>
      </c>
      <c r="BX8" s="50">
        <f ca="1">+SUMIF('Task Durations'!$B$13:$B$53,"Internal Travel",'Task Durations'!BY14:BY53)</f>
        <v>26.200000000000003</v>
      </c>
      <c r="BY8" s="50">
        <f ca="1">+SUMIF('Task Durations'!$B$13:$B$53,"Internal Travel",'Task Durations'!BZ14:BZ53)</f>
        <v>13.916666666666666</v>
      </c>
      <c r="BZ8" s="50">
        <f ca="1">+SUMIF('Task Durations'!$B$13:$B$53,"Internal Travel",'Task Durations'!CA14:CA53)</f>
        <v>11.299999999999999</v>
      </c>
      <c r="CA8" s="50">
        <f ca="1">+SUMIF('Task Durations'!$B$13:$B$53,"Internal Travel",'Task Durations'!CB14:CB53)</f>
        <v>8.7833333333333332</v>
      </c>
      <c r="CB8" s="50">
        <f ca="1">+SUMIF('Task Durations'!$B$13:$B$53,"Internal Travel",'Task Durations'!CC14:CC53)</f>
        <v>7.1499999999999995</v>
      </c>
      <c r="CC8" s="50">
        <f ca="1">+SUMIF('Task Durations'!$B$13:$B$53,"Internal Travel",'Task Durations'!CD14:CD53)</f>
        <v>7.7500000000000018</v>
      </c>
    </row>
    <row r="9" spans="1:81" x14ac:dyDescent="0.25">
      <c r="A9" s="215"/>
      <c r="AZ9"/>
      <c r="BA9"/>
      <c r="BB9"/>
    </row>
    <row r="10" spans="1:81" x14ac:dyDescent="0.25">
      <c r="A10" s="215"/>
      <c r="B10" t="s">
        <v>636</v>
      </c>
      <c r="C10" s="118">
        <f>+C5-IF('Task Durations'!D20="N/A",0,'Task Durations'!D20)-IF('Task Durations'!D49="N/A",0,'Task Durations'!D49)-IF('Task Durations'!D51="N/A",0,'Task Durations'!D51)</f>
        <v>41.766666666666666</v>
      </c>
      <c r="D10" s="118">
        <f>+D5-IF('Task Durations'!E20="N/A",0,'Task Durations'!E20)-IF('Task Durations'!E49="N/A",0,'Task Durations'!E49)-IF('Task Durations'!E51="N/A",0,'Task Durations'!E51)</f>
        <v>33.216666666666669</v>
      </c>
      <c r="E10" s="118">
        <f>+E5-IF('Task Durations'!F20="N/A",0,'Task Durations'!F20)-IF('Task Durations'!F49="N/A",0,'Task Durations'!F49)-IF('Task Durations'!F51="N/A",0,'Task Durations'!F51)</f>
        <v>72.600000000000009</v>
      </c>
      <c r="F10" s="118">
        <f>+F5-IF('Task Durations'!G20="N/A",0,'Task Durations'!G20)-IF('Task Durations'!G49="N/A",0,'Task Durations'!G49)-IF('Task Durations'!G51="N/A",0,'Task Durations'!G51)</f>
        <v>70.483333333333334</v>
      </c>
      <c r="G10" s="118">
        <f>+G5-IF('Task Durations'!H20="N/A",0,'Task Durations'!H20)-IF('Task Durations'!H49="N/A",0,'Task Durations'!H49)-IF('Task Durations'!H51="N/A",0,'Task Durations'!H51)</f>
        <v>23.416666666666671</v>
      </c>
      <c r="H10" s="118">
        <f>+H5-IF('Task Durations'!I20="N/A",0,'Task Durations'!I20)-IF('Task Durations'!I49="N/A",0,'Task Durations'!I49)-IF('Task Durations'!I51="N/A",0,'Task Durations'!I51)</f>
        <v>52.5</v>
      </c>
      <c r="I10" s="118">
        <f>+I5-IF('Task Durations'!J20="N/A",0,'Task Durations'!J20)-IF('Task Durations'!J49="N/A",0,'Task Durations'!J49)-IF('Task Durations'!J51="N/A",0,'Task Durations'!J51)</f>
        <v>16.616666666666667</v>
      </c>
      <c r="J10" s="118">
        <f>+J5-IF('Task Durations'!K20="N/A",0,'Task Durations'!K20)-IF('Task Durations'!K49="N/A",0,'Task Durations'!K49)-IF('Task Durations'!K51="N/A",0,'Task Durations'!K51)</f>
        <v>12.66666666666667</v>
      </c>
      <c r="K10" s="118">
        <f>+K5-IF('Task Durations'!L20="N/A",0,'Task Durations'!L20)-IF('Task Durations'!L49="N/A",0,'Task Durations'!L49)-IF('Task Durations'!L51="N/A",0,'Task Durations'!L51)</f>
        <v>44.13333333333334</v>
      </c>
      <c r="L10" s="118">
        <f>+L5-IF('Task Durations'!M20="N/A",0,'Task Durations'!M20)-IF('Task Durations'!M49="N/A",0,'Task Durations'!M49)-IF('Task Durations'!M51="N/A",0,'Task Durations'!M51)</f>
        <v>41.65</v>
      </c>
      <c r="M10" s="118">
        <f>+M5-IF('Task Durations'!N20="N/A",0,'Task Durations'!N20)-IF('Task Durations'!N49="N/A",0,'Task Durations'!N49)-IF('Task Durations'!N51="N/A",0,'Task Durations'!N51)</f>
        <v>26.816666666666674</v>
      </c>
      <c r="N10" s="118">
        <f>+N5-IF('Task Durations'!O20="N/A",0,'Task Durations'!O20)-IF('Task Durations'!O49="N/A",0,'Task Durations'!O49)-IF('Task Durations'!O51="N/A",0,'Task Durations'!O51)</f>
        <v>35.75</v>
      </c>
      <c r="O10" s="118">
        <f>+O5-IF('Task Durations'!P20="N/A",0,'Task Durations'!P20)-IF('Task Durations'!P49="N/A",0,'Task Durations'!P49)-IF('Task Durations'!P51="N/A",0,'Task Durations'!P51)</f>
        <v>36.85</v>
      </c>
      <c r="P10" s="118">
        <f>+P5-IF('Task Durations'!Q20="N/A",0,'Task Durations'!Q20)-IF('Task Durations'!Q49="N/A",0,'Task Durations'!Q49)-IF('Task Durations'!Q51="N/A",0,'Task Durations'!Q51)</f>
        <v>26.883333333333333</v>
      </c>
      <c r="Q10" s="118">
        <f>+Q5-IF('Task Durations'!R20="N/A",0,'Task Durations'!R20)-IF('Task Durations'!R49="N/A",0,'Task Durations'!R49)-IF('Task Durations'!R51="N/A",0,'Task Durations'!R51)</f>
        <v>51.516666666666666</v>
      </c>
      <c r="R10" s="118">
        <f>+R5-IF('Task Durations'!S20="N/A",0,'Task Durations'!S20)-IF('Task Durations'!S49="N/A",0,'Task Durations'!S49)-IF('Task Durations'!S51="N/A",0,'Task Durations'!S51)</f>
        <v>24.533333333333335</v>
      </c>
      <c r="S10" s="118">
        <f>+S5-IF('Task Durations'!T20="N/A",0,'Task Durations'!T20)-IF('Task Durations'!T49="N/A",0,'Task Durations'!T49)-IF('Task Durations'!T51="N/A",0,'Task Durations'!T51)</f>
        <v>11.983333333333333</v>
      </c>
      <c r="T10" s="118">
        <f>+T5-IF('Task Durations'!U20="N/A",0,'Task Durations'!U20)-IF('Task Durations'!U49="N/A",0,'Task Durations'!U49)-IF('Task Durations'!U51="N/A",0,'Task Durations'!U51)</f>
        <v>13.216666666666667</v>
      </c>
      <c r="U10" s="118">
        <f>+U5-IF('Task Durations'!V20="N/A",0,'Task Durations'!V20)-IF('Task Durations'!V49="N/A",0,'Task Durations'!V49)-IF('Task Durations'!V51="N/A",0,'Task Durations'!V51)</f>
        <v>16.966666666666669</v>
      </c>
      <c r="V10" s="118">
        <f>+V5-IF('Task Durations'!W20="N/A",0,'Task Durations'!W20)-IF('Task Durations'!W49="N/A",0,'Task Durations'!W49)-IF('Task Durations'!W51="N/A",0,'Task Durations'!W51)</f>
        <v>13.066666666666661</v>
      </c>
      <c r="W10" s="118">
        <f>+W5-IF('Task Durations'!X20="N/A",0,'Task Durations'!X20)-IF('Task Durations'!X49="N/A",0,'Task Durations'!X49)-IF('Task Durations'!X51="N/A",0,'Task Durations'!X51)</f>
        <v>23.583333333333336</v>
      </c>
      <c r="X10" s="118">
        <f>+X5-IF('Task Durations'!Y20="N/A",0,'Task Durations'!Y20)-IF('Task Durations'!Y49="N/A",0,'Task Durations'!Y49)-IF('Task Durations'!Y51="N/A",0,'Task Durations'!Y51)</f>
        <v>48.133333333333333</v>
      </c>
      <c r="Y10" s="118">
        <f>+Y5-IF('Task Durations'!Z20="N/A",0,'Task Durations'!Z20)-IF('Task Durations'!Z49="N/A",0,'Task Durations'!Z49)-IF('Task Durations'!Z51="N/A",0,'Task Durations'!Z51)</f>
        <v>34.43333333333333</v>
      </c>
      <c r="Z10" s="118">
        <f>+Z5-IF('Task Durations'!AA20="N/A",0,'Task Durations'!AA20)-IF('Task Durations'!AA49="N/A",0,'Task Durations'!AA49)-IF('Task Durations'!AA51="N/A",0,'Task Durations'!AA51)</f>
        <v>31.783333333333346</v>
      </c>
      <c r="AA10" s="118">
        <f>+AA5-IF('Task Durations'!AB20="N/A",0,'Task Durations'!AB20)-IF('Task Durations'!AB49="N/A",0,'Task Durations'!AB49)-IF('Task Durations'!AB51="N/A",0,'Task Durations'!AB51)</f>
        <v>34.966666666666669</v>
      </c>
      <c r="AB10" s="118">
        <f>+AB5-IF('Task Durations'!AC20="N/A",0,'Task Durations'!AC20)-IF('Task Durations'!AC49="N/A",0,'Task Durations'!AC49)-IF('Task Durations'!AC51="N/A",0,'Task Durations'!AC51)</f>
        <v>35.683333333333337</v>
      </c>
      <c r="AC10" s="118">
        <f>+AC5-IF('Task Durations'!AD20="N/A",0,'Task Durations'!AD20)-IF('Task Durations'!AD49="N/A",0,'Task Durations'!AD49)-IF('Task Durations'!AD51="N/A",0,'Task Durations'!AD51)</f>
        <v>72.183333333333337</v>
      </c>
      <c r="AD10" s="118">
        <f>+AD5-IF('Task Durations'!AE20="N/A",0,'Task Durations'!AE20)-IF('Task Durations'!AE49="N/A",0,'Task Durations'!AE49)-IF('Task Durations'!AE51="N/A",0,'Task Durations'!AE51)</f>
        <v>17.400000000000002</v>
      </c>
      <c r="AE10" s="118">
        <f>+AE5-IF('Task Durations'!AF20="N/A",0,'Task Durations'!AF20)-IF('Task Durations'!AF49="N/A",0,'Task Durations'!AF49)-IF('Task Durations'!AF51="N/A",0,'Task Durations'!AF51)</f>
        <v>9.4</v>
      </c>
      <c r="AF10" s="118">
        <f>+AF5-IF('Task Durations'!AG20="N/A",0,'Task Durations'!AG20)-IF('Task Durations'!AG49="N/A",0,'Task Durations'!AG49)-IF('Task Durations'!AG51="N/A",0,'Task Durations'!AG51)</f>
        <v>38.93333333333333</v>
      </c>
      <c r="AG10" s="118">
        <f>+AG5-IF('Task Durations'!AH20="N/A",0,'Task Durations'!AH20)-IF('Task Durations'!AH49="N/A",0,'Task Durations'!AH49)-IF('Task Durations'!AH51="N/A",0,'Task Durations'!AH51)</f>
        <v>23.550000000000004</v>
      </c>
      <c r="AH10" s="118">
        <f>+AH5-IF('Task Durations'!AI20="N/A",0,'Task Durations'!AI20)-IF('Task Durations'!AI49="N/A",0,'Task Durations'!AI49)-IF('Task Durations'!AI51="N/A",0,'Task Durations'!AI51)</f>
        <v>26.4</v>
      </c>
      <c r="AI10" s="118">
        <f>+AI5-IF('Task Durations'!AJ20="N/A",0,'Task Durations'!AJ20)-IF('Task Durations'!AJ49="N/A",0,'Task Durations'!AJ49)-IF('Task Durations'!AJ51="N/A",0,'Task Durations'!AJ51)</f>
        <v>17.916666666666671</v>
      </c>
      <c r="AJ10" s="118">
        <f>+AJ5-IF('Task Durations'!AK20="N/A",0,'Task Durations'!AK20)-IF('Task Durations'!AK49="N/A",0,'Task Durations'!AK49)-IF('Task Durations'!AK51="N/A",0,'Task Durations'!AK51)</f>
        <v>40.333333333333329</v>
      </c>
      <c r="AK10" s="118">
        <f>+AK5-IF('Task Durations'!AL20="N/A",0,'Task Durations'!AL20)-IF('Task Durations'!AL49="N/A",0,'Task Durations'!AL49)-IF('Task Durations'!AL51="N/A",0,'Task Durations'!AL51)</f>
        <v>27.799999999999997</v>
      </c>
      <c r="AL10" s="118">
        <f>+AL5-IF('Task Durations'!AM20="N/A",0,'Task Durations'!AM20)-IF('Task Durations'!AM49="N/A",0,'Task Durations'!AM49)-IF('Task Durations'!AM51="N/A",0,'Task Durations'!AM51)</f>
        <v>82.899999999999991</v>
      </c>
      <c r="AM10" s="118">
        <f>+AM5-IF('Task Durations'!AN20="N/A",0,'Task Durations'!AN20)-IF('Task Durations'!AN49="N/A",0,'Task Durations'!AN49)-IF('Task Durations'!AN51="N/A",0,'Task Durations'!AN51)</f>
        <v>54.733333333333334</v>
      </c>
      <c r="AN10" s="118">
        <f>+AN5-IF('Task Durations'!AO20="N/A",0,'Task Durations'!AO20)-IF('Task Durations'!AO49="N/A",0,'Task Durations'!AO49)-IF('Task Durations'!AO51="N/A",0,'Task Durations'!AO51)</f>
        <v>20.149999999999999</v>
      </c>
      <c r="AO10" s="118">
        <f>+AO5-IF('Task Durations'!AP20="N/A",0,'Task Durations'!AP20)-IF('Task Durations'!AP49="N/A",0,'Task Durations'!AP49)-IF('Task Durations'!AP51="N/A",0,'Task Durations'!AP51)</f>
        <v>18.616666666666664</v>
      </c>
      <c r="AP10" s="118">
        <f>+AP5-IF('Task Durations'!AQ20="N/A",0,'Task Durations'!AQ20)-IF('Task Durations'!AQ49="N/A",0,'Task Durations'!AQ49)-IF('Task Durations'!AQ51="N/A",0,'Task Durations'!AQ51)</f>
        <v>28.849999999999998</v>
      </c>
      <c r="AQ10" s="118">
        <f>+AQ5-IF('Task Durations'!AR20="N/A",0,'Task Durations'!AR20)-IF('Task Durations'!AR49="N/A",0,'Task Durations'!AR49)-IF('Task Durations'!AR51="N/A",0,'Task Durations'!AR51)</f>
        <v>25.45</v>
      </c>
      <c r="AR10" s="118">
        <f>+AR5-IF('Task Durations'!AS20="N/A",0,'Task Durations'!AS20)-IF('Task Durations'!AS49="N/A",0,'Task Durations'!AS49)-IF('Task Durations'!AS51="N/A",0,'Task Durations'!AS51)</f>
        <v>18.599999999999998</v>
      </c>
      <c r="AS10" s="118">
        <f>+AS5-IF('Task Durations'!AT20="N/A",0,'Task Durations'!AT20)-IF('Task Durations'!AT49="N/A",0,'Task Durations'!AT49)-IF('Task Durations'!AT51="N/A",0,'Task Durations'!AT51)</f>
        <v>14.383333333333335</v>
      </c>
      <c r="AT10" s="118">
        <f>+AT5-IF('Task Durations'!AU20="N/A",0,'Task Durations'!AU20)-IF('Task Durations'!AU49="N/A",0,'Task Durations'!AU49)-IF('Task Durations'!AU51="N/A",0,'Task Durations'!AU51)</f>
        <v>15.016666666666666</v>
      </c>
      <c r="AU10" s="118">
        <f>+AU5-IF('Task Durations'!AV20="N/A",0,'Task Durations'!AV20)-IF('Task Durations'!AV49="N/A",0,'Task Durations'!AV49)-IF('Task Durations'!AV51="N/A",0,'Task Durations'!AV51)</f>
        <v>24.083333333333336</v>
      </c>
      <c r="AV10" s="118">
        <f>+AV5-IF('Task Durations'!AW20="N/A",0,'Task Durations'!AW20)-IF('Task Durations'!AW49="N/A",0,'Task Durations'!AW49)-IF('Task Durations'!AW51="N/A",0,'Task Durations'!AW51)</f>
        <v>24.100000000000005</v>
      </c>
      <c r="AW10" s="118">
        <f>+AW5-IF('Task Durations'!AX20="N/A",0,'Task Durations'!AX20)-IF('Task Durations'!AX49="N/A",0,'Task Durations'!AX49)-IF('Task Durations'!AX51="N/A",0,'Task Durations'!AX51)</f>
        <v>18.383333333333336</v>
      </c>
      <c r="AX10" s="118">
        <f>+AX5-IF('Task Durations'!AY20="N/A",0,'Task Durations'!AY20)-IF('Task Durations'!AY49="N/A",0,'Task Durations'!AY49)-IF('Task Durations'!AY51="N/A",0,'Task Durations'!AY51)</f>
        <v>41.25</v>
      </c>
      <c r="AY10" s="118">
        <f>+AY5-IF('Task Durations'!AZ20="N/A",0,'Task Durations'!AZ20)-IF('Task Durations'!AZ49="N/A",0,'Task Durations'!AZ49)-IF('Task Durations'!AZ51="N/A",0,'Task Durations'!AZ51)</f>
        <v>25.416666666666664</v>
      </c>
      <c r="AZ10" s="118">
        <f>+AZ5-IF('Task Durations'!BA20="N/A",0,'Task Durations'!BA20)-IF('Task Durations'!BA49="N/A",0,'Task Durations'!BA49)-IF('Task Durations'!BA51="N/A",0,'Task Durations'!BA51)</f>
        <v>40.25</v>
      </c>
      <c r="BA10" s="118">
        <f>+BA5-IF('Task Durations'!BB20="N/A",0,'Task Durations'!BB20)-IF('Task Durations'!BB49="N/A",0,'Task Durations'!BB49)-IF('Task Durations'!BB51="N/A",0,'Task Durations'!BB51)</f>
        <v>27.25</v>
      </c>
      <c r="BB10" s="118">
        <f>+BB5-IF('Task Durations'!BC20="N/A",0,'Task Durations'!BC20)-IF('Task Durations'!BC49="N/A",0,'Task Durations'!BC49)-IF('Task Durations'!BC51="N/A",0,'Task Durations'!BC51)</f>
        <v>26.666666666666664</v>
      </c>
      <c r="BC10" s="118">
        <f>+BC5-IF('Task Durations'!BD20="N/A",0,'Task Durations'!BD20)-IF('Task Durations'!BD49="N/A",0,'Task Durations'!BD49)-IF('Task Durations'!BD51="N/A",0,'Task Durations'!BD51)</f>
        <v>23.166666666666668</v>
      </c>
      <c r="BD10" s="118">
        <f>+BD5-IF('Task Durations'!BE20="N/A",0,'Task Durations'!BE20)-IF('Task Durations'!BE49="N/A",0,'Task Durations'!BE49)-IF('Task Durations'!BE51="N/A",0,'Task Durations'!BE51)</f>
        <v>21.633333333333333</v>
      </c>
      <c r="BE10" s="118">
        <f>+BE5-IF('Task Durations'!BF20="N/A",0,'Task Durations'!BF20)-IF('Task Durations'!BF49="N/A",0,'Task Durations'!BF49)-IF('Task Durations'!BF51="N/A",0,'Task Durations'!BF51)</f>
        <v>20.966666666666661</v>
      </c>
      <c r="BF10" s="118">
        <f>+BF5-IF('Task Durations'!BG20="N/A",0,'Task Durations'!BG20)-IF('Task Durations'!BG49="N/A",0,'Task Durations'!BG49)-IF('Task Durations'!BG51="N/A",0,'Task Durations'!BG51)</f>
        <v>20.25</v>
      </c>
      <c r="BG10" s="118">
        <f>+BG5-IF('Task Durations'!BH20="N/A",0,'Task Durations'!BH20)-IF('Task Durations'!BH49="N/A",0,'Task Durations'!BH49)-IF('Task Durations'!BH51="N/A",0,'Task Durations'!BH51)</f>
        <v>20.033333333333331</v>
      </c>
      <c r="BH10" s="118">
        <f>+BH5-IF('Task Durations'!BI20="N/A",0,'Task Durations'!BI20)-IF('Task Durations'!BI49="N/A",0,'Task Durations'!BI49)-IF('Task Durations'!BI51="N/A",0,'Task Durations'!BI51)</f>
        <v>16.5</v>
      </c>
      <c r="BI10" s="118">
        <f>+BI5-IF('Task Durations'!BJ20="N/A",0,'Task Durations'!BJ20)-IF('Task Durations'!BJ49="N/A",0,'Task Durations'!BJ49)-IF('Task Durations'!BJ51="N/A",0,'Task Durations'!BJ51)</f>
        <v>28.450000000000003</v>
      </c>
      <c r="BJ10" s="118">
        <f>+BJ5-IF('Task Durations'!BK20="N/A",0,'Task Durations'!BK20)-IF('Task Durations'!BK49="N/A",0,'Task Durations'!BK49)-IF('Task Durations'!BK51="N/A",0,'Task Durations'!BK51)</f>
        <v>30</v>
      </c>
      <c r="BK10" s="118">
        <f>+BK5-IF('Task Durations'!BL20="N/A",0,'Task Durations'!BL20)-IF('Task Durations'!BL49="N/A",0,'Task Durations'!BL49)-IF('Task Durations'!BL51="N/A",0,'Task Durations'!BL51)</f>
        <v>16.3</v>
      </c>
      <c r="BL10" s="118">
        <f>+BL5-IF('Task Durations'!BM20="N/A",0,'Task Durations'!BM20)-IF('Task Durations'!BM49="N/A",0,'Task Durations'!BM49)-IF('Task Durations'!BM51="N/A",0,'Task Durations'!BM51)</f>
        <v>15.5</v>
      </c>
      <c r="BM10" s="118">
        <f>+BM5-IF('Task Durations'!BN20="N/A",0,'Task Durations'!BN20)-IF('Task Durations'!BN49="N/A",0,'Task Durations'!BN49)-IF('Task Durations'!BN51="N/A",0,'Task Durations'!BN51)</f>
        <v>16.916666666666671</v>
      </c>
      <c r="BN10" s="118">
        <f>+BN5-IF('Task Durations'!BO20="N/A",0,'Task Durations'!BO20)-IF('Task Durations'!BO49="N/A",0,'Task Durations'!BO49)-IF('Task Durations'!BO51="N/A",0,'Task Durations'!BO51)</f>
        <v>78.383333333333326</v>
      </c>
      <c r="BO10" s="118">
        <f>+BO5-IF('Task Durations'!BP20="N/A",0,'Task Durations'!BP20)-IF('Task Durations'!BP49="N/A",0,'Task Durations'!BP49)-IF('Task Durations'!BP51="N/A",0,'Task Durations'!BP51)</f>
        <v>32.483333333333334</v>
      </c>
      <c r="BP10" s="118">
        <f>+BP5-IF('Task Durations'!BQ20="N/A",0,'Task Durations'!BQ20)-IF('Task Durations'!BQ49="N/A",0,'Task Durations'!BQ49)-IF('Task Durations'!BQ51="N/A",0,'Task Durations'!BQ51)</f>
        <v>86.250000000000014</v>
      </c>
      <c r="BQ10" s="118">
        <f>+BQ5-IF('Task Durations'!BR20="N/A",0,'Task Durations'!BR20)-IF('Task Durations'!BR49="N/A",0,'Task Durations'!BR49)-IF('Task Durations'!BR51="N/A",0,'Task Durations'!BR51)</f>
        <v>40.416666666666657</v>
      </c>
      <c r="BR10" s="118">
        <f>+BR5-IF('Task Durations'!BS20="N/A",0,'Task Durations'!BS20)-IF('Task Durations'!BS49="N/A",0,'Task Durations'!BS49)-IF('Task Durations'!BS51="N/A",0,'Task Durations'!BS51)</f>
        <v>25.033333333333331</v>
      </c>
      <c r="BS10" s="118">
        <f>+BS5-IF('Task Durations'!BT20="N/A",0,'Task Durations'!BT20)-IF('Task Durations'!BT49="N/A",0,'Task Durations'!BT49)-IF('Task Durations'!BT51="N/A",0,'Task Durations'!BT51)</f>
        <v>27.1</v>
      </c>
      <c r="BT10" s="118">
        <f>+BT5-IF('Task Durations'!BU20="N/A",0,'Task Durations'!BU20)-IF('Task Durations'!BU49="N/A",0,'Task Durations'!BU49)-IF('Task Durations'!BU51="N/A",0,'Task Durations'!BU51)</f>
        <v>57.8</v>
      </c>
      <c r="BU10" s="118">
        <f>+BU5-IF('Task Durations'!BV20="N/A",0,'Task Durations'!BV20)-IF('Task Durations'!BV49="N/A",0,'Task Durations'!BV49)-IF('Task Durations'!BV51="N/A",0,'Task Durations'!BV51)</f>
        <v>20.283333333333335</v>
      </c>
      <c r="BV10" s="118">
        <f>+BV5-IF('Task Durations'!BW20="N/A",0,'Task Durations'!BW20)-IF('Task Durations'!BW49="N/A",0,'Task Durations'!BW49)-IF('Task Durations'!BW51="N/A",0,'Task Durations'!BW51)</f>
        <v>14.799999999999997</v>
      </c>
      <c r="BW10" s="118">
        <f>+BW5-IF('Task Durations'!BX20="N/A",0,'Task Durations'!BX20)-IF('Task Durations'!BX49="N/A",0,'Task Durations'!BX49)-IF('Task Durations'!BX51="N/A",0,'Task Durations'!BX51)</f>
        <v>12.766666666666666</v>
      </c>
      <c r="BX10" s="118">
        <f>+BX5-IF('Task Durations'!BY20="N/A",0,'Task Durations'!BY20)-IF('Task Durations'!BY49="N/A",0,'Task Durations'!BY49)-IF('Task Durations'!BY51="N/A",0,'Task Durations'!BY51)</f>
        <v>64.833333333333343</v>
      </c>
      <c r="BY10" s="118">
        <f>+BY5-IF('Task Durations'!BZ20="N/A",0,'Task Durations'!BZ20)-IF('Task Durations'!BZ49="N/A",0,'Task Durations'!BZ49)-IF('Task Durations'!BZ51="N/A",0,'Task Durations'!BZ51)</f>
        <v>15.833333333333334</v>
      </c>
      <c r="BZ10" s="118">
        <f>+BZ5-IF('Task Durations'!CA20="N/A",0,'Task Durations'!CA20)-IF('Task Durations'!CA49="N/A",0,'Task Durations'!CA49)-IF('Task Durations'!CA51="N/A",0,'Task Durations'!CA51)</f>
        <v>21.11666666666666</v>
      </c>
      <c r="CA10" s="118">
        <f>+CA5-IF('Task Durations'!CB20="N/A",0,'Task Durations'!CB20)-IF('Task Durations'!CB49="N/A",0,'Task Durations'!CB49)-IF('Task Durations'!CB51="N/A",0,'Task Durations'!CB51)</f>
        <v>17.549999999999997</v>
      </c>
      <c r="CB10" s="118">
        <f>+CB5-IF('Task Durations'!CC20="N/A",0,'Task Durations'!CC20)-IF('Task Durations'!CC49="N/A",0,'Task Durations'!CC49)-IF('Task Durations'!CC51="N/A",0,'Task Durations'!CC51)</f>
        <v>19.516666666666666</v>
      </c>
      <c r="CC10" s="118">
        <f>+CC5-IF('Task Durations'!CD20="N/A",0,'Task Durations'!CD20)-IF('Task Durations'!CD49="N/A",0,'Task Durations'!CD49)-IF('Task Durations'!CD51="N/A",0,'Task Durations'!CD51)</f>
        <v>26.849999999999994</v>
      </c>
    </row>
    <row r="11" spans="1:81" x14ac:dyDescent="0.25">
      <c r="A11" s="215"/>
      <c r="AZ11"/>
      <c r="BA11"/>
      <c r="BB11"/>
    </row>
    <row r="12" spans="1:81" x14ac:dyDescent="0.25">
      <c r="A12" s="215"/>
      <c r="B12" t="s">
        <v>648</v>
      </c>
      <c r="C12" s="19">
        <f>+SUMIF('Task Durations'!$B$36:$B$46,"Indirect 1",'Task Durations'!D$36:D$46)</f>
        <v>14.233333333333334</v>
      </c>
      <c r="D12" s="19">
        <f>+SUMIF('Task Durations'!$B$36:$B$46,"Indirect 1",'Task Durations'!E$36:E$46)</f>
        <v>17.31666666666667</v>
      </c>
      <c r="E12" s="19">
        <f>+SUMIF('Task Durations'!$B$36:$B$46,"Indirect 1",'Task Durations'!F$36:F$46)</f>
        <v>16.583333333333332</v>
      </c>
      <c r="F12" s="19">
        <f>+SUMIF('Task Durations'!$B$36:$B$46,"Indirect 1",'Task Durations'!G$36:G$46)</f>
        <v>30.650000000000006</v>
      </c>
      <c r="G12" s="19">
        <f>+SUMIF('Task Durations'!$B$36:$B$46,"Indirect 1",'Task Durations'!H$36:H$46)</f>
        <v>19.7</v>
      </c>
      <c r="H12" s="19">
        <f>+SUMIF('Task Durations'!$B$36:$B$46,"Indirect 1",'Task Durations'!I$36:I$46)</f>
        <v>29.650000000000002</v>
      </c>
      <c r="I12" s="19">
        <f>+SUMIF('Task Durations'!$B$36:$B$46,"Indirect 1",'Task Durations'!J$36:J$46)</f>
        <v>13.283333333333333</v>
      </c>
      <c r="J12" s="19">
        <f>+SUMIF('Task Durations'!$B$36:$B$46,"Indirect 1",'Task Durations'!K$36:K$46)</f>
        <v>10.583333333333334</v>
      </c>
      <c r="K12" s="19">
        <f>+SUMIF('Task Durations'!$B$36:$B$46,"Indirect 1",'Task Durations'!L$36:L$46)</f>
        <v>32.233333333333334</v>
      </c>
      <c r="L12" s="19">
        <f>+SUMIF('Task Durations'!$B$36:$B$46,"Indirect 1",'Task Durations'!M$36:M$46)</f>
        <v>24.7</v>
      </c>
      <c r="M12" s="19">
        <f>+SUMIF('Task Durations'!$B$36:$B$46,"Indirect 1",'Task Durations'!N$36:N$46)</f>
        <v>19.566666666666666</v>
      </c>
      <c r="N12" s="19">
        <f>+SUMIF('Task Durations'!$B$36:$B$46,"Indirect 1",'Task Durations'!O$36:O$46)</f>
        <v>29.5</v>
      </c>
      <c r="O12" s="19">
        <f>+SUMIF('Task Durations'!$B$36:$B$46,"Indirect 1",'Task Durations'!P$36:P$46)</f>
        <v>30.816666666666666</v>
      </c>
      <c r="P12" s="19">
        <f>+SUMIF('Task Durations'!$B$36:$B$46,"Indirect 1",'Task Durations'!Q$36:Q$46)</f>
        <v>13.516666666666667</v>
      </c>
      <c r="Q12" s="19">
        <f>+SUMIF('Task Durations'!$B$36:$B$46,"Indirect 1",'Task Durations'!R$36:R$46)</f>
        <v>37.416666666666664</v>
      </c>
      <c r="R12" s="19">
        <f>+SUMIF('Task Durations'!$B$36:$B$46,"Indirect 1",'Task Durations'!S$36:S$46)</f>
        <v>22.666666666666668</v>
      </c>
      <c r="S12" s="19">
        <f>+SUMIF('Task Durations'!$B$36:$B$46,"Indirect 1",'Task Durations'!T$36:T$46)</f>
        <v>9.5333333333333332</v>
      </c>
      <c r="T12" s="19">
        <f>+SUMIF('Task Durations'!$B$36:$B$46,"Indirect 1",'Task Durations'!U$36:U$46)</f>
        <v>9.0500000000000007</v>
      </c>
      <c r="U12" s="19">
        <f>+SUMIF('Task Durations'!$B$36:$B$46,"Indirect 1",'Task Durations'!V$36:V$46)</f>
        <v>11.8</v>
      </c>
      <c r="V12" s="19">
        <f>+SUMIF('Task Durations'!$B$36:$B$46,"Indirect 1",'Task Durations'!W$36:W$46)</f>
        <v>7.2333333333333325</v>
      </c>
      <c r="W12" s="19">
        <f>+SUMIF('Task Durations'!$B$36:$B$46,"Indirect 1",'Task Durations'!X$36:X$46)</f>
        <v>18.350000000000001</v>
      </c>
      <c r="X12" s="19">
        <f>+SUMIF('Task Durations'!$B$36:$B$46,"Indirect 1",'Task Durations'!Y$36:Y$46)</f>
        <v>44.15</v>
      </c>
      <c r="Y12" s="19">
        <f>+SUMIF('Task Durations'!$B$36:$B$46,"Indirect 1",'Task Durations'!Z$36:Z$46)</f>
        <v>16.43333333333333</v>
      </c>
      <c r="Z12" s="19">
        <f>+SUMIF('Task Durations'!$B$36:$B$46,"Indirect 1",'Task Durations'!AA$36:AA$46)</f>
        <v>22.116666666666667</v>
      </c>
      <c r="AA12" s="19">
        <f>+SUMIF('Task Durations'!$B$36:$B$46,"Indirect 1",'Task Durations'!AB$36:AB$46)</f>
        <v>15.433333333333332</v>
      </c>
      <c r="AB12" s="19">
        <f>+SUMIF('Task Durations'!$B$36:$B$46,"Indirect 1",'Task Durations'!AC$36:AC$46)</f>
        <v>18.600000000000001</v>
      </c>
      <c r="AC12" s="19">
        <f>+SUMIF('Task Durations'!$B$36:$B$46,"Indirect 1",'Task Durations'!AD$36:AD$46)</f>
        <v>52.183333333333337</v>
      </c>
      <c r="AD12" s="19">
        <f>+SUMIF('Task Durations'!$B$36:$B$46,"Indirect 1",'Task Durations'!AE$36:AE$46)</f>
        <v>11.283333333333333</v>
      </c>
      <c r="AE12" s="19">
        <f>+SUMIF('Task Durations'!$B$36:$B$46,"Indirect 1",'Task Durations'!AF$36:AF$46)</f>
        <v>1.6833333333333336</v>
      </c>
      <c r="AF12" s="19">
        <f>+SUMIF('Task Durations'!$B$36:$B$46,"Indirect 1",'Task Durations'!AG$36:AG$46)</f>
        <v>10.183333333333334</v>
      </c>
      <c r="AG12" s="19">
        <f>+SUMIF('Task Durations'!$B$36:$B$46,"Indirect 1",'Task Durations'!AH$36:AH$46)</f>
        <v>18.233333333333334</v>
      </c>
      <c r="AH12" s="19">
        <f>+SUMIF('Task Durations'!$B$36:$B$46,"Indirect 1",'Task Durations'!AI$36:AI$46)</f>
        <v>17.149999999999999</v>
      </c>
      <c r="AI12" s="19">
        <f>+SUMIF('Task Durations'!$B$36:$B$46,"Indirect 1",'Task Durations'!AJ$36:AJ$46)</f>
        <v>12.75</v>
      </c>
      <c r="AJ12" s="19">
        <f>+SUMIF('Task Durations'!$B$36:$B$46,"Indirect 1",'Task Durations'!AK$36:AK$46)</f>
        <v>31.833333333333332</v>
      </c>
      <c r="AK12" s="19">
        <f>+SUMIF('Task Durations'!$B$36:$B$46,"Indirect 1",'Task Durations'!AL$36:AL$46)</f>
        <v>8.2500000000000018</v>
      </c>
      <c r="AL12" s="19">
        <f>+SUMIF('Task Durations'!$B$36:$B$46,"Indirect 1",'Task Durations'!AM$36:AM$46)</f>
        <v>23.833333333333336</v>
      </c>
      <c r="AM12" s="19">
        <f>+SUMIF('Task Durations'!$B$36:$B$46,"Indirect 1",'Task Durations'!AN$36:AN$46)</f>
        <v>30.4</v>
      </c>
      <c r="AN12" s="19">
        <f>+SUMIF('Task Durations'!$B$36:$B$46,"Indirect 1",'Task Durations'!AO$36:AO$46)</f>
        <v>15.649999999999999</v>
      </c>
      <c r="AO12" s="19">
        <f>+SUMIF('Task Durations'!$B$36:$B$46,"Indirect 1",'Task Durations'!AP$36:AP$46)</f>
        <v>7.1166666666666663</v>
      </c>
      <c r="AP12" s="19">
        <f>+SUMIF('Task Durations'!$B$36:$B$46,"Indirect 1",'Task Durations'!AQ$36:AQ$46)</f>
        <v>20.483333333333334</v>
      </c>
      <c r="AQ12" s="19">
        <f>+SUMIF('Task Durations'!$B$36:$B$46,"Indirect 1",'Task Durations'!AR$36:AR$46)</f>
        <v>14.349999999999998</v>
      </c>
      <c r="AR12" s="19">
        <f>+SUMIF('Task Durations'!$B$36:$B$46,"Indirect 1",'Task Durations'!AS$36:AS$46)</f>
        <v>14.833333333333334</v>
      </c>
      <c r="AS12" s="19">
        <f>+SUMIF('Task Durations'!$B$36:$B$46,"Indirect 1",'Task Durations'!AT$36:AT$46)</f>
        <v>11.616666666666667</v>
      </c>
      <c r="AT12" s="19">
        <f>+SUMIF('Task Durations'!$B$36:$B$46,"Indirect 1",'Task Durations'!AU$36:AU$46)</f>
        <v>12.683333333333334</v>
      </c>
      <c r="AU12" s="19">
        <f>+SUMIF('Task Durations'!$B$36:$B$46,"Indirect 1",'Task Durations'!AV$36:AV$46)</f>
        <v>13.833333333333334</v>
      </c>
      <c r="AV12" s="19">
        <f>+SUMIF('Task Durations'!$B$36:$B$46,"Indirect 1",'Task Durations'!AW$36:AW$46)</f>
        <v>15.833333333333332</v>
      </c>
      <c r="AW12" s="19">
        <f>+SUMIF('Task Durations'!$B$36:$B$46,"Indirect 1",'Task Durations'!AX$36:AX$46)</f>
        <v>9.8833333333333329</v>
      </c>
      <c r="AX12" s="19">
        <f>+SUMIF('Task Durations'!$B$36:$B$46,"Indirect 1",'Task Durations'!AY$36:AY$46)</f>
        <v>30</v>
      </c>
      <c r="AY12" s="19">
        <f>+SUMIF('Task Durations'!$B$36:$B$46,"Indirect 1",'Task Durations'!AZ$36:AZ$46)</f>
        <v>14.916666666666666</v>
      </c>
      <c r="AZ12" s="19">
        <f>+SUMIF('Task Durations'!$B$36:$B$46,"Indirect 1",'Task Durations'!BA$36:BA$46)</f>
        <v>25.1</v>
      </c>
      <c r="BA12" s="19">
        <f>+SUMIF('Task Durations'!$B$36:$B$46,"Indirect 1",'Task Durations'!BB$36:BB$46)</f>
        <v>16.549999999999997</v>
      </c>
      <c r="BB12" s="19">
        <f>+SUMIF('Task Durations'!$B$36:$B$46,"Indirect 1",'Task Durations'!BC$36:BC$46)</f>
        <v>17.016666666666666</v>
      </c>
      <c r="BC12" s="19">
        <f>+SUMIF('Task Durations'!$B$36:$B$46,"Indirect 1",'Task Durations'!BD$36:BD$46)</f>
        <v>14.616666666666667</v>
      </c>
      <c r="BD12" s="19">
        <f>+SUMIF('Task Durations'!$B$36:$B$46,"Indirect 1",'Task Durations'!BE$36:BE$46)</f>
        <v>16.266666666666666</v>
      </c>
      <c r="BE12" s="19">
        <f>+SUMIF('Task Durations'!$B$36:$B$46,"Indirect 1",'Task Durations'!BF$36:BF$46)</f>
        <v>15.483333333333334</v>
      </c>
      <c r="BF12" s="19">
        <f>+SUMIF('Task Durations'!$B$36:$B$46,"Indirect 1",'Task Durations'!BG$36:BG$46)</f>
        <v>17.383333333333333</v>
      </c>
      <c r="BG12" s="19">
        <f>+SUMIF('Task Durations'!$B$36:$B$46,"Indirect 1",'Task Durations'!BH$36:BH$46)</f>
        <v>15</v>
      </c>
      <c r="BH12" s="19">
        <f>+SUMIF('Task Durations'!$B$36:$B$46,"Indirect 1",'Task Durations'!BI$36:BI$46)</f>
        <v>14.333333333333332</v>
      </c>
      <c r="BI12" s="19">
        <f>+SUMIF('Task Durations'!$B$36:$B$46,"Indirect 1",'Task Durations'!BJ$36:BJ$46)</f>
        <v>22.283333333333335</v>
      </c>
      <c r="BJ12" s="19">
        <f>+SUMIF('Task Durations'!$B$36:$B$46,"Indirect 1",'Task Durations'!BK$36:BK$46)</f>
        <v>20.2</v>
      </c>
      <c r="BK12" s="19">
        <f>+SUMIF('Task Durations'!$B$36:$B$46,"Indirect 1",'Task Durations'!BL$36:BL$46)</f>
        <v>12.416666666666668</v>
      </c>
      <c r="BL12" s="19">
        <f>+SUMIF('Task Durations'!$B$36:$B$46,"Indirect 1",'Task Durations'!BM$36:BM$46)</f>
        <v>12.066666666666666</v>
      </c>
      <c r="BM12" s="19">
        <f>+SUMIF('Task Durations'!$B$36:$B$46,"Indirect 1",'Task Durations'!BN$36:BN$46)</f>
        <v>13.3</v>
      </c>
      <c r="BN12" s="19">
        <f>+SUMIF('Task Durations'!$B$36:$B$46,"Indirect 1",'Task Durations'!BO$36:BO$46)</f>
        <v>48.6</v>
      </c>
      <c r="BO12" s="19">
        <f>+SUMIF('Task Durations'!$B$36:$B$46,"Indirect 1",'Task Durations'!BP$36:BP$46)</f>
        <v>19.233333333333334</v>
      </c>
      <c r="BP12" s="19">
        <f>+SUMIF('Task Durations'!$B$36:$B$46,"Indirect 1",'Task Durations'!BQ$36:BQ$46)</f>
        <v>54.083333333333336</v>
      </c>
      <c r="BQ12" s="19">
        <f>+SUMIF('Task Durations'!$B$36:$B$46,"Indirect 1",'Task Durations'!BR$36:BR$46)</f>
        <v>34.716666666666669</v>
      </c>
      <c r="BR12" s="19">
        <f>+SUMIF('Task Durations'!$B$36:$B$46,"Indirect 1",'Task Durations'!BS$36:BS$46)</f>
        <v>10.066666666666666</v>
      </c>
      <c r="BS12" s="19">
        <f>+SUMIF('Task Durations'!$B$36:$B$46,"Indirect 1",'Task Durations'!BT$36:BT$46)</f>
        <v>19.033333333333335</v>
      </c>
      <c r="BT12" s="19">
        <f>+SUMIF('Task Durations'!$B$36:$B$46,"Indirect 1",'Task Durations'!BU$36:BU$46)</f>
        <v>40.583333333333343</v>
      </c>
      <c r="BU12" s="19">
        <f>+SUMIF('Task Durations'!$B$36:$B$46,"Indirect 1",'Task Durations'!BV$36:BV$46)</f>
        <v>13.850000000000001</v>
      </c>
      <c r="BV12" s="19">
        <f>+SUMIF('Task Durations'!$B$36:$B$46,"Indirect 1",'Task Durations'!BW$36:BW$46)</f>
        <v>12.583333333333332</v>
      </c>
      <c r="BW12" s="19">
        <f>+SUMIF('Task Durations'!$B$36:$B$46,"Indirect 1",'Task Durations'!BX$36:BX$46)</f>
        <v>11.933333333333334</v>
      </c>
      <c r="BX12" s="19">
        <f>+SUMIF('Task Durations'!$B$36:$B$46,"Indirect 1",'Task Durations'!BY$36:BY$46)</f>
        <v>23.85</v>
      </c>
      <c r="BY12" s="19">
        <f>+SUMIF('Task Durations'!$B$36:$B$46,"Indirect 1",'Task Durations'!BZ$36:BZ$46)</f>
        <v>14.1</v>
      </c>
      <c r="BZ12" s="19">
        <f>+SUMIF('Task Durations'!$B$36:$B$46,"Indirect 1",'Task Durations'!CA$36:CA$46)</f>
        <v>13.766666666666666</v>
      </c>
      <c r="CA12" s="19">
        <f>+SUMIF('Task Durations'!$B$36:$B$46,"Indirect 1",'Task Durations'!CB$36:CB$46)</f>
        <v>10.8</v>
      </c>
      <c r="CB12" s="19">
        <f>+SUMIF('Task Durations'!$B$36:$B$46,"Indirect 1",'Task Durations'!CC$36:CC$46)</f>
        <v>10.75</v>
      </c>
      <c r="CC12" s="19">
        <f>+SUMIF('Task Durations'!$B$36:$B$46,"Indirect 1",'Task Durations'!CD$36:CD$46)</f>
        <v>17.25</v>
      </c>
    </row>
    <row r="13" spans="1:81" x14ac:dyDescent="0.25">
      <c r="A13" s="215"/>
      <c r="B13" t="s">
        <v>649</v>
      </c>
      <c r="C13" s="19">
        <f>+C12+IF('Task Durations'!D50="N/A",0,'Task Durations'!D50)</f>
        <v>39.233333333333334</v>
      </c>
      <c r="D13" s="19">
        <f>+D12+IF('Task Durations'!E50="N/A",0,'Task Durations'!E50)</f>
        <v>27.31666666666667</v>
      </c>
      <c r="E13" s="19">
        <f>+E12+IF('Task Durations'!F50="N/A",0,'Task Durations'!F50)</f>
        <v>20.583333333333332</v>
      </c>
      <c r="F13" s="19">
        <f>+F12+IF('Task Durations'!G50="N/A",0,'Task Durations'!G50)</f>
        <v>31.833333333333339</v>
      </c>
      <c r="G13" s="19">
        <f>+G12+IF('Task Durations'!H50="N/A",0,'Task Durations'!H50)</f>
        <v>19.783333333333331</v>
      </c>
      <c r="H13" s="19">
        <f>+H12+IF('Task Durations'!I50="N/A",0,'Task Durations'!I50)</f>
        <v>41.650000000000006</v>
      </c>
      <c r="I13" s="19">
        <f>+I12+IF('Task Durations'!J50="N/A",0,'Task Durations'!J50)</f>
        <v>13.283333333333333</v>
      </c>
      <c r="J13" s="19">
        <f>+J12+IF('Task Durations'!K50="N/A",0,'Task Durations'!K50)</f>
        <v>10.583333333333334</v>
      </c>
      <c r="K13" s="19">
        <f>+K12+IF('Task Durations'!L50="N/A",0,'Task Durations'!L50)</f>
        <v>37.483333333333334</v>
      </c>
      <c r="L13" s="19">
        <f>+L12+IF('Task Durations'!M50="N/A",0,'Task Durations'!M50)</f>
        <v>39.700000000000003</v>
      </c>
      <c r="M13" s="19">
        <f>+M12+IF('Task Durations'!N50="N/A",0,'Task Durations'!N50)</f>
        <v>22.566666666666666</v>
      </c>
      <c r="N13" s="19">
        <f>+N12+IF('Task Durations'!O50="N/A",0,'Task Durations'!O50)</f>
        <v>31.5</v>
      </c>
      <c r="O13" s="19">
        <f>+O12+IF('Task Durations'!P50="N/A",0,'Task Durations'!P50)</f>
        <v>30.916666666666668</v>
      </c>
      <c r="P13" s="19">
        <f>+P12+IF('Task Durations'!Q50="N/A",0,'Task Durations'!Q50)</f>
        <v>22.516666666666666</v>
      </c>
      <c r="Q13" s="19">
        <f>+Q12+IF('Task Durations'!R50="N/A",0,'Task Durations'!R50)</f>
        <v>41.416666666666664</v>
      </c>
      <c r="R13" s="19">
        <f>+R12+IF('Task Durations'!S50="N/A",0,'Task Durations'!S50)</f>
        <v>22.666666666666668</v>
      </c>
      <c r="S13" s="19">
        <f>+S12+IF('Task Durations'!T50="N/A",0,'Task Durations'!T50)</f>
        <v>9.5333333333333332</v>
      </c>
      <c r="T13" s="19">
        <f>+T12+IF('Task Durations'!U50="N/A",0,'Task Durations'!U50)</f>
        <v>11.05</v>
      </c>
      <c r="U13" s="19">
        <f>+U12+IF('Task Durations'!V50="N/A",0,'Task Durations'!V50)</f>
        <v>13.8</v>
      </c>
      <c r="V13" s="19">
        <f>+V12+IF('Task Durations'!W50="N/A",0,'Task Durations'!W50)</f>
        <v>10.266666666666666</v>
      </c>
      <c r="W13" s="19">
        <f>+W12+IF('Task Durations'!X50="N/A",0,'Task Durations'!X50)</f>
        <v>18.350000000000001</v>
      </c>
      <c r="X13" s="19">
        <f>+X12+IF('Task Durations'!Y50="N/A",0,'Task Durations'!Y50)</f>
        <v>46.15</v>
      </c>
      <c r="Y13" s="19">
        <f>+Y12+IF('Task Durations'!Z50="N/A",0,'Task Durations'!Z50)</f>
        <v>26.43333333333333</v>
      </c>
      <c r="Z13" s="19">
        <f>+Z12+IF('Task Durations'!AA50="N/A",0,'Task Durations'!AA50)</f>
        <v>25.116666666666667</v>
      </c>
      <c r="AA13" s="19">
        <f>+AA12+IF('Task Durations'!AB50="N/A",0,'Task Durations'!AB50)</f>
        <v>25.43333333333333</v>
      </c>
      <c r="AB13" s="19">
        <f>+AB12+IF('Task Durations'!AC50="N/A",0,'Task Durations'!AC50)</f>
        <v>28.6</v>
      </c>
      <c r="AC13" s="19">
        <f>+AC12+IF('Task Durations'!AD50="N/A",0,'Task Durations'!AD50)</f>
        <v>62.183333333333337</v>
      </c>
      <c r="AD13" s="19">
        <f>+AD12+IF('Task Durations'!AE50="N/A",0,'Task Durations'!AE50)</f>
        <v>14.4</v>
      </c>
      <c r="AE13" s="19">
        <f>+AE12+IF('Task Durations'!AF50="N/A",0,'Task Durations'!AF50)</f>
        <v>7.6833333333333336</v>
      </c>
      <c r="AF13" s="19">
        <f>+AF12+IF('Task Durations'!AG50="N/A",0,'Task Durations'!AG50)</f>
        <v>13.183333333333334</v>
      </c>
      <c r="AG13" s="19">
        <f>+AG12+IF('Task Durations'!AH50="N/A",0,'Task Durations'!AH50)</f>
        <v>20.983333333333334</v>
      </c>
      <c r="AH13" s="19">
        <f>+AH12+IF('Task Durations'!AI50="N/A",0,'Task Durations'!AI50)</f>
        <v>20.149999999999999</v>
      </c>
      <c r="AI13" s="19">
        <f>+AI12+IF('Task Durations'!AJ50="N/A",0,'Task Durations'!AJ50)</f>
        <v>14.75</v>
      </c>
      <c r="AJ13" s="19">
        <f>+AJ12+IF('Task Durations'!AK50="N/A",0,'Task Durations'!AK50)</f>
        <v>36.833333333333329</v>
      </c>
      <c r="AK13" s="19">
        <f>+AK12+IF('Task Durations'!AL50="N/A",0,'Task Durations'!AL50)</f>
        <v>8.2500000000000018</v>
      </c>
      <c r="AL13" s="19">
        <f>+AL12+IF('Task Durations'!AM50="N/A",0,'Task Durations'!AM50)</f>
        <v>53.833333333333336</v>
      </c>
      <c r="AM13" s="19">
        <f>+AM12+IF('Task Durations'!AN50="N/A",0,'Task Durations'!AN50)</f>
        <v>45.4</v>
      </c>
      <c r="AN13" s="19">
        <f>+AN12+IF('Task Durations'!AO50="N/A",0,'Task Durations'!AO50)</f>
        <v>17.649999999999999</v>
      </c>
      <c r="AO13" s="19">
        <f>+AO12+IF('Task Durations'!AP50="N/A",0,'Task Durations'!AP50)</f>
        <v>7.1166666666666663</v>
      </c>
      <c r="AP13" s="19">
        <f>+AP12+IF('Task Durations'!AQ50="N/A",0,'Task Durations'!AQ50)</f>
        <v>25.483333333333334</v>
      </c>
      <c r="AQ13" s="19">
        <f>+AQ12+IF('Task Durations'!AR50="N/A",0,'Task Durations'!AR50)</f>
        <v>19.349999999999998</v>
      </c>
      <c r="AR13" s="19">
        <f>+AR12+IF('Task Durations'!AS50="N/A",0,'Task Durations'!AS50)</f>
        <v>14.833333333333334</v>
      </c>
      <c r="AS13" s="19">
        <f>+AS12+IF('Task Durations'!AT50="N/A",0,'Task Durations'!AT50)</f>
        <v>11.616666666666667</v>
      </c>
      <c r="AT13" s="19">
        <f>+AT12+IF('Task Durations'!AU50="N/A",0,'Task Durations'!AU50)</f>
        <v>12.683333333333334</v>
      </c>
      <c r="AU13" s="19">
        <f>+AU12+IF('Task Durations'!AV50="N/A",0,'Task Durations'!AV50)</f>
        <v>18.833333333333336</v>
      </c>
      <c r="AV13" s="19">
        <f>+AV12+IF('Task Durations'!AW50="N/A",0,'Task Durations'!AW50)</f>
        <v>15.833333333333332</v>
      </c>
      <c r="AW13" s="19">
        <f>+AW12+IF('Task Durations'!AX50="N/A",0,'Task Durations'!AX50)</f>
        <v>10.383333333333333</v>
      </c>
      <c r="AX13" s="19">
        <f>+AX12+IF('Task Durations'!AY50="N/A",0,'Task Durations'!AY50)</f>
        <v>32</v>
      </c>
      <c r="AY13" s="19">
        <f>+AY12+IF('Task Durations'!AZ50="N/A",0,'Task Durations'!AZ50)</f>
        <v>16.916666666666664</v>
      </c>
      <c r="AZ13" s="19">
        <f>+AZ12+IF('Task Durations'!BA50="N/A",0,'Task Durations'!BA50)</f>
        <v>28.1</v>
      </c>
      <c r="BA13" s="19">
        <f>+BA12+IF('Task Durations'!BB50="N/A",0,'Task Durations'!BB50)</f>
        <v>16.549999999999997</v>
      </c>
      <c r="BB13" s="19">
        <f>+BB12+IF('Task Durations'!BC50="N/A",0,'Task Durations'!BC50)</f>
        <v>25.016666666666666</v>
      </c>
      <c r="BC13" s="19">
        <f>+BC12+IF('Task Durations'!BD50="N/A",0,'Task Durations'!BD50)</f>
        <v>21.616666666666667</v>
      </c>
      <c r="BD13" s="19">
        <f>+BD12+IF('Task Durations'!BE50="N/A",0,'Task Durations'!BE50)</f>
        <v>16.266666666666666</v>
      </c>
      <c r="BE13" s="19">
        <f>+BE12+IF('Task Durations'!BF50="N/A",0,'Task Durations'!BF50)</f>
        <v>15.483333333333334</v>
      </c>
      <c r="BF13" s="19">
        <f>+BF12+IF('Task Durations'!BG50="N/A",0,'Task Durations'!BG50)</f>
        <v>17.383333333333333</v>
      </c>
      <c r="BG13" s="19">
        <f>+BG12+IF('Task Durations'!BH50="N/A",0,'Task Durations'!BH50)</f>
        <v>15</v>
      </c>
      <c r="BH13" s="19">
        <f>+BH12+IF('Task Durations'!BI50="N/A",0,'Task Durations'!BI50)</f>
        <v>14.333333333333332</v>
      </c>
      <c r="BI13" s="19">
        <f>+BI12+IF('Task Durations'!BJ50="N/A",0,'Task Durations'!BJ50)</f>
        <v>25.283333333333335</v>
      </c>
      <c r="BJ13" s="19">
        <f>+BJ12+IF('Task Durations'!BK50="N/A",0,'Task Durations'!BK50)</f>
        <v>24.2</v>
      </c>
      <c r="BK13" s="19">
        <f>+BK12+IF('Task Durations'!BL50="N/A",0,'Task Durations'!BL50)</f>
        <v>12.416666666666668</v>
      </c>
      <c r="BL13" s="19">
        <f>+BL12+IF('Task Durations'!BM50="N/A",0,'Task Durations'!BM50)</f>
        <v>12.066666666666666</v>
      </c>
      <c r="BM13" s="19">
        <f>+BM12+IF('Task Durations'!BN50="N/A",0,'Task Durations'!BN50)</f>
        <v>13.3</v>
      </c>
      <c r="BN13" s="19">
        <f>+BN12+IF('Task Durations'!BO50="N/A",0,'Task Durations'!BO50)</f>
        <v>54.1</v>
      </c>
      <c r="BO13" s="19">
        <f>+BO12+IF('Task Durations'!BP50="N/A",0,'Task Durations'!BP50)</f>
        <v>22.483333333333334</v>
      </c>
      <c r="BP13" s="19">
        <f>+BP12+IF('Task Durations'!BQ50="N/A",0,'Task Durations'!BQ50)</f>
        <v>59</v>
      </c>
      <c r="BQ13" s="19">
        <f>+BQ12+IF('Task Durations'!BR50="N/A",0,'Task Durations'!BR50)</f>
        <v>38.716666666666669</v>
      </c>
      <c r="BR13" s="19">
        <f>+BR12+IF('Task Durations'!BS50="N/A",0,'Task Durations'!BS50)</f>
        <v>20.066666666666666</v>
      </c>
      <c r="BS13" s="19">
        <f>+BS12+IF('Task Durations'!BT50="N/A",0,'Task Durations'!BT50)</f>
        <v>24.033333333333335</v>
      </c>
      <c r="BT13" s="19">
        <f>+BT12+IF('Task Durations'!BU50="N/A",0,'Task Durations'!BU50)</f>
        <v>45.583333333333343</v>
      </c>
      <c r="BU13" s="19">
        <f>+BU12+IF('Task Durations'!BV50="N/A",0,'Task Durations'!BV50)</f>
        <v>17.850000000000001</v>
      </c>
      <c r="BV13" s="19">
        <f>+BV12+IF('Task Durations'!BW50="N/A",0,'Task Durations'!BW50)</f>
        <v>12.583333333333332</v>
      </c>
      <c r="BW13" s="19">
        <f>+BW12+IF('Task Durations'!BX50="N/A",0,'Task Durations'!BX50)</f>
        <v>11.933333333333334</v>
      </c>
      <c r="BX13" s="19">
        <f>+BX12+IF('Task Durations'!BY50="N/A",0,'Task Durations'!BY50)</f>
        <v>58.85</v>
      </c>
      <c r="BY13" s="19">
        <f>+BY12+IF('Task Durations'!BZ50="N/A",0,'Task Durations'!BZ50)</f>
        <v>14.1</v>
      </c>
      <c r="BZ13" s="19">
        <f>+BZ12+IF('Task Durations'!CA50="N/A",0,'Task Durations'!CA50)</f>
        <v>15.766666666666666</v>
      </c>
      <c r="CA13" s="19">
        <f>+CA12+IF('Task Durations'!CB50="N/A",0,'Task Durations'!CB50)</f>
        <v>12.8</v>
      </c>
      <c r="CB13" s="19">
        <f>+CB12+IF('Task Durations'!CC50="N/A",0,'Task Durations'!CC50)</f>
        <v>15.75</v>
      </c>
      <c r="CC13" s="19">
        <f>+CC12+IF('Task Durations'!CD50="N/A",0,'Task Durations'!CD50)</f>
        <v>18.25</v>
      </c>
    </row>
    <row r="14" spans="1:81" x14ac:dyDescent="0.25">
      <c r="A14" s="215"/>
      <c r="AZ14"/>
      <c r="BA14"/>
      <c r="BB14"/>
    </row>
    <row r="15" spans="1:81" ht="15.75" thickBot="1" x14ac:dyDescent="0.3">
      <c r="A15" s="215"/>
      <c r="AZ15"/>
      <c r="BA15"/>
      <c r="BB15"/>
    </row>
    <row r="16" spans="1:81" ht="15.75" thickBot="1" x14ac:dyDescent="0.3">
      <c r="A16" s="215"/>
      <c r="AR16" s="134" t="s">
        <v>236</v>
      </c>
      <c r="AS16" s="159" t="s">
        <v>675</v>
      </c>
      <c r="AT16" s="160"/>
      <c r="AU16" s="98"/>
      <c r="AV16" s="99"/>
      <c r="AX16" s="134" t="s">
        <v>236</v>
      </c>
      <c r="AY16" s="159" t="s">
        <v>675</v>
      </c>
      <c r="AZ16" s="160">
        <f>N30</f>
        <v>0.90083290426823481</v>
      </c>
      <c r="BA16" s="98"/>
      <c r="BB16" s="99"/>
    </row>
    <row r="17" spans="1:54" ht="15.75" thickBot="1" x14ac:dyDescent="0.3">
      <c r="A17" s="215"/>
      <c r="C17" t="s">
        <v>236</v>
      </c>
      <c r="Q17" t="s">
        <v>569</v>
      </c>
      <c r="AJ17" s="134"/>
      <c r="AK17" s="98"/>
      <c r="AL17" s="98"/>
      <c r="AM17" s="98"/>
      <c r="AN17" s="98"/>
      <c r="AO17" s="98"/>
      <c r="AP17" s="99"/>
      <c r="AR17" s="149" t="s">
        <v>424</v>
      </c>
      <c r="AS17" s="132" t="s">
        <v>240</v>
      </c>
      <c r="AT17" s="132" t="s">
        <v>374</v>
      </c>
      <c r="AU17" s="132" t="s">
        <v>425</v>
      </c>
      <c r="AV17" s="150" t="s">
        <v>573</v>
      </c>
      <c r="AX17" s="149" t="s">
        <v>424</v>
      </c>
      <c r="AY17" s="132" t="s">
        <v>240</v>
      </c>
      <c r="AZ17" s="132" t="s">
        <v>374</v>
      </c>
      <c r="BA17" s="132" t="s">
        <v>425</v>
      </c>
      <c r="BB17" s="150" t="s">
        <v>573</v>
      </c>
    </row>
    <row r="18" spans="1:54" ht="15.75" thickTop="1" x14ac:dyDescent="0.25">
      <c r="A18" s="215"/>
      <c r="C18" s="97" t="s">
        <v>49</v>
      </c>
      <c r="D18" s="98" t="s">
        <v>631</v>
      </c>
      <c r="E18" s="98" t="s">
        <v>118</v>
      </c>
      <c r="F18" s="98" t="s">
        <v>208</v>
      </c>
      <c r="G18" s="99"/>
      <c r="I18" t="s">
        <v>422</v>
      </c>
      <c r="Q18" s="97" t="s">
        <v>49</v>
      </c>
      <c r="R18" s="98" t="s">
        <v>631</v>
      </c>
      <c r="S18" s="98" t="s">
        <v>118</v>
      </c>
      <c r="T18" s="98" t="s">
        <v>208</v>
      </c>
      <c r="U18" s="99" t="s">
        <v>53</v>
      </c>
      <c r="W18" t="s">
        <v>422</v>
      </c>
      <c r="AE18" s="97"/>
      <c r="AF18" s="98"/>
      <c r="AG18" s="98"/>
      <c r="AH18" s="99"/>
      <c r="AR18" s="151" t="s">
        <v>49</v>
      </c>
      <c r="AS18" s="120"/>
      <c r="AT18" s="121"/>
      <c r="AU18" s="121"/>
      <c r="AV18" s="152"/>
      <c r="AX18" s="151" t="s">
        <v>49</v>
      </c>
      <c r="AY18" s="120">
        <f>J22</f>
        <v>50</v>
      </c>
      <c r="AZ18" s="121">
        <f t="shared" ref="AZ18:BA21" si="2">K22</f>
        <v>1828.4166666666672</v>
      </c>
      <c r="BA18" s="121">
        <f t="shared" si="2"/>
        <v>36.568333333333342</v>
      </c>
      <c r="BB18" s="152">
        <f>SQRT(M22)</f>
        <v>23.818435058572913</v>
      </c>
    </row>
    <row r="19" spans="1:54" x14ac:dyDescent="0.25">
      <c r="A19" s="215"/>
      <c r="B19" t="s">
        <v>159</v>
      </c>
      <c r="C19" s="42">
        <v>22.5</v>
      </c>
      <c r="D19" s="100"/>
      <c r="E19" s="100"/>
      <c r="F19" s="100"/>
      <c r="G19" s="96"/>
      <c r="Q19" s="42">
        <v>52.2</v>
      </c>
      <c r="R19" s="100"/>
      <c r="S19" s="100"/>
      <c r="T19" s="100"/>
      <c r="U19" s="96"/>
      <c r="AE19" s="42"/>
      <c r="AF19" s="100"/>
      <c r="AG19" s="100"/>
      <c r="AH19" s="96"/>
      <c r="AR19" s="162" t="s">
        <v>98</v>
      </c>
      <c r="AS19" s="120"/>
      <c r="AT19" s="121"/>
      <c r="AU19" s="121"/>
      <c r="AV19" s="152"/>
      <c r="AX19" s="162" t="s">
        <v>631</v>
      </c>
      <c r="AY19" s="120">
        <f t="shared" ref="AY19:AY21" si="3">J23</f>
        <v>17</v>
      </c>
      <c r="AZ19" s="121">
        <f t="shared" si="2"/>
        <v>688.96666666666647</v>
      </c>
      <c r="BA19" s="121">
        <f t="shared" si="2"/>
        <v>40.527450980392146</v>
      </c>
      <c r="BB19" s="152">
        <f t="shared" ref="BB19:BB21" si="4">SQRT(M23)</f>
        <v>41.070065445958257</v>
      </c>
    </row>
    <row r="20" spans="1:54" ht="15.75" thickBot="1" x14ac:dyDescent="0.3">
      <c r="A20" s="215"/>
      <c r="B20" t="s">
        <v>160</v>
      </c>
      <c r="C20" s="42">
        <v>30.35</v>
      </c>
      <c r="D20" s="100"/>
      <c r="E20" s="100"/>
      <c r="F20" s="100"/>
      <c r="G20" s="96"/>
      <c r="I20" t="s">
        <v>423</v>
      </c>
      <c r="Q20" s="42">
        <v>49.716666666666669</v>
      </c>
      <c r="R20" s="100"/>
      <c r="S20" s="100"/>
      <c r="T20" s="100"/>
      <c r="U20" s="96"/>
      <c r="W20" t="s">
        <v>423</v>
      </c>
      <c r="AE20" s="42"/>
      <c r="AF20" s="100"/>
      <c r="AG20" s="100"/>
      <c r="AH20" s="96"/>
      <c r="AR20" s="161" t="s">
        <v>27</v>
      </c>
      <c r="AS20" s="120"/>
      <c r="AT20" s="121"/>
      <c r="AU20" s="121"/>
      <c r="AV20" s="152"/>
      <c r="AX20" s="161" t="s">
        <v>118</v>
      </c>
      <c r="AY20" s="120">
        <f t="shared" si="3"/>
        <v>7</v>
      </c>
      <c r="AZ20" s="121">
        <f t="shared" si="2"/>
        <v>246.78333333333339</v>
      </c>
      <c r="BA20" s="121">
        <f t="shared" si="2"/>
        <v>35.254761904761914</v>
      </c>
      <c r="BB20" s="152">
        <f t="shared" si="4"/>
        <v>7.6255340692484817</v>
      </c>
    </row>
    <row r="21" spans="1:54" ht="15.75" thickBot="1" x14ac:dyDescent="0.3">
      <c r="A21" s="215"/>
      <c r="B21" t="s">
        <v>161</v>
      </c>
      <c r="C21" s="42">
        <v>47.633333333333326</v>
      </c>
      <c r="D21" s="100"/>
      <c r="E21" s="100"/>
      <c r="F21" s="100"/>
      <c r="G21" s="96"/>
      <c r="I21" s="79" t="s">
        <v>424</v>
      </c>
      <c r="J21" s="79" t="s">
        <v>240</v>
      </c>
      <c r="K21" s="79" t="s">
        <v>374</v>
      </c>
      <c r="L21" s="79" t="s">
        <v>425</v>
      </c>
      <c r="M21" s="79" t="s">
        <v>426</v>
      </c>
      <c r="Q21" s="42">
        <v>102.60000000000001</v>
      </c>
      <c r="R21" s="100"/>
      <c r="S21" s="100"/>
      <c r="T21" s="100"/>
      <c r="U21" s="96"/>
      <c r="W21" s="79" t="s">
        <v>424</v>
      </c>
      <c r="X21" s="79" t="s">
        <v>240</v>
      </c>
      <c r="Y21" s="79" t="s">
        <v>374</v>
      </c>
      <c r="Z21" s="79" t="s">
        <v>425</v>
      </c>
      <c r="AA21" s="79" t="s">
        <v>426</v>
      </c>
      <c r="AE21" s="42"/>
      <c r="AF21" s="100"/>
      <c r="AG21" s="100"/>
      <c r="AH21" s="96"/>
      <c r="AJ21" s="79"/>
      <c r="AK21" s="79"/>
      <c r="AL21" s="79"/>
      <c r="AM21" s="79"/>
      <c r="AN21" s="79"/>
      <c r="AR21" s="161" t="s">
        <v>118</v>
      </c>
      <c r="AS21" s="120"/>
      <c r="AT21" s="121"/>
      <c r="AU21" s="121"/>
      <c r="AV21" s="152"/>
      <c r="AX21" s="153" t="s">
        <v>208</v>
      </c>
      <c r="AY21" s="154">
        <f t="shared" si="3"/>
        <v>3</v>
      </c>
      <c r="AZ21" s="155">
        <f t="shared" si="2"/>
        <v>86.783333333333331</v>
      </c>
      <c r="BA21" s="155">
        <f t="shared" si="2"/>
        <v>28.927777777777777</v>
      </c>
      <c r="BB21" s="156">
        <f t="shared" si="4"/>
        <v>3.8699818163990543</v>
      </c>
    </row>
    <row r="22" spans="1:54" ht="15.75" thickBot="1" x14ac:dyDescent="0.3">
      <c r="A22" s="215"/>
      <c r="B22" t="s">
        <v>163</v>
      </c>
      <c r="C22" s="42">
        <v>5.8333333333333339</v>
      </c>
      <c r="D22" s="100"/>
      <c r="E22" s="100"/>
      <c r="F22" s="100"/>
      <c r="G22" s="96"/>
      <c r="I22" s="77" t="s">
        <v>49</v>
      </c>
      <c r="J22" s="77">
        <v>50</v>
      </c>
      <c r="K22" s="77">
        <v>1828.4166666666672</v>
      </c>
      <c r="L22" s="77">
        <v>36.568333333333342</v>
      </c>
      <c r="M22" s="77">
        <v>567.31784863945518</v>
      </c>
      <c r="Q22" s="42">
        <v>29.266666666666669</v>
      </c>
      <c r="R22" s="100"/>
      <c r="S22" s="100"/>
      <c r="T22" s="100"/>
      <c r="U22" s="96"/>
      <c r="W22" s="77" t="s">
        <v>49</v>
      </c>
      <c r="X22" s="77">
        <v>50</v>
      </c>
      <c r="Y22" s="77">
        <v>2269.7333333333331</v>
      </c>
      <c r="Z22" s="77">
        <v>45.394666666666666</v>
      </c>
      <c r="AA22" s="77">
        <v>940.00880317460405</v>
      </c>
      <c r="AE22" s="42"/>
      <c r="AF22" s="100"/>
      <c r="AG22" s="100"/>
      <c r="AH22" s="96"/>
      <c r="AJ22" s="77"/>
      <c r="AK22" s="77"/>
      <c r="AL22" s="77"/>
      <c r="AM22" s="77"/>
      <c r="AN22" s="77"/>
      <c r="AR22" s="153" t="s">
        <v>208</v>
      </c>
      <c r="AS22" s="154"/>
      <c r="AT22" s="155"/>
      <c r="AU22" s="155"/>
      <c r="AV22" s="156"/>
      <c r="AZ22"/>
      <c r="BA22"/>
      <c r="BB22"/>
    </row>
    <row r="23" spans="1:54" ht="15.75" thickBot="1" x14ac:dyDescent="0.3">
      <c r="A23" s="215"/>
      <c r="B23" t="s">
        <v>164</v>
      </c>
      <c r="C23" s="42">
        <v>32.316666666666663</v>
      </c>
      <c r="D23" s="100"/>
      <c r="E23" s="100"/>
      <c r="F23" s="100"/>
      <c r="G23" s="96"/>
      <c r="I23" s="77" t="s">
        <v>631</v>
      </c>
      <c r="J23" s="77">
        <v>17</v>
      </c>
      <c r="K23" s="77">
        <v>688.96666666666647</v>
      </c>
      <c r="L23" s="77">
        <v>40.527450980392146</v>
      </c>
      <c r="M23" s="77">
        <v>1686.7502757352945</v>
      </c>
      <c r="Q23" s="42">
        <v>121.75</v>
      </c>
      <c r="R23" s="100"/>
      <c r="S23" s="100"/>
      <c r="T23" s="100"/>
      <c r="U23" s="96"/>
      <c r="W23" s="77" t="s">
        <v>631</v>
      </c>
      <c r="X23" s="77">
        <v>17</v>
      </c>
      <c r="Y23" s="77">
        <v>1050.1666666666667</v>
      </c>
      <c r="Z23" s="77">
        <v>61.774509803921575</v>
      </c>
      <c r="AA23" s="77">
        <v>927.06691380718803</v>
      </c>
      <c r="AE23" s="42"/>
      <c r="AF23" s="100"/>
      <c r="AG23" s="100"/>
      <c r="AH23" s="96"/>
      <c r="AJ23" s="77"/>
      <c r="AK23" s="77"/>
      <c r="AL23" s="77"/>
      <c r="AM23" s="77"/>
      <c r="AN23" s="77"/>
      <c r="AZ23"/>
      <c r="BA23"/>
      <c r="BB23"/>
    </row>
    <row r="24" spans="1:54" x14ac:dyDescent="0.25">
      <c r="A24" s="215"/>
      <c r="B24" t="s">
        <v>165</v>
      </c>
      <c r="C24" s="42">
        <v>16.549999999999997</v>
      </c>
      <c r="D24" s="100"/>
      <c r="E24" s="100"/>
      <c r="F24" s="100"/>
      <c r="G24" s="96"/>
      <c r="I24" s="77" t="s">
        <v>118</v>
      </c>
      <c r="J24" s="77">
        <v>7</v>
      </c>
      <c r="K24" s="77">
        <v>246.78333333333339</v>
      </c>
      <c r="L24" s="77">
        <v>35.254761904761914</v>
      </c>
      <c r="M24" s="77">
        <v>58.148769841269313</v>
      </c>
      <c r="Q24" s="42">
        <v>24.616666666666667</v>
      </c>
      <c r="R24" s="100"/>
      <c r="S24" s="100"/>
      <c r="T24" s="100"/>
      <c r="U24" s="96"/>
      <c r="W24" s="77" t="s">
        <v>118</v>
      </c>
      <c r="X24" s="77">
        <v>7</v>
      </c>
      <c r="Y24" s="77">
        <v>248.85</v>
      </c>
      <c r="Z24" s="77">
        <v>35.549999999999997</v>
      </c>
      <c r="AA24" s="77">
        <v>322.35287037037079</v>
      </c>
      <c r="AE24" s="42"/>
      <c r="AF24" s="100"/>
      <c r="AG24" s="100"/>
      <c r="AH24" s="96"/>
      <c r="AJ24" s="77"/>
      <c r="AK24" s="77"/>
      <c r="AL24" s="77"/>
      <c r="AM24" s="77"/>
      <c r="AN24" s="77"/>
      <c r="AR24" s="134" t="s">
        <v>569</v>
      </c>
      <c r="AS24" s="159" t="s">
        <v>675</v>
      </c>
      <c r="AT24" s="160"/>
      <c r="AU24" s="98"/>
      <c r="AV24" s="99"/>
      <c r="AX24" s="134" t="s">
        <v>569</v>
      </c>
      <c r="AY24" s="159" t="s">
        <v>675</v>
      </c>
      <c r="AZ24" s="160">
        <f>AB30</f>
        <v>0.16170562568759128</v>
      </c>
      <c r="BA24" s="98"/>
      <c r="BB24" s="99"/>
    </row>
    <row r="25" spans="1:54" ht="15.75" thickBot="1" x14ac:dyDescent="0.3">
      <c r="A25" s="215"/>
      <c r="B25" t="s">
        <v>166</v>
      </c>
      <c r="C25" s="42">
        <v>14.95</v>
      </c>
      <c r="D25" s="100"/>
      <c r="E25" s="100"/>
      <c r="F25" s="100"/>
      <c r="G25" s="96"/>
      <c r="I25" s="78" t="s">
        <v>208</v>
      </c>
      <c r="J25" s="78">
        <v>3</v>
      </c>
      <c r="K25" s="78">
        <v>86.783333333333331</v>
      </c>
      <c r="L25" s="78">
        <v>28.927777777777777</v>
      </c>
      <c r="M25" s="78">
        <v>14.976759259259325</v>
      </c>
      <c r="Q25" s="42">
        <v>21.200000000000003</v>
      </c>
      <c r="R25" s="100"/>
      <c r="S25" s="100"/>
      <c r="T25" s="100"/>
      <c r="U25" s="96"/>
      <c r="W25" s="78" t="s">
        <v>208</v>
      </c>
      <c r="X25" s="78">
        <v>3</v>
      </c>
      <c r="Y25" s="78">
        <v>141.55000000000001</v>
      </c>
      <c r="Z25" s="78">
        <v>47.183333333333337</v>
      </c>
      <c r="AA25" s="78">
        <v>664.84527777777748</v>
      </c>
      <c r="AE25" s="42"/>
      <c r="AF25" s="100"/>
      <c r="AG25" s="100"/>
      <c r="AH25" s="96"/>
      <c r="AJ25" s="78"/>
      <c r="AK25" s="78"/>
      <c r="AL25" s="78"/>
      <c r="AM25" s="78"/>
      <c r="AN25" s="78"/>
      <c r="AR25" s="149" t="s">
        <v>424</v>
      </c>
      <c r="AS25" s="132" t="s">
        <v>240</v>
      </c>
      <c r="AT25" s="132" t="s">
        <v>374</v>
      </c>
      <c r="AU25" s="132" t="s">
        <v>425</v>
      </c>
      <c r="AV25" s="150" t="s">
        <v>573</v>
      </c>
      <c r="AX25" s="149" t="s">
        <v>424</v>
      </c>
      <c r="AY25" s="132" t="s">
        <v>240</v>
      </c>
      <c r="AZ25" s="132" t="s">
        <v>374</v>
      </c>
      <c r="BA25" s="132" t="s">
        <v>425</v>
      </c>
      <c r="BB25" s="150" t="s">
        <v>573</v>
      </c>
    </row>
    <row r="26" spans="1:54" x14ac:dyDescent="0.25">
      <c r="A26" s="215"/>
      <c r="B26" t="s">
        <v>168</v>
      </c>
      <c r="C26" s="42">
        <v>31.566666666666666</v>
      </c>
      <c r="D26" s="100"/>
      <c r="E26" s="100"/>
      <c r="F26" s="100"/>
      <c r="G26" s="96"/>
      <c r="Q26" s="42">
        <v>46.15</v>
      </c>
      <c r="R26" s="100"/>
      <c r="S26" s="100"/>
      <c r="T26" s="100"/>
      <c r="U26" s="96"/>
      <c r="AE26" s="42"/>
      <c r="AF26" s="100"/>
      <c r="AG26" s="100"/>
      <c r="AH26" s="96"/>
      <c r="AR26" s="151" t="s">
        <v>49</v>
      </c>
      <c r="AS26" s="120"/>
      <c r="AT26" s="121"/>
      <c r="AU26" s="121"/>
      <c r="AV26" s="152"/>
      <c r="AX26" s="151" t="s">
        <v>49</v>
      </c>
      <c r="AY26" s="120">
        <f>X22</f>
        <v>50</v>
      </c>
      <c r="AZ26" s="121">
        <f t="shared" ref="AZ26:BA29" si="5">Y22</f>
        <v>2269.7333333333331</v>
      </c>
      <c r="BA26" s="121">
        <f t="shared" si="5"/>
        <v>45.394666666666666</v>
      </c>
      <c r="BB26" s="152">
        <f>SQRT(AA22)</f>
        <v>30.659562997123817</v>
      </c>
    </row>
    <row r="27" spans="1:54" x14ac:dyDescent="0.25">
      <c r="A27" s="215"/>
      <c r="B27" t="s">
        <v>169</v>
      </c>
      <c r="C27" s="42">
        <v>53.516666666666673</v>
      </c>
      <c r="D27" s="100"/>
      <c r="E27" s="100"/>
      <c r="F27" s="100"/>
      <c r="G27" s="96"/>
      <c r="Q27" s="42">
        <v>58.733333333333341</v>
      </c>
      <c r="R27" s="100"/>
      <c r="S27" s="100"/>
      <c r="T27" s="100"/>
      <c r="U27" s="96"/>
      <c r="AE27" s="42"/>
      <c r="AF27" s="100"/>
      <c r="AG27" s="100"/>
      <c r="AH27" s="96"/>
      <c r="AR27" s="162" t="s">
        <v>98</v>
      </c>
      <c r="AS27" s="120"/>
      <c r="AT27" s="121"/>
      <c r="AU27" s="121"/>
      <c r="AV27" s="152"/>
      <c r="AX27" s="162" t="s">
        <v>631</v>
      </c>
      <c r="AY27" s="120">
        <f t="shared" ref="AY27:AY29" si="6">X23</f>
        <v>17</v>
      </c>
      <c r="AZ27" s="121">
        <f t="shared" si="5"/>
        <v>1050.1666666666667</v>
      </c>
      <c r="BA27" s="121">
        <f t="shared" si="5"/>
        <v>61.774509803921575</v>
      </c>
      <c r="BB27" s="152">
        <f t="shared" ref="BB27:BB29" si="7">SQRT(AA23)</f>
        <v>30.447773544336343</v>
      </c>
    </row>
    <row r="28" spans="1:54" ht="15.75" thickBot="1" x14ac:dyDescent="0.3">
      <c r="A28" s="215"/>
      <c r="B28" t="s">
        <v>174</v>
      </c>
      <c r="C28" s="42">
        <v>37.300000000000004</v>
      </c>
      <c r="D28" s="100"/>
      <c r="E28" s="100"/>
      <c r="F28" s="100"/>
      <c r="G28" s="96"/>
      <c r="I28" t="s">
        <v>427</v>
      </c>
      <c r="Q28" s="42">
        <v>25.916666666666668</v>
      </c>
      <c r="R28" s="100"/>
      <c r="S28" s="100"/>
      <c r="T28" s="100"/>
      <c r="U28" s="96"/>
      <c r="W28" t="s">
        <v>427</v>
      </c>
      <c r="AE28" s="42"/>
      <c r="AF28" s="100"/>
      <c r="AG28" s="100"/>
      <c r="AH28" s="96"/>
      <c r="AR28" s="161" t="s">
        <v>27</v>
      </c>
      <c r="AS28" s="120"/>
      <c r="AT28" s="121"/>
      <c r="AU28" s="121"/>
      <c r="AV28" s="152"/>
      <c r="AX28" s="161" t="s">
        <v>118</v>
      </c>
      <c r="AY28" s="120">
        <f t="shared" si="6"/>
        <v>7</v>
      </c>
      <c r="AZ28" s="121">
        <f t="shared" si="5"/>
        <v>248.85</v>
      </c>
      <c r="BA28" s="121">
        <f t="shared" si="5"/>
        <v>35.549999999999997</v>
      </c>
      <c r="BB28" s="152">
        <f t="shared" si="7"/>
        <v>17.954188101119215</v>
      </c>
    </row>
    <row r="29" spans="1:54" ht="15.75" thickBot="1" x14ac:dyDescent="0.3">
      <c r="A29" s="215"/>
      <c r="B29" t="s">
        <v>175</v>
      </c>
      <c r="C29" s="42">
        <v>39.799999999999997</v>
      </c>
      <c r="D29" s="100"/>
      <c r="E29" s="100"/>
      <c r="F29" s="100"/>
      <c r="G29" s="96"/>
      <c r="I29" s="79" t="s">
        <v>428</v>
      </c>
      <c r="J29" s="79" t="s">
        <v>429</v>
      </c>
      <c r="K29" s="79" t="s">
        <v>430</v>
      </c>
      <c r="L29" s="79" t="s">
        <v>431</v>
      </c>
      <c r="M29" s="79" t="s">
        <v>432</v>
      </c>
      <c r="N29" s="79" t="s">
        <v>433</v>
      </c>
      <c r="O29" s="79" t="s">
        <v>434</v>
      </c>
      <c r="Q29" s="42">
        <v>12.6</v>
      </c>
      <c r="R29" s="100"/>
      <c r="S29" s="100"/>
      <c r="T29" s="100"/>
      <c r="U29" s="96"/>
      <c r="W29" s="79" t="s">
        <v>428</v>
      </c>
      <c r="X29" s="79" t="s">
        <v>429</v>
      </c>
      <c r="Y29" s="79" t="s">
        <v>430</v>
      </c>
      <c r="Z29" s="79" t="s">
        <v>431</v>
      </c>
      <c r="AA29" s="79" t="s">
        <v>432</v>
      </c>
      <c r="AB29" s="79" t="s">
        <v>433</v>
      </c>
      <c r="AC29" s="79" t="s">
        <v>434</v>
      </c>
      <c r="AE29" s="42"/>
      <c r="AF29" s="100"/>
      <c r="AG29" s="100"/>
      <c r="AH29" s="96"/>
      <c r="AJ29" s="79"/>
      <c r="AK29" s="79"/>
      <c r="AL29" s="79"/>
      <c r="AM29" s="79"/>
      <c r="AN29" s="79"/>
      <c r="AO29" s="79"/>
      <c r="AP29" s="79"/>
      <c r="AR29" s="161" t="s">
        <v>118</v>
      </c>
      <c r="AS29" s="120"/>
      <c r="AT29" s="121"/>
      <c r="AU29" s="121"/>
      <c r="AV29" s="152"/>
      <c r="AX29" s="153" t="s">
        <v>208</v>
      </c>
      <c r="AY29" s="154">
        <f t="shared" si="6"/>
        <v>3</v>
      </c>
      <c r="AZ29" s="155">
        <f t="shared" si="5"/>
        <v>141.55000000000001</v>
      </c>
      <c r="BA29" s="155">
        <f t="shared" si="5"/>
        <v>47.183333333333337</v>
      </c>
      <c r="BB29" s="156">
        <f t="shared" si="7"/>
        <v>25.784593806724541</v>
      </c>
    </row>
    <row r="30" spans="1:54" ht="15.75" thickBot="1" x14ac:dyDescent="0.3">
      <c r="A30" s="215"/>
      <c r="B30" t="s">
        <v>178</v>
      </c>
      <c r="C30" s="42">
        <v>42.933333333333337</v>
      </c>
      <c r="D30" s="100"/>
      <c r="E30" s="100"/>
      <c r="F30" s="100"/>
      <c r="G30" s="96"/>
      <c r="I30" s="77" t="s">
        <v>435</v>
      </c>
      <c r="J30" s="77">
        <v>437.60020644112956</v>
      </c>
      <c r="K30" s="77">
        <v>3</v>
      </c>
      <c r="L30" s="77">
        <v>145.86673548037652</v>
      </c>
      <c r="M30" s="77">
        <v>0.19302437467779984</v>
      </c>
      <c r="N30" s="77">
        <v>0.90083290426823481</v>
      </c>
      <c r="O30" s="77">
        <v>2.7300187139961714</v>
      </c>
      <c r="Q30" s="42">
        <v>27.366666666666664</v>
      </c>
      <c r="R30" s="100"/>
      <c r="S30" s="100"/>
      <c r="T30" s="100"/>
      <c r="U30" s="96"/>
      <c r="W30" s="77" t="s">
        <v>435</v>
      </c>
      <c r="X30" s="77">
        <v>4649.2817536881339</v>
      </c>
      <c r="Y30" s="77">
        <v>3</v>
      </c>
      <c r="Z30" s="77">
        <v>1549.7605845627113</v>
      </c>
      <c r="AA30" s="77">
        <v>1.7633613863553015</v>
      </c>
      <c r="AB30" s="77">
        <v>0.16170562568759128</v>
      </c>
      <c r="AC30" s="77">
        <v>2.7300187139961714</v>
      </c>
      <c r="AE30" s="42"/>
      <c r="AF30" s="100"/>
      <c r="AG30" s="100"/>
      <c r="AH30" s="96"/>
      <c r="AJ30" s="77"/>
      <c r="AK30" s="77"/>
      <c r="AL30" s="77"/>
      <c r="AM30" s="77"/>
      <c r="AN30" s="77"/>
      <c r="AO30" s="77"/>
      <c r="AP30" s="77"/>
      <c r="AR30" s="153" t="s">
        <v>208</v>
      </c>
      <c r="AS30" s="154"/>
      <c r="AT30" s="155"/>
      <c r="AU30" s="155"/>
      <c r="AV30" s="156"/>
    </row>
    <row r="31" spans="1:54" x14ac:dyDescent="0.25">
      <c r="A31" s="215"/>
      <c r="B31" t="s">
        <v>179</v>
      </c>
      <c r="C31" s="42">
        <v>22.066666666666666</v>
      </c>
      <c r="D31" s="100"/>
      <c r="E31" s="100"/>
      <c r="F31" s="100"/>
      <c r="G31" s="96"/>
      <c r="I31" s="77" t="s">
        <v>436</v>
      </c>
      <c r="J31" s="77">
        <v>55165.425132664175</v>
      </c>
      <c r="K31" s="77">
        <v>73</v>
      </c>
      <c r="L31" s="77">
        <v>755.69075524197501</v>
      </c>
      <c r="M31" s="77"/>
      <c r="N31" s="77"/>
      <c r="O31" s="77"/>
      <c r="Q31" s="42">
        <v>25.533333333333335</v>
      </c>
      <c r="R31" s="100"/>
      <c r="S31" s="100"/>
      <c r="T31" s="100"/>
      <c r="U31" s="96"/>
      <c r="W31" s="77" t="s">
        <v>436</v>
      </c>
      <c r="X31" s="77">
        <v>64157.309754248374</v>
      </c>
      <c r="Y31" s="77">
        <v>73</v>
      </c>
      <c r="Z31" s="77">
        <v>878.867256907512</v>
      </c>
      <c r="AA31" s="77"/>
      <c r="AB31" s="77"/>
      <c r="AC31" s="77"/>
      <c r="AE31" s="42"/>
      <c r="AF31" s="100"/>
      <c r="AG31" s="100"/>
      <c r="AH31" s="96"/>
      <c r="AJ31" s="77"/>
      <c r="AK31" s="77"/>
      <c r="AL31" s="77"/>
      <c r="AM31" s="77"/>
      <c r="AN31" s="77"/>
      <c r="AO31" s="77"/>
      <c r="AP31" s="77"/>
    </row>
    <row r="32" spans="1:54" x14ac:dyDescent="0.25">
      <c r="A32" s="215"/>
      <c r="B32" t="s">
        <v>180</v>
      </c>
      <c r="C32" s="42">
        <v>37.183333333333337</v>
      </c>
      <c r="D32" s="100"/>
      <c r="E32" s="100"/>
      <c r="F32" s="100"/>
      <c r="G32" s="96"/>
      <c r="I32" s="77"/>
      <c r="J32" s="77"/>
      <c r="K32" s="77"/>
      <c r="L32" s="77"/>
      <c r="M32" s="77"/>
      <c r="N32" s="77"/>
      <c r="O32" s="77"/>
      <c r="Q32" s="42">
        <v>50.883333333333333</v>
      </c>
      <c r="R32" s="100"/>
      <c r="S32" s="100"/>
      <c r="T32" s="100"/>
      <c r="U32" s="96"/>
      <c r="W32" s="77"/>
      <c r="X32" s="77"/>
      <c r="Y32" s="77"/>
      <c r="Z32" s="77"/>
      <c r="AA32" s="77"/>
      <c r="AB32" s="77"/>
      <c r="AC32" s="77"/>
      <c r="AE32" s="42"/>
      <c r="AF32" s="100"/>
      <c r="AG32" s="100"/>
      <c r="AH32" s="96"/>
      <c r="AJ32" s="77"/>
      <c r="AK32" s="77"/>
      <c r="AL32" s="77"/>
      <c r="AM32" s="77"/>
      <c r="AN32" s="77"/>
      <c r="AO32" s="77"/>
      <c r="AP32" s="77"/>
    </row>
    <row r="33" spans="1:42" ht="15.75" thickBot="1" x14ac:dyDescent="0.3">
      <c r="A33" s="215"/>
      <c r="B33" t="s">
        <v>181</v>
      </c>
      <c r="C33" s="42">
        <v>40.283333333333331</v>
      </c>
      <c r="D33" s="100"/>
      <c r="E33" s="100"/>
      <c r="F33" s="100"/>
      <c r="G33" s="96"/>
      <c r="I33" s="78" t="s">
        <v>437</v>
      </c>
      <c r="J33" s="78">
        <v>55603.025339105305</v>
      </c>
      <c r="K33" s="78">
        <v>76</v>
      </c>
      <c r="L33" s="78"/>
      <c r="M33" s="78"/>
      <c r="N33" s="78"/>
      <c r="O33" s="78"/>
      <c r="Q33" s="42">
        <v>50.199999999999996</v>
      </c>
      <c r="R33" s="100"/>
      <c r="S33" s="100"/>
      <c r="T33" s="100"/>
      <c r="U33" s="96"/>
      <c r="W33" s="78" t="s">
        <v>437</v>
      </c>
      <c r="X33" s="78">
        <v>68806.591507936508</v>
      </c>
      <c r="Y33" s="78">
        <v>76</v>
      </c>
      <c r="Z33" s="78"/>
      <c r="AA33" s="78"/>
      <c r="AB33" s="78"/>
      <c r="AC33" s="78"/>
      <c r="AE33" s="42"/>
      <c r="AF33" s="100"/>
      <c r="AG33" s="100"/>
      <c r="AH33" s="96"/>
      <c r="AJ33" s="78"/>
      <c r="AK33" s="78"/>
      <c r="AL33" s="78"/>
      <c r="AM33" s="78"/>
      <c r="AN33" s="78"/>
      <c r="AO33" s="78"/>
      <c r="AP33" s="78"/>
    </row>
    <row r="34" spans="1:42" ht="15.75" thickBot="1" x14ac:dyDescent="0.3">
      <c r="A34" s="215"/>
      <c r="B34" t="s">
        <v>187</v>
      </c>
      <c r="C34" s="42">
        <v>21.166666666666671</v>
      </c>
      <c r="D34" s="100"/>
      <c r="E34" s="100"/>
      <c r="F34" s="100"/>
      <c r="G34" s="96"/>
      <c r="I34" s="78"/>
      <c r="J34" s="78"/>
      <c r="K34" s="78"/>
      <c r="L34" s="78"/>
      <c r="M34" s="78"/>
      <c r="N34" s="78"/>
      <c r="O34" s="78"/>
      <c r="Q34" s="42">
        <v>13.066666666666666</v>
      </c>
      <c r="R34" s="100"/>
      <c r="S34" s="100"/>
      <c r="T34" s="100"/>
      <c r="U34" s="96"/>
      <c r="W34" s="78"/>
      <c r="X34" s="78"/>
      <c r="Y34" s="78"/>
      <c r="Z34" s="78"/>
      <c r="AA34" s="78"/>
      <c r="AB34" s="78"/>
      <c r="AC34" s="78"/>
      <c r="AE34" s="42"/>
      <c r="AF34" s="100"/>
      <c r="AG34" s="100"/>
      <c r="AH34" s="96"/>
    </row>
    <row r="35" spans="1:42" ht="15.75" thickBot="1" x14ac:dyDescent="0.3">
      <c r="A35" s="215"/>
      <c r="B35" t="s">
        <v>189</v>
      </c>
      <c r="C35" s="42">
        <v>54.4</v>
      </c>
      <c r="D35" s="100"/>
      <c r="E35" s="100"/>
      <c r="F35" s="100"/>
      <c r="G35" s="96"/>
      <c r="Q35" s="42">
        <v>27.933333333333337</v>
      </c>
      <c r="R35" s="100"/>
      <c r="S35" s="100"/>
      <c r="T35" s="100"/>
      <c r="U35" s="96"/>
      <c r="AE35" s="42"/>
      <c r="AF35" s="100"/>
      <c r="AG35" s="100"/>
      <c r="AH35" s="96"/>
    </row>
    <row r="36" spans="1:42" x14ac:dyDescent="0.25">
      <c r="A36" s="215"/>
      <c r="B36" t="s">
        <v>279</v>
      </c>
      <c r="C36" s="42">
        <v>36.716666666666661</v>
      </c>
      <c r="D36" s="100"/>
      <c r="E36" s="100"/>
      <c r="F36" s="100"/>
      <c r="G36" s="96"/>
      <c r="I36" s="134" t="s">
        <v>236</v>
      </c>
      <c r="J36" s="159" t="s">
        <v>675</v>
      </c>
      <c r="K36" s="160">
        <f>N30</f>
        <v>0.90083290426823481</v>
      </c>
      <c r="L36" s="98"/>
      <c r="M36" s="99"/>
      <c r="Q36" s="42">
        <v>33.799999999999997</v>
      </c>
      <c r="R36" s="100"/>
      <c r="S36" s="100"/>
      <c r="T36" s="100"/>
      <c r="U36" s="96"/>
      <c r="W36" s="134" t="s">
        <v>569</v>
      </c>
      <c r="X36" s="159" t="s">
        <v>675</v>
      </c>
      <c r="Y36" s="176">
        <f>AB30</f>
        <v>0.16170562568759128</v>
      </c>
      <c r="Z36" s="98"/>
      <c r="AA36" s="99"/>
      <c r="AE36" s="42"/>
      <c r="AF36" s="100"/>
      <c r="AG36" s="100"/>
      <c r="AH36" s="96"/>
    </row>
    <row r="37" spans="1:42" ht="15.75" thickBot="1" x14ac:dyDescent="0.3">
      <c r="A37" s="215"/>
      <c r="B37" t="s">
        <v>280</v>
      </c>
      <c r="C37" s="42">
        <v>12.500000000000002</v>
      </c>
      <c r="D37" s="100"/>
      <c r="E37" s="100"/>
      <c r="F37" s="100"/>
      <c r="G37" s="96"/>
      <c r="I37" s="149" t="s">
        <v>424</v>
      </c>
      <c r="J37" s="132" t="s">
        <v>240</v>
      </c>
      <c r="K37" s="132" t="s">
        <v>374</v>
      </c>
      <c r="L37" s="132" t="s">
        <v>425</v>
      </c>
      <c r="M37" s="150" t="s">
        <v>573</v>
      </c>
      <c r="Q37" s="42">
        <v>83.916666666666671</v>
      </c>
      <c r="R37" s="100"/>
      <c r="S37" s="100"/>
      <c r="T37" s="100"/>
      <c r="U37" s="96"/>
      <c r="W37" s="149" t="s">
        <v>424</v>
      </c>
      <c r="X37" s="132" t="s">
        <v>240</v>
      </c>
      <c r="Y37" s="132" t="s">
        <v>374</v>
      </c>
      <c r="Z37" s="132" t="s">
        <v>425</v>
      </c>
      <c r="AA37" s="150" t="s">
        <v>573</v>
      </c>
      <c r="AE37" s="42"/>
      <c r="AF37" s="100"/>
      <c r="AG37" s="100"/>
      <c r="AH37" s="96"/>
    </row>
    <row r="38" spans="1:42" ht="15.75" thickTop="1" x14ac:dyDescent="0.25">
      <c r="A38" s="215"/>
      <c r="B38" t="s">
        <v>289</v>
      </c>
      <c r="C38" s="42">
        <v>50.75</v>
      </c>
      <c r="D38" s="100"/>
      <c r="E38" s="100"/>
      <c r="F38" s="100"/>
      <c r="G38" s="96"/>
      <c r="I38" s="151" t="s">
        <v>49</v>
      </c>
      <c r="J38" s="120">
        <f>J22</f>
        <v>50</v>
      </c>
      <c r="K38" s="121">
        <f t="shared" ref="K38:L38" si="8">K22</f>
        <v>1828.4166666666672</v>
      </c>
      <c r="L38" s="121">
        <f t="shared" si="8"/>
        <v>36.568333333333342</v>
      </c>
      <c r="M38" s="152">
        <f>SQRT(M22)</f>
        <v>23.818435058572913</v>
      </c>
      <c r="Q38" s="42">
        <v>93.516666666666666</v>
      </c>
      <c r="R38" s="100"/>
      <c r="S38" s="100"/>
      <c r="T38" s="100"/>
      <c r="U38" s="96"/>
      <c r="W38" s="151" t="s">
        <v>49</v>
      </c>
      <c r="X38" s="120">
        <f>X22</f>
        <v>50</v>
      </c>
      <c r="Y38" s="121">
        <f t="shared" ref="Y38:Z38" si="9">Y22</f>
        <v>2269.7333333333331</v>
      </c>
      <c r="Z38" s="121">
        <f t="shared" si="9"/>
        <v>45.394666666666666</v>
      </c>
      <c r="AA38" s="152">
        <f>SQRT(AA22)</f>
        <v>30.659562997123817</v>
      </c>
      <c r="AE38" s="42"/>
      <c r="AF38" s="100"/>
      <c r="AG38" s="100"/>
      <c r="AH38" s="96"/>
    </row>
    <row r="39" spans="1:42" x14ac:dyDescent="0.25">
      <c r="A39" s="215"/>
      <c r="B39" t="s">
        <v>282</v>
      </c>
      <c r="C39" s="42">
        <v>61.066666666666663</v>
      </c>
      <c r="D39" s="100"/>
      <c r="E39" s="100"/>
      <c r="F39" s="100"/>
      <c r="G39" s="96"/>
      <c r="I39" s="151" t="s">
        <v>631</v>
      </c>
      <c r="J39" s="120">
        <f t="shared" ref="J39:L41" si="10">J23</f>
        <v>17</v>
      </c>
      <c r="K39" s="121">
        <f t="shared" si="10"/>
        <v>688.96666666666647</v>
      </c>
      <c r="L39" s="121">
        <f t="shared" si="10"/>
        <v>40.527450980392146</v>
      </c>
      <c r="M39" s="152">
        <f t="shared" ref="M39:M41" si="11">SQRT(M23)</f>
        <v>41.070065445958257</v>
      </c>
      <c r="Q39" s="42">
        <v>150.6</v>
      </c>
      <c r="R39" s="100"/>
      <c r="S39" s="100"/>
      <c r="T39" s="100"/>
      <c r="U39" s="96"/>
      <c r="W39" s="151" t="s">
        <v>631</v>
      </c>
      <c r="X39" s="120">
        <f t="shared" ref="X39:Z39" si="12">X23</f>
        <v>17</v>
      </c>
      <c r="Y39" s="121">
        <f t="shared" si="12"/>
        <v>1050.1666666666667</v>
      </c>
      <c r="Z39" s="121">
        <f t="shared" si="12"/>
        <v>61.774509803921575</v>
      </c>
      <c r="AA39" s="152">
        <f t="shared" ref="AA39:AA41" si="13">SQRT(AA23)</f>
        <v>30.447773544336343</v>
      </c>
      <c r="AE39" s="42"/>
      <c r="AF39" s="100"/>
      <c r="AG39" s="100"/>
      <c r="AH39" s="96"/>
    </row>
    <row r="40" spans="1:42" x14ac:dyDescent="0.25">
      <c r="A40" s="215"/>
      <c r="B40" t="s">
        <v>283</v>
      </c>
      <c r="C40" s="42">
        <v>19.75</v>
      </c>
      <c r="D40" s="100"/>
      <c r="E40" s="100"/>
      <c r="F40" s="100"/>
      <c r="G40" s="96"/>
      <c r="I40" s="161" t="s">
        <v>118</v>
      </c>
      <c r="J40" s="120">
        <f t="shared" si="10"/>
        <v>7</v>
      </c>
      <c r="K40" s="121">
        <f t="shared" si="10"/>
        <v>246.78333333333339</v>
      </c>
      <c r="L40" s="121">
        <f t="shared" si="10"/>
        <v>35.254761904761914</v>
      </c>
      <c r="M40" s="152">
        <f t="shared" si="11"/>
        <v>7.6255340692484817</v>
      </c>
      <c r="Q40" s="42">
        <v>24.783333333333331</v>
      </c>
      <c r="R40" s="100"/>
      <c r="S40" s="100"/>
      <c r="T40" s="100"/>
      <c r="U40" s="96"/>
      <c r="W40" s="161" t="s">
        <v>118</v>
      </c>
      <c r="X40" s="120">
        <f t="shared" ref="X40:Z40" si="14">X24</f>
        <v>7</v>
      </c>
      <c r="Y40" s="121">
        <f t="shared" si="14"/>
        <v>248.85</v>
      </c>
      <c r="Z40" s="121">
        <f t="shared" si="14"/>
        <v>35.549999999999997</v>
      </c>
      <c r="AA40" s="152">
        <f t="shared" si="13"/>
        <v>17.954188101119215</v>
      </c>
      <c r="AE40" s="42"/>
      <c r="AF40" s="100"/>
      <c r="AG40" s="100"/>
      <c r="AH40" s="96"/>
    </row>
    <row r="41" spans="1:42" ht="15.75" thickBot="1" x14ac:dyDescent="0.3">
      <c r="A41" s="215"/>
      <c r="B41" t="s">
        <v>284</v>
      </c>
      <c r="C41" s="42">
        <v>154.25</v>
      </c>
      <c r="D41" s="100"/>
      <c r="E41" s="100"/>
      <c r="F41" s="100"/>
      <c r="G41" s="96"/>
      <c r="I41" s="153" t="s">
        <v>208</v>
      </c>
      <c r="J41" s="154">
        <f t="shared" si="10"/>
        <v>3</v>
      </c>
      <c r="K41" s="155">
        <f t="shared" si="10"/>
        <v>86.783333333333331</v>
      </c>
      <c r="L41" s="155">
        <f t="shared" si="10"/>
        <v>28.927777777777777</v>
      </c>
      <c r="M41" s="156">
        <f t="shared" si="11"/>
        <v>3.8699818163990543</v>
      </c>
      <c r="Q41" s="42">
        <v>40.316666666666663</v>
      </c>
      <c r="R41" s="100"/>
      <c r="S41" s="100"/>
      <c r="T41" s="100"/>
      <c r="U41" s="96"/>
      <c r="W41" s="153" t="s">
        <v>208</v>
      </c>
      <c r="X41" s="154">
        <f t="shared" ref="X41:Z41" si="15">X25</f>
        <v>3</v>
      </c>
      <c r="Y41" s="155">
        <f t="shared" si="15"/>
        <v>141.55000000000001</v>
      </c>
      <c r="Z41" s="155">
        <f t="shared" si="15"/>
        <v>47.183333333333337</v>
      </c>
      <c r="AA41" s="156">
        <f t="shared" si="13"/>
        <v>25.784593806724541</v>
      </c>
      <c r="AE41" s="42"/>
      <c r="AF41" s="100"/>
      <c r="AG41" s="100"/>
      <c r="AH41" s="96"/>
    </row>
    <row r="42" spans="1:42" x14ac:dyDescent="0.25">
      <c r="A42" s="215"/>
      <c r="B42" t="s">
        <v>293</v>
      </c>
      <c r="C42" s="42">
        <v>34.849999999999994</v>
      </c>
      <c r="D42" s="100"/>
      <c r="E42" s="100"/>
      <c r="F42" s="100"/>
      <c r="G42" s="96"/>
      <c r="I42" s="77"/>
      <c r="J42" s="77"/>
      <c r="K42" s="77"/>
      <c r="L42" s="77"/>
      <c r="M42" s="77"/>
      <c r="Q42" s="42">
        <v>21.599999999999998</v>
      </c>
      <c r="R42" s="100"/>
      <c r="S42" s="100"/>
      <c r="T42" s="100"/>
      <c r="U42" s="96"/>
      <c r="W42" s="77"/>
      <c r="X42" s="77"/>
      <c r="Y42" s="77"/>
      <c r="Z42" s="77"/>
      <c r="AA42" s="77"/>
      <c r="AE42" s="42"/>
      <c r="AF42" s="100"/>
      <c r="AG42" s="100"/>
      <c r="AH42" s="96"/>
    </row>
    <row r="43" spans="1:42" x14ac:dyDescent="0.25">
      <c r="A43" s="215"/>
      <c r="B43" t="s">
        <v>299</v>
      </c>
      <c r="C43" s="42">
        <v>23.883333333333336</v>
      </c>
      <c r="D43" s="100"/>
      <c r="E43" s="100"/>
      <c r="F43" s="100"/>
      <c r="G43" s="96"/>
      <c r="I43" s="77"/>
      <c r="J43" s="77"/>
      <c r="K43" s="77"/>
      <c r="L43" s="77"/>
      <c r="M43" s="77"/>
      <c r="Q43" s="42">
        <v>21.516666666666666</v>
      </c>
      <c r="R43" s="100"/>
      <c r="S43" s="100"/>
      <c r="T43" s="100"/>
      <c r="U43" s="96"/>
      <c r="W43" s="77"/>
      <c r="X43" s="77"/>
      <c r="Y43" s="77"/>
      <c r="Z43" s="77"/>
      <c r="AA43" s="77"/>
      <c r="AE43" s="42"/>
      <c r="AF43" s="100"/>
      <c r="AG43" s="100"/>
      <c r="AH43" s="96"/>
    </row>
    <row r="44" spans="1:42" ht="15.75" thickBot="1" x14ac:dyDescent="0.3">
      <c r="A44" s="215"/>
      <c r="B44" t="s">
        <v>285</v>
      </c>
      <c r="C44" s="42">
        <v>45.25</v>
      </c>
      <c r="D44" s="100"/>
      <c r="E44" s="100"/>
      <c r="F44" s="100"/>
      <c r="G44" s="96"/>
      <c r="I44" s="77"/>
      <c r="J44" s="77"/>
      <c r="K44" s="77"/>
      <c r="L44" s="77"/>
      <c r="M44" s="77"/>
      <c r="Q44" s="42">
        <v>39.333333333333336</v>
      </c>
      <c r="R44" s="100"/>
      <c r="S44" s="100"/>
      <c r="T44" s="100"/>
      <c r="U44" s="96"/>
      <c r="W44" s="78"/>
      <c r="X44" s="78"/>
      <c r="Y44" s="78"/>
      <c r="Z44" s="78"/>
      <c r="AA44" s="78"/>
      <c r="AE44" s="42"/>
      <c r="AF44" s="100"/>
      <c r="AG44" s="100"/>
      <c r="AH44" s="96"/>
    </row>
    <row r="45" spans="1:42" ht="15.75" thickBot="1" x14ac:dyDescent="0.3">
      <c r="A45" s="215"/>
      <c r="B45" t="s">
        <v>295</v>
      </c>
      <c r="C45" s="42">
        <v>31.533333333333331</v>
      </c>
      <c r="D45" s="100"/>
      <c r="E45" s="100"/>
      <c r="F45" s="100"/>
      <c r="G45" s="96"/>
      <c r="I45" s="78"/>
      <c r="J45" s="78"/>
      <c r="K45" s="78"/>
      <c r="L45" s="78"/>
      <c r="M45" s="78"/>
      <c r="Q45" s="42">
        <v>32.650000000000006</v>
      </c>
      <c r="R45" s="100"/>
      <c r="S45" s="100"/>
      <c r="T45" s="100"/>
      <c r="U45" s="96"/>
      <c r="AE45" s="42"/>
      <c r="AF45" s="100"/>
      <c r="AG45" s="100"/>
      <c r="AH45" s="96"/>
    </row>
    <row r="46" spans="1:42" x14ac:dyDescent="0.25">
      <c r="A46" s="215"/>
      <c r="B46" t="s">
        <v>286</v>
      </c>
      <c r="C46" s="42">
        <v>29.883333333333333</v>
      </c>
      <c r="D46" s="100"/>
      <c r="E46" s="100"/>
      <c r="F46" s="100"/>
      <c r="G46" s="96"/>
      <c r="Q46" s="42">
        <v>35.966666666666669</v>
      </c>
      <c r="R46" s="100"/>
      <c r="S46" s="100"/>
      <c r="T46" s="100"/>
      <c r="U46" s="96"/>
      <c r="AE46" s="42"/>
      <c r="AF46" s="100"/>
      <c r="AG46" s="100"/>
      <c r="AH46" s="96"/>
    </row>
    <row r="47" spans="1:42" ht="15.75" thickBot="1" x14ac:dyDescent="0.3">
      <c r="A47" s="215"/>
      <c r="B47" t="s">
        <v>287</v>
      </c>
      <c r="C47" s="42">
        <v>74.333333333333343</v>
      </c>
      <c r="D47" s="100"/>
      <c r="E47" s="100"/>
      <c r="F47" s="100"/>
      <c r="G47" s="96"/>
      <c r="Q47" s="42">
        <v>58.416666666666664</v>
      </c>
      <c r="R47" s="100"/>
      <c r="S47" s="100"/>
      <c r="T47" s="100"/>
      <c r="U47" s="96"/>
      <c r="AE47" s="42"/>
      <c r="AF47" s="100"/>
      <c r="AG47" s="100"/>
      <c r="AH47" s="96"/>
    </row>
    <row r="48" spans="1:42" ht="15.75" thickBot="1" x14ac:dyDescent="0.3">
      <c r="A48" s="215"/>
      <c r="B48" t="s">
        <v>288</v>
      </c>
      <c r="C48" s="42">
        <v>12.966666666666665</v>
      </c>
      <c r="D48" s="100"/>
      <c r="E48" s="100"/>
      <c r="F48" s="100"/>
      <c r="G48" s="96"/>
      <c r="Q48" s="42">
        <v>39.016666666666666</v>
      </c>
      <c r="R48" s="100"/>
      <c r="S48" s="100"/>
      <c r="T48" s="100"/>
      <c r="U48" s="96"/>
      <c r="W48" s="79"/>
      <c r="X48" s="79"/>
      <c r="Y48" s="79"/>
      <c r="Z48" s="79"/>
      <c r="AA48" s="79"/>
      <c r="AB48" s="79"/>
      <c r="AC48" s="79"/>
      <c r="AE48" s="42"/>
      <c r="AF48" s="100"/>
      <c r="AG48" s="100"/>
      <c r="AH48" s="96"/>
    </row>
    <row r="49" spans="1:34" x14ac:dyDescent="0.25">
      <c r="A49" s="215"/>
      <c r="B49" t="s">
        <v>303</v>
      </c>
      <c r="C49" s="42">
        <v>13.666666666666668</v>
      </c>
      <c r="D49" s="100"/>
      <c r="E49" s="100"/>
      <c r="F49" s="100"/>
      <c r="G49" s="96"/>
      <c r="I49" s="79"/>
      <c r="J49" s="79"/>
      <c r="K49" s="79"/>
      <c r="L49" s="79"/>
      <c r="M49" s="79"/>
      <c r="N49" s="79"/>
      <c r="O49" s="79"/>
      <c r="Q49" s="42">
        <v>35.133333333333333</v>
      </c>
      <c r="R49" s="100"/>
      <c r="S49" s="100"/>
      <c r="T49" s="100"/>
      <c r="U49" s="96"/>
      <c r="W49" s="77"/>
      <c r="X49" s="77"/>
      <c r="Y49" s="77"/>
      <c r="Z49" s="77"/>
      <c r="AA49" s="77"/>
      <c r="AB49" s="77"/>
      <c r="AC49" s="77"/>
      <c r="AE49" s="42"/>
      <c r="AF49" s="100"/>
      <c r="AG49" s="100"/>
      <c r="AH49" s="96"/>
    </row>
    <row r="50" spans="1:34" x14ac:dyDescent="0.25">
      <c r="A50" s="215"/>
      <c r="B50" t="s">
        <v>304</v>
      </c>
      <c r="C50" s="42">
        <v>14.5</v>
      </c>
      <c r="D50" s="100"/>
      <c r="E50" s="100"/>
      <c r="F50" s="100"/>
      <c r="G50" s="96"/>
      <c r="I50" s="77"/>
      <c r="J50" s="77"/>
      <c r="K50" s="77"/>
      <c r="L50" s="77"/>
      <c r="M50" s="77"/>
      <c r="N50" s="77"/>
      <c r="O50" s="77"/>
      <c r="Q50" s="42">
        <v>36.466666666666661</v>
      </c>
      <c r="R50" s="100"/>
      <c r="S50" s="100"/>
      <c r="T50" s="100"/>
      <c r="U50" s="96"/>
      <c r="W50" s="77"/>
      <c r="X50" s="77"/>
      <c r="Y50" s="77"/>
      <c r="Z50" s="77"/>
      <c r="AA50" s="77"/>
      <c r="AB50" s="77"/>
      <c r="AC50" s="77"/>
      <c r="AE50" s="42"/>
      <c r="AF50" s="100"/>
      <c r="AG50" s="100"/>
      <c r="AH50" s="96"/>
    </row>
    <row r="51" spans="1:34" x14ac:dyDescent="0.25">
      <c r="A51" s="215"/>
      <c r="B51" t="s">
        <v>306</v>
      </c>
      <c r="C51" s="42">
        <v>14.416666666666668</v>
      </c>
      <c r="D51" s="100"/>
      <c r="E51" s="100"/>
      <c r="F51" s="100"/>
      <c r="G51" s="96"/>
      <c r="I51" s="77"/>
      <c r="J51" s="77"/>
      <c r="K51" s="77"/>
      <c r="L51" s="77"/>
      <c r="M51" s="77"/>
      <c r="N51" s="77"/>
      <c r="O51" s="77"/>
      <c r="Q51" s="42">
        <v>36.533333333333331</v>
      </c>
      <c r="R51" s="100"/>
      <c r="S51" s="100"/>
      <c r="T51" s="100"/>
      <c r="U51" s="96"/>
      <c r="W51" s="77"/>
      <c r="X51" s="77"/>
      <c r="Y51" s="77"/>
      <c r="Z51" s="77"/>
      <c r="AA51" s="77"/>
      <c r="AB51" s="77"/>
      <c r="AC51" s="77"/>
      <c r="AE51" s="42"/>
      <c r="AF51" s="100"/>
      <c r="AG51" s="100"/>
      <c r="AH51" s="96"/>
    </row>
    <row r="52" spans="1:34" ht="15.75" thickBot="1" x14ac:dyDescent="0.3">
      <c r="A52" s="215"/>
      <c r="B52" t="s">
        <v>307</v>
      </c>
      <c r="C52" s="42">
        <v>42.3</v>
      </c>
      <c r="D52" s="100"/>
      <c r="E52" s="100"/>
      <c r="F52" s="100"/>
      <c r="G52" s="96"/>
      <c r="I52" s="77"/>
      <c r="J52" s="77"/>
      <c r="K52" s="77"/>
      <c r="L52" s="77"/>
      <c r="M52" s="77"/>
      <c r="N52" s="77"/>
      <c r="O52" s="77"/>
      <c r="Q52" s="42">
        <v>29.5</v>
      </c>
      <c r="R52" s="100"/>
      <c r="S52" s="100"/>
      <c r="T52" s="100"/>
      <c r="U52" s="96"/>
      <c r="W52" s="78"/>
      <c r="X52" s="78"/>
      <c r="Y52" s="78"/>
      <c r="Z52" s="78"/>
      <c r="AA52" s="78"/>
      <c r="AB52" s="78"/>
      <c r="AC52" s="78"/>
      <c r="AE52" s="42"/>
      <c r="AF52" s="100"/>
      <c r="AG52" s="100"/>
      <c r="AH52" s="96"/>
    </row>
    <row r="53" spans="1:34" ht="15.75" thickBot="1" x14ac:dyDescent="0.3">
      <c r="A53" s="215"/>
      <c r="B53" t="s">
        <v>308</v>
      </c>
      <c r="C53" s="42">
        <v>41.383333333333333</v>
      </c>
      <c r="D53" s="100"/>
      <c r="E53" s="100"/>
      <c r="F53" s="100"/>
      <c r="G53" s="96"/>
      <c r="I53" s="78"/>
      <c r="J53" s="78"/>
      <c r="K53" s="78"/>
      <c r="L53" s="78"/>
      <c r="M53" s="78"/>
      <c r="N53" s="78"/>
      <c r="O53" s="78"/>
      <c r="Q53" s="42">
        <v>18</v>
      </c>
      <c r="R53" s="100"/>
      <c r="S53" s="100"/>
      <c r="T53" s="100"/>
      <c r="U53" s="96"/>
      <c r="AE53" s="42"/>
      <c r="AF53" s="100"/>
      <c r="AG53" s="100"/>
      <c r="AH53" s="96"/>
    </row>
    <row r="54" spans="1:34" x14ac:dyDescent="0.25">
      <c r="A54" s="215"/>
      <c r="B54" t="s">
        <v>309</v>
      </c>
      <c r="C54" s="42">
        <v>43.666666666666664</v>
      </c>
      <c r="D54" s="100"/>
      <c r="E54" s="100"/>
      <c r="F54" s="100"/>
      <c r="G54" s="96"/>
      <c r="Q54" s="42">
        <v>17.516666666666666</v>
      </c>
      <c r="R54" s="100"/>
      <c r="S54" s="100"/>
      <c r="T54" s="100"/>
      <c r="U54" s="96"/>
      <c r="AE54" s="42"/>
      <c r="AF54" s="100"/>
      <c r="AG54" s="100"/>
      <c r="AH54" s="96"/>
    </row>
    <row r="55" spans="1:34" x14ac:dyDescent="0.25">
      <c r="A55" s="215"/>
      <c r="B55" t="s">
        <v>310</v>
      </c>
      <c r="C55" s="42">
        <v>46.31666666666667</v>
      </c>
      <c r="D55" s="100"/>
      <c r="E55" s="100"/>
      <c r="F55" s="100"/>
      <c r="G55" s="96"/>
      <c r="Q55" s="42">
        <v>18.283333333333339</v>
      </c>
      <c r="R55" s="100"/>
      <c r="S55" s="100"/>
      <c r="T55" s="100"/>
      <c r="U55" s="96"/>
      <c r="AE55" s="42"/>
      <c r="AF55" s="100"/>
      <c r="AG55" s="100"/>
      <c r="AH55" s="96"/>
    </row>
    <row r="56" spans="1:34" x14ac:dyDescent="0.25">
      <c r="A56" s="215"/>
      <c r="B56" t="s">
        <v>311</v>
      </c>
      <c r="C56" s="42">
        <v>50.483333333333334</v>
      </c>
      <c r="D56" s="100"/>
      <c r="E56" s="100"/>
      <c r="F56" s="100"/>
      <c r="G56" s="96"/>
      <c r="Q56" s="42">
        <v>92.583333333333329</v>
      </c>
      <c r="R56" s="100"/>
      <c r="S56" s="100"/>
      <c r="T56" s="100"/>
      <c r="U56" s="96"/>
      <c r="AE56" s="42"/>
      <c r="AF56" s="100"/>
      <c r="AG56" s="100"/>
      <c r="AH56" s="96"/>
    </row>
    <row r="57" spans="1:34" x14ac:dyDescent="0.25">
      <c r="A57" s="215"/>
      <c r="B57" t="s">
        <v>313</v>
      </c>
      <c r="C57" s="42">
        <v>57.566666666666656</v>
      </c>
      <c r="D57" s="100"/>
      <c r="E57" s="100"/>
      <c r="F57" s="100"/>
      <c r="G57" s="96"/>
      <c r="Q57" s="42">
        <v>100.41666666666669</v>
      </c>
      <c r="R57" s="100"/>
      <c r="S57" s="100"/>
      <c r="T57" s="100"/>
      <c r="U57" s="96"/>
      <c r="AE57" s="42"/>
      <c r="AF57" s="100"/>
      <c r="AG57" s="100"/>
      <c r="AH57" s="96"/>
    </row>
    <row r="58" spans="1:34" x14ac:dyDescent="0.25">
      <c r="A58" s="215"/>
      <c r="B58" t="s">
        <v>351</v>
      </c>
      <c r="C58" s="42">
        <v>12.683333333333334</v>
      </c>
      <c r="D58" s="100"/>
      <c r="E58" s="100"/>
      <c r="F58" s="100"/>
      <c r="G58" s="96"/>
      <c r="Q58" s="42">
        <v>62.033333333333331</v>
      </c>
      <c r="R58" s="100"/>
      <c r="S58" s="100"/>
      <c r="T58" s="100"/>
      <c r="U58" s="96"/>
      <c r="AE58" s="42"/>
      <c r="AF58" s="100"/>
      <c r="AG58" s="100"/>
      <c r="AH58" s="96"/>
    </row>
    <row r="59" spans="1:34" x14ac:dyDescent="0.25">
      <c r="A59" s="215"/>
      <c r="B59" t="s">
        <v>352</v>
      </c>
      <c r="C59" s="42">
        <v>36.81666666666667</v>
      </c>
      <c r="D59" s="100"/>
      <c r="E59" s="100"/>
      <c r="F59" s="100"/>
      <c r="G59" s="96"/>
      <c r="Q59" s="42">
        <v>48.1</v>
      </c>
      <c r="R59" s="100"/>
      <c r="S59" s="100"/>
      <c r="T59" s="100"/>
      <c r="U59" s="96"/>
      <c r="AE59" s="42"/>
      <c r="AF59" s="100"/>
      <c r="AG59" s="100"/>
      <c r="AH59" s="96"/>
    </row>
    <row r="60" spans="1:34" x14ac:dyDescent="0.25">
      <c r="A60" s="215"/>
      <c r="B60" t="s">
        <v>353</v>
      </c>
      <c r="C60" s="42">
        <v>77.216666666666669</v>
      </c>
      <c r="D60" s="100"/>
      <c r="E60" s="100"/>
      <c r="F60" s="100"/>
      <c r="G60" s="96"/>
      <c r="Q60" s="42">
        <v>79.3</v>
      </c>
      <c r="R60" s="100"/>
      <c r="S60" s="100"/>
      <c r="T60" s="100"/>
      <c r="U60" s="96"/>
      <c r="AE60" s="42"/>
      <c r="AF60" s="100"/>
      <c r="AG60" s="100"/>
      <c r="AH60" s="96"/>
    </row>
    <row r="61" spans="1:34" x14ac:dyDescent="0.25">
      <c r="A61" s="215"/>
      <c r="B61" t="s">
        <v>354</v>
      </c>
      <c r="C61" s="42">
        <v>34.299999999999997</v>
      </c>
      <c r="D61" s="100"/>
      <c r="E61" s="100"/>
      <c r="F61" s="100"/>
      <c r="G61" s="96"/>
      <c r="Q61" s="42">
        <v>23.35</v>
      </c>
      <c r="R61" s="100"/>
      <c r="S61" s="100"/>
      <c r="T61" s="100"/>
      <c r="U61" s="96"/>
      <c r="AE61" s="42"/>
      <c r="AF61" s="100"/>
      <c r="AG61" s="100"/>
      <c r="AH61" s="96"/>
    </row>
    <row r="62" spans="1:34" x14ac:dyDescent="0.25">
      <c r="A62" s="215"/>
      <c r="B62" t="s">
        <v>355</v>
      </c>
      <c r="C62" s="42">
        <v>24.216666666666665</v>
      </c>
      <c r="D62" s="100"/>
      <c r="E62" s="100"/>
      <c r="F62" s="100"/>
      <c r="G62" s="96"/>
      <c r="Q62" s="42">
        <v>15.299999999999997</v>
      </c>
      <c r="R62" s="100"/>
      <c r="S62" s="100"/>
      <c r="T62" s="100"/>
      <c r="U62" s="96"/>
      <c r="AE62" s="42"/>
      <c r="AF62" s="100"/>
      <c r="AG62" s="100"/>
      <c r="AH62" s="96"/>
    </row>
    <row r="63" spans="1:34" x14ac:dyDescent="0.25">
      <c r="A63" s="215"/>
      <c r="B63" t="s">
        <v>356</v>
      </c>
      <c r="C63" s="42">
        <v>16.899999999999999</v>
      </c>
      <c r="D63" s="100"/>
      <c r="E63" s="100"/>
      <c r="F63" s="100"/>
      <c r="G63" s="96"/>
      <c r="Q63" s="42">
        <v>13.766666666666666</v>
      </c>
      <c r="R63" s="100"/>
      <c r="S63" s="100"/>
      <c r="T63" s="100"/>
      <c r="U63" s="96"/>
      <c r="AE63" s="42"/>
      <c r="AF63" s="100"/>
      <c r="AG63" s="100"/>
      <c r="AH63" s="96"/>
    </row>
    <row r="64" spans="1:34" x14ac:dyDescent="0.25">
      <c r="A64" s="215"/>
      <c r="B64" t="s">
        <v>357</v>
      </c>
      <c r="C64" s="42">
        <v>65.666666666666657</v>
      </c>
      <c r="D64" s="100"/>
      <c r="E64" s="100"/>
      <c r="F64" s="100"/>
      <c r="G64" s="96"/>
      <c r="Q64" s="42">
        <v>85.833333333333343</v>
      </c>
      <c r="R64" s="100"/>
      <c r="S64" s="100"/>
      <c r="T64" s="100"/>
      <c r="U64" s="96"/>
      <c r="AE64" s="42"/>
      <c r="AF64" s="100"/>
      <c r="AG64" s="100"/>
      <c r="AH64" s="96"/>
    </row>
    <row r="65" spans="1:34" x14ac:dyDescent="0.25">
      <c r="A65" s="215"/>
      <c r="B65" t="s">
        <v>358</v>
      </c>
      <c r="C65" s="42">
        <v>15.700000000000001</v>
      </c>
      <c r="D65" s="100"/>
      <c r="E65" s="100"/>
      <c r="F65" s="100"/>
      <c r="G65" s="96"/>
      <c r="Q65" s="42">
        <v>24.366666666666667</v>
      </c>
      <c r="R65" s="100"/>
      <c r="S65" s="100"/>
      <c r="T65" s="100"/>
      <c r="U65" s="96"/>
      <c r="AE65" s="42"/>
      <c r="AF65" s="100"/>
      <c r="AG65" s="100"/>
      <c r="AH65" s="96"/>
    </row>
    <row r="66" spans="1:34" x14ac:dyDescent="0.25">
      <c r="A66" s="215"/>
      <c r="B66" t="s">
        <v>453</v>
      </c>
      <c r="C66" s="42">
        <v>26.716666666666669</v>
      </c>
      <c r="D66" s="100"/>
      <c r="E66" s="100"/>
      <c r="F66" s="100"/>
      <c r="G66" s="96"/>
      <c r="Q66" s="42">
        <v>27.549999999999997</v>
      </c>
      <c r="R66" s="100"/>
      <c r="S66" s="100"/>
      <c r="T66" s="100"/>
      <c r="U66" s="96"/>
      <c r="AE66" s="42"/>
      <c r="AF66" s="100"/>
      <c r="AG66" s="100"/>
      <c r="AH66" s="96"/>
    </row>
    <row r="67" spans="1:34" x14ac:dyDescent="0.25">
      <c r="A67" s="215"/>
      <c r="B67" t="s">
        <v>454</v>
      </c>
      <c r="C67" s="42">
        <v>31.483333333333327</v>
      </c>
      <c r="D67" s="100"/>
      <c r="E67" s="100"/>
      <c r="F67" s="100"/>
      <c r="G67" s="96"/>
      <c r="Q67" s="42">
        <v>29.183333333333334</v>
      </c>
      <c r="R67" s="100"/>
      <c r="S67" s="100"/>
      <c r="T67" s="100"/>
      <c r="U67" s="96"/>
      <c r="AE67" s="42"/>
      <c r="AF67" s="100"/>
      <c r="AG67" s="100"/>
      <c r="AH67" s="96"/>
    </row>
    <row r="68" spans="1:34" x14ac:dyDescent="0.25">
      <c r="A68" s="215"/>
      <c r="B68" t="s">
        <v>455</v>
      </c>
      <c r="C68" s="42">
        <v>24.333333333333332</v>
      </c>
      <c r="D68" s="100"/>
      <c r="E68" s="100"/>
      <c r="F68" s="100"/>
      <c r="G68" s="96"/>
      <c r="Q68" s="42">
        <v>61.349999999999994</v>
      </c>
      <c r="R68" s="100"/>
      <c r="S68" s="100"/>
      <c r="T68" s="100"/>
      <c r="U68" s="96"/>
      <c r="AE68" s="42"/>
      <c r="AF68" s="100"/>
      <c r="AG68" s="100"/>
      <c r="AH68" s="96"/>
    </row>
    <row r="69" spans="1:34" x14ac:dyDescent="0.25">
      <c r="A69" s="215"/>
      <c r="B69" t="s">
        <v>162</v>
      </c>
      <c r="C69" s="42"/>
      <c r="D69" s="100">
        <v>174.98333333333332</v>
      </c>
      <c r="E69" s="100"/>
      <c r="F69" s="100"/>
      <c r="G69" s="96"/>
      <c r="Q69" s="42"/>
      <c r="R69" s="100">
        <v>84.233333333333334</v>
      </c>
      <c r="S69" s="100"/>
      <c r="T69" s="100"/>
      <c r="U69" s="96"/>
      <c r="AE69" s="42"/>
      <c r="AF69" s="100"/>
      <c r="AG69" s="100"/>
      <c r="AH69" s="96"/>
    </row>
    <row r="70" spans="1:34" x14ac:dyDescent="0.25">
      <c r="A70" s="215"/>
      <c r="B70" t="s">
        <v>167</v>
      </c>
      <c r="C70" s="42"/>
      <c r="D70" s="100">
        <v>23.083333333333332</v>
      </c>
      <c r="E70" s="100"/>
      <c r="F70" s="100"/>
      <c r="G70" s="96"/>
      <c r="Q70" s="42"/>
      <c r="R70" s="100">
        <v>64.166666666666671</v>
      </c>
      <c r="S70" s="100"/>
      <c r="T70" s="100"/>
      <c r="U70" s="96"/>
      <c r="AE70" s="42"/>
      <c r="AF70" s="100"/>
      <c r="AG70" s="100"/>
      <c r="AH70" s="96"/>
    </row>
    <row r="71" spans="1:34" x14ac:dyDescent="0.25">
      <c r="A71" s="215"/>
      <c r="B71" t="s">
        <v>170</v>
      </c>
      <c r="C71" s="42"/>
      <c r="D71" s="100">
        <v>21.816666666666666</v>
      </c>
      <c r="E71" s="100"/>
      <c r="F71" s="100"/>
      <c r="G71" s="96"/>
      <c r="Q71" s="42"/>
      <c r="R71" s="100">
        <v>49.683333333333337</v>
      </c>
      <c r="S71" s="100"/>
      <c r="T71" s="100"/>
      <c r="U71" s="96"/>
      <c r="AE71" s="42"/>
      <c r="AF71" s="100"/>
      <c r="AG71" s="100"/>
      <c r="AH71" s="96"/>
    </row>
    <row r="72" spans="1:34" x14ac:dyDescent="0.25">
      <c r="A72" s="215"/>
      <c r="B72" t="s">
        <v>171</v>
      </c>
      <c r="C72" s="42"/>
      <c r="D72" s="100">
        <v>91.4</v>
      </c>
      <c r="E72" s="100"/>
      <c r="F72" s="100"/>
      <c r="G72" s="96"/>
      <c r="Q72" s="42"/>
      <c r="R72" s="100">
        <v>51.516666666666666</v>
      </c>
      <c r="S72" s="100"/>
      <c r="T72" s="100"/>
      <c r="U72" s="96"/>
      <c r="AE72" s="42"/>
      <c r="AF72" s="100"/>
      <c r="AG72" s="100"/>
      <c r="AH72" s="96"/>
    </row>
    <row r="73" spans="1:34" x14ac:dyDescent="0.25">
      <c r="A73" s="215"/>
      <c r="B73" t="s">
        <v>172</v>
      </c>
      <c r="C73" s="42"/>
      <c r="D73" s="100">
        <v>3.15</v>
      </c>
      <c r="E73" s="100"/>
      <c r="F73" s="100"/>
      <c r="G73" s="96"/>
      <c r="Q73" s="42"/>
      <c r="R73" s="100">
        <v>30.183333333333334</v>
      </c>
      <c r="S73" s="100"/>
      <c r="T73" s="100"/>
      <c r="U73" s="96"/>
      <c r="AE73" s="42"/>
      <c r="AF73" s="100"/>
      <c r="AG73" s="100"/>
      <c r="AH73" s="96"/>
    </row>
    <row r="74" spans="1:34" x14ac:dyDescent="0.25">
      <c r="A74" s="215"/>
      <c r="B74" t="s">
        <v>173</v>
      </c>
      <c r="C74" s="42"/>
      <c r="D74" s="100">
        <v>54.65</v>
      </c>
      <c r="E74" s="100"/>
      <c r="F74" s="100"/>
      <c r="G74" s="96"/>
      <c r="Q74" s="42"/>
      <c r="R74" s="100">
        <v>70.516666666666666</v>
      </c>
      <c r="S74" s="100"/>
      <c r="T74" s="100"/>
      <c r="U74" s="96"/>
      <c r="AE74" s="42"/>
      <c r="AF74" s="100"/>
      <c r="AG74" s="100"/>
      <c r="AH74" s="96"/>
    </row>
    <row r="75" spans="1:34" x14ac:dyDescent="0.25">
      <c r="A75" s="215"/>
      <c r="B75" t="s">
        <v>182</v>
      </c>
      <c r="C75" s="42"/>
      <c r="D75" s="100">
        <v>46.666666666666664</v>
      </c>
      <c r="E75" s="100"/>
      <c r="F75" s="100"/>
      <c r="G75" s="96"/>
      <c r="Q75" s="42"/>
      <c r="R75" s="100">
        <v>95.033333333333346</v>
      </c>
      <c r="S75" s="100"/>
      <c r="T75" s="100"/>
      <c r="U75" s="96"/>
      <c r="AE75" s="42"/>
      <c r="AF75" s="100"/>
      <c r="AG75" s="100"/>
      <c r="AH75" s="96"/>
    </row>
    <row r="76" spans="1:34" x14ac:dyDescent="0.25">
      <c r="A76" s="215"/>
      <c r="B76" t="s">
        <v>183</v>
      </c>
      <c r="C76" s="42"/>
      <c r="D76" s="100">
        <v>21.233333333333334</v>
      </c>
      <c r="E76" s="100"/>
      <c r="F76" s="100"/>
      <c r="G76" s="96"/>
      <c r="Q76" s="42"/>
      <c r="R76" s="100">
        <v>58.966666666666669</v>
      </c>
      <c r="S76" s="100"/>
      <c r="T76" s="100"/>
      <c r="U76" s="96"/>
      <c r="AE76" s="42"/>
      <c r="AF76" s="100"/>
      <c r="AG76" s="100"/>
      <c r="AH76" s="96"/>
    </row>
    <row r="77" spans="1:34" x14ac:dyDescent="0.25">
      <c r="A77" s="215"/>
      <c r="B77" t="s">
        <v>184</v>
      </c>
      <c r="C77" s="42"/>
      <c r="D77" s="100">
        <v>8.6833333333333336</v>
      </c>
      <c r="E77" s="100"/>
      <c r="F77" s="100"/>
      <c r="G77" s="96"/>
      <c r="Q77" s="42"/>
      <c r="R77" s="100">
        <v>46.183333333333337</v>
      </c>
      <c r="S77" s="100"/>
      <c r="T77" s="100"/>
      <c r="U77" s="96"/>
      <c r="AE77" s="42"/>
      <c r="AF77" s="100"/>
      <c r="AG77" s="100"/>
      <c r="AH77" s="96"/>
    </row>
    <row r="78" spans="1:34" x14ac:dyDescent="0.25">
      <c r="A78" s="216"/>
      <c r="B78" t="s">
        <v>185</v>
      </c>
      <c r="C78" s="42"/>
      <c r="D78" s="100">
        <v>10.216666666666667</v>
      </c>
      <c r="E78" s="100"/>
      <c r="F78" s="100"/>
      <c r="G78" s="96"/>
      <c r="Q78" s="42"/>
      <c r="R78" s="100">
        <v>88.25</v>
      </c>
      <c r="S78" s="100"/>
      <c r="T78" s="100"/>
      <c r="U78" s="96"/>
      <c r="AE78" s="42"/>
      <c r="AF78" s="100"/>
      <c r="AG78" s="100"/>
      <c r="AH78" s="96"/>
    </row>
    <row r="79" spans="1:34" x14ac:dyDescent="0.25">
      <c r="B79" t="s">
        <v>186</v>
      </c>
      <c r="C79" s="42"/>
      <c r="D79" s="100">
        <v>36.13333333333334</v>
      </c>
      <c r="E79" s="100"/>
      <c r="F79" s="100"/>
      <c r="G79" s="96"/>
      <c r="Q79" s="42"/>
      <c r="R79" s="100">
        <v>24.950000000000003</v>
      </c>
      <c r="S79" s="100"/>
      <c r="T79" s="100"/>
      <c r="U79" s="96"/>
      <c r="AE79" s="42"/>
      <c r="AF79" s="100"/>
      <c r="AG79" s="100"/>
      <c r="AH79" s="96"/>
    </row>
    <row r="80" spans="1:34" x14ac:dyDescent="0.25">
      <c r="B80" t="s">
        <v>188</v>
      </c>
      <c r="C80" s="42"/>
      <c r="D80" s="100">
        <v>15.716666666666665</v>
      </c>
      <c r="E80" s="100"/>
      <c r="F80" s="100"/>
      <c r="G80" s="96"/>
      <c r="Q80" s="42"/>
      <c r="R80" s="100">
        <v>50.516666666666666</v>
      </c>
      <c r="S80" s="100"/>
      <c r="T80" s="100"/>
      <c r="U80" s="96"/>
      <c r="AE80" s="42"/>
      <c r="AF80" s="100"/>
      <c r="AG80" s="100"/>
      <c r="AH80" s="96"/>
    </row>
    <row r="81" spans="2:34" x14ac:dyDescent="0.25">
      <c r="B81" t="s">
        <v>281</v>
      </c>
      <c r="C81" s="42"/>
      <c r="D81" s="100">
        <v>35.383333333333333</v>
      </c>
      <c r="E81" s="100"/>
      <c r="F81" s="100"/>
      <c r="G81" s="96"/>
      <c r="Q81" s="42"/>
      <c r="R81" s="100">
        <v>62.333333333333329</v>
      </c>
      <c r="S81" s="100"/>
      <c r="T81" s="100"/>
      <c r="U81" s="96"/>
      <c r="AE81" s="42"/>
      <c r="AF81" s="100"/>
      <c r="AG81" s="100"/>
      <c r="AH81" s="96"/>
    </row>
    <row r="82" spans="2:34" x14ac:dyDescent="0.25">
      <c r="B82" t="s">
        <v>290</v>
      </c>
      <c r="C82" s="42"/>
      <c r="D82" s="100">
        <v>27.416666666666668</v>
      </c>
      <c r="E82" s="100"/>
      <c r="F82" s="100"/>
      <c r="G82" s="96"/>
      <c r="Q82" s="42"/>
      <c r="R82" s="100">
        <v>141.46666666666667</v>
      </c>
      <c r="S82" s="100"/>
      <c r="T82" s="100"/>
      <c r="U82" s="96"/>
      <c r="AE82" s="42"/>
      <c r="AF82" s="100"/>
      <c r="AG82" s="100"/>
      <c r="AH82" s="96"/>
    </row>
    <row r="83" spans="2:34" x14ac:dyDescent="0.25">
      <c r="B83" t="s">
        <v>294</v>
      </c>
      <c r="C83" s="42"/>
      <c r="D83" s="100">
        <v>29.133333333333333</v>
      </c>
      <c r="E83" s="100"/>
      <c r="F83" s="100"/>
      <c r="G83" s="96"/>
      <c r="Q83" s="42"/>
      <c r="R83" s="100">
        <v>14.383333333333335</v>
      </c>
      <c r="S83" s="100"/>
      <c r="T83" s="100"/>
      <c r="U83" s="96"/>
      <c r="AE83" s="42"/>
      <c r="AF83" s="100"/>
      <c r="AG83" s="100"/>
      <c r="AH83" s="96"/>
    </row>
    <row r="84" spans="2:34" x14ac:dyDescent="0.25">
      <c r="B84" t="s">
        <v>350</v>
      </c>
      <c r="C84" s="42"/>
      <c r="D84" s="100">
        <v>63.766666666666666</v>
      </c>
      <c r="E84" s="100"/>
      <c r="F84" s="100"/>
      <c r="G84" s="96"/>
      <c r="Q84" s="42"/>
      <c r="R84" s="100">
        <v>79.416666666666657</v>
      </c>
      <c r="S84" s="100"/>
      <c r="T84" s="100"/>
      <c r="U84" s="96"/>
      <c r="AE84" s="42"/>
      <c r="AF84" s="100"/>
      <c r="AG84" s="100"/>
      <c r="AH84" s="96"/>
    </row>
    <row r="85" spans="2:34" x14ac:dyDescent="0.25">
      <c r="B85" t="s">
        <v>452</v>
      </c>
      <c r="C85" s="42"/>
      <c r="D85" s="100">
        <v>25.533333333333335</v>
      </c>
      <c r="E85" s="100"/>
      <c r="F85" s="100"/>
      <c r="G85" s="96"/>
      <c r="Q85" s="42"/>
      <c r="R85" s="100">
        <v>38.36666666666666</v>
      </c>
      <c r="S85" s="100"/>
      <c r="T85" s="100"/>
      <c r="U85" s="96"/>
      <c r="AE85" s="42"/>
      <c r="AF85" s="100"/>
      <c r="AG85" s="100"/>
      <c r="AH85" s="96"/>
    </row>
    <row r="86" spans="2:34" x14ac:dyDescent="0.25">
      <c r="B86" t="s">
        <v>176</v>
      </c>
      <c r="C86" s="42"/>
      <c r="D86" s="100"/>
      <c r="E86" s="100">
        <v>29.116666666666667</v>
      </c>
      <c r="F86" s="100"/>
      <c r="G86" s="96"/>
      <c r="Q86" s="42"/>
      <c r="R86" s="100"/>
      <c r="S86" s="100">
        <v>14.716666666666667</v>
      </c>
      <c r="T86" s="100"/>
      <c r="U86" s="96"/>
      <c r="AE86" s="42"/>
      <c r="AF86" s="100"/>
      <c r="AG86" s="100"/>
      <c r="AH86" s="96"/>
    </row>
    <row r="87" spans="2:34" x14ac:dyDescent="0.25">
      <c r="B87" t="s">
        <v>177</v>
      </c>
      <c r="C87" s="42"/>
      <c r="D87" s="100"/>
      <c r="E87" s="100">
        <v>32.25</v>
      </c>
      <c r="F87" s="100"/>
      <c r="G87" s="96"/>
      <c r="Q87" s="42"/>
      <c r="R87" s="100"/>
      <c r="S87" s="100">
        <v>18.466666666666669</v>
      </c>
      <c r="T87" s="100"/>
      <c r="U87" s="96"/>
      <c r="AE87" s="42"/>
      <c r="AF87" s="100"/>
      <c r="AG87" s="100"/>
      <c r="AH87" s="96"/>
    </row>
    <row r="88" spans="2:34" x14ac:dyDescent="0.25">
      <c r="B88" t="s">
        <v>296</v>
      </c>
      <c r="C88" s="42"/>
      <c r="D88" s="100"/>
      <c r="E88" s="100">
        <v>45</v>
      </c>
      <c r="F88" s="100"/>
      <c r="G88" s="96"/>
      <c r="Q88" s="42"/>
      <c r="R88" s="100"/>
      <c r="S88" s="100">
        <v>67.25</v>
      </c>
      <c r="T88" s="100"/>
      <c r="U88" s="96"/>
      <c r="AE88" s="42"/>
      <c r="AF88" s="100"/>
      <c r="AG88" s="100"/>
      <c r="AH88" s="96"/>
    </row>
    <row r="89" spans="2:34" x14ac:dyDescent="0.25">
      <c r="B89" t="s">
        <v>300</v>
      </c>
      <c r="C89" s="42"/>
      <c r="D89" s="100"/>
      <c r="E89" s="100">
        <v>34.233333333333334</v>
      </c>
      <c r="F89" s="100"/>
      <c r="G89" s="96"/>
      <c r="Q89" s="42"/>
      <c r="R89" s="100"/>
      <c r="S89" s="100">
        <v>47.816666666666663</v>
      </c>
      <c r="T89" s="100"/>
      <c r="U89" s="96"/>
      <c r="AE89" s="42"/>
      <c r="AF89" s="100"/>
      <c r="AG89" s="100"/>
      <c r="AH89" s="96"/>
    </row>
    <row r="90" spans="2:34" x14ac:dyDescent="0.25">
      <c r="B90" t="s">
        <v>301</v>
      </c>
      <c r="C90" s="42"/>
      <c r="D90" s="100"/>
      <c r="E90" s="100">
        <v>44.616666666666667</v>
      </c>
      <c r="F90" s="100"/>
      <c r="G90" s="96"/>
      <c r="Q90" s="42"/>
      <c r="R90" s="100"/>
      <c r="S90" s="100">
        <v>36.93333333333333</v>
      </c>
      <c r="T90" s="100"/>
      <c r="U90" s="96"/>
      <c r="AE90" s="42"/>
      <c r="AF90" s="100"/>
      <c r="AG90" s="100"/>
      <c r="AH90" s="96"/>
    </row>
    <row r="91" spans="2:34" x14ac:dyDescent="0.25">
      <c r="B91" t="s">
        <v>302</v>
      </c>
      <c r="C91" s="42"/>
      <c r="D91" s="100"/>
      <c r="E91" s="100">
        <v>37.049999999999997</v>
      </c>
      <c r="F91" s="100"/>
      <c r="G91" s="96"/>
      <c r="Q91" s="42"/>
      <c r="R91" s="100"/>
      <c r="S91" s="100">
        <v>28.416666666666668</v>
      </c>
      <c r="T91" s="100"/>
      <c r="U91" s="96"/>
      <c r="AE91" s="42"/>
      <c r="AF91" s="100"/>
      <c r="AG91" s="100"/>
      <c r="AH91" s="96"/>
    </row>
    <row r="92" spans="2:34" x14ac:dyDescent="0.25">
      <c r="B92" t="s">
        <v>305</v>
      </c>
      <c r="C92" s="42"/>
      <c r="D92" s="100"/>
      <c r="E92" s="100">
        <v>24.516666666666669</v>
      </c>
      <c r="F92" s="100"/>
      <c r="G92" s="96"/>
      <c r="Q92" s="42"/>
      <c r="R92" s="100"/>
      <c r="S92" s="100">
        <v>35.25</v>
      </c>
      <c r="T92" s="100"/>
      <c r="U92" s="96"/>
      <c r="AE92" s="42"/>
      <c r="AF92" s="100"/>
      <c r="AG92" s="100"/>
      <c r="AH92" s="96"/>
    </row>
    <row r="93" spans="2:34" x14ac:dyDescent="0.25">
      <c r="B93" t="s">
        <v>291</v>
      </c>
      <c r="C93" s="42"/>
      <c r="D93" s="100"/>
      <c r="E93" s="100"/>
      <c r="F93" s="100">
        <v>28.033333333333339</v>
      </c>
      <c r="G93" s="96"/>
      <c r="Q93" s="42"/>
      <c r="R93" s="100"/>
      <c r="S93" s="100"/>
      <c r="T93" s="100">
        <v>18.616666666666664</v>
      </c>
      <c r="U93" s="96"/>
      <c r="AE93" s="42"/>
      <c r="AF93" s="100"/>
      <c r="AG93" s="100"/>
      <c r="AH93" s="96"/>
    </row>
    <row r="94" spans="2:34" x14ac:dyDescent="0.25">
      <c r="B94" t="s">
        <v>297</v>
      </c>
      <c r="C94" s="42"/>
      <c r="D94" s="100"/>
      <c r="E94" s="100"/>
      <c r="F94" s="100">
        <v>25.583333333333336</v>
      </c>
      <c r="G94" s="96"/>
      <c r="Q94" s="42"/>
      <c r="R94" s="100"/>
      <c r="S94" s="100"/>
      <c r="T94" s="100">
        <v>54.2</v>
      </c>
      <c r="U94" s="96"/>
      <c r="AE94" s="42"/>
      <c r="AF94" s="100"/>
      <c r="AG94" s="100"/>
      <c r="AH94" s="96"/>
    </row>
    <row r="95" spans="2:34" ht="15.75" thickBot="1" x14ac:dyDescent="0.3">
      <c r="B95" t="s">
        <v>298</v>
      </c>
      <c r="C95" s="42"/>
      <c r="D95" s="100"/>
      <c r="E95" s="100"/>
      <c r="F95" s="100">
        <v>33.166666666666664</v>
      </c>
      <c r="G95" s="96"/>
      <c r="Q95" s="42"/>
      <c r="R95" s="100"/>
      <c r="S95" s="100"/>
      <c r="T95" s="100">
        <v>68.733333333333334</v>
      </c>
      <c r="U95" s="96"/>
      <c r="AE95" s="101"/>
      <c r="AF95" s="102"/>
      <c r="AG95" s="102"/>
      <c r="AH95" s="103"/>
    </row>
    <row r="96" spans="2:34" x14ac:dyDescent="0.25">
      <c r="C96" s="42"/>
      <c r="D96" s="100"/>
      <c r="E96" s="100"/>
      <c r="F96" s="100"/>
      <c r="G96" s="96"/>
      <c r="Q96" s="42"/>
      <c r="R96" s="100"/>
      <c r="S96" s="100"/>
      <c r="T96" s="100"/>
      <c r="U96" s="96"/>
    </row>
    <row r="97" spans="3:21" ht="15.75" thickBot="1" x14ac:dyDescent="0.3">
      <c r="C97" s="101"/>
      <c r="D97" s="102"/>
      <c r="E97" s="102"/>
      <c r="F97" s="102"/>
      <c r="G97" s="103"/>
      <c r="Q97" s="101"/>
      <c r="R97" s="102"/>
      <c r="S97" s="102"/>
      <c r="T97" s="102"/>
      <c r="U97" s="103"/>
    </row>
  </sheetData>
  <mergeCells count="1">
    <mergeCell ref="A2:A78"/>
  </mergeCells>
  <pageMargins left="0.7" right="0.7" top="0.75" bottom="0.75" header="0.3" footer="0.3"/>
  <pageSetup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2"/>
  <sheetViews>
    <sheetView zoomScale="85" zoomScaleNormal="85" workbookViewId="0">
      <pane xSplit="2" ySplit="2" topLeftCell="U3" activePane="bottomRight" state="frozen"/>
      <selection pane="topRight" activeCell="C1" sqref="C1"/>
      <selection pane="bottomLeft" activeCell="A3" sqref="A3"/>
      <selection pane="bottomRight" activeCell="B3" sqref="B3"/>
    </sheetView>
  </sheetViews>
  <sheetFormatPr defaultRowHeight="15" x14ac:dyDescent="0.25"/>
  <cols>
    <col min="1" max="1" width="24.7109375" customWidth="1"/>
    <col min="2" max="2" width="29.5703125" bestFit="1" customWidth="1"/>
    <col min="3" max="81" width="14.85546875" customWidth="1"/>
  </cols>
  <sheetData>
    <row r="1" spans="1:81" x14ac:dyDescent="0.25">
      <c r="B1" t="s">
        <v>83</v>
      </c>
      <c r="C1" s="23" t="str">
        <f>+'Descriptive statistics'!C1</f>
        <v>001 - 14</v>
      </c>
      <c r="D1" s="23" t="str">
        <f>+'Descriptive statistics'!D1</f>
        <v>002 - 14</v>
      </c>
      <c r="E1" s="23" t="str">
        <f>+'Descriptive statistics'!E1</f>
        <v>003 - 14</v>
      </c>
      <c r="F1" s="23" t="str">
        <f>+'Descriptive statistics'!F1</f>
        <v>004 - 14</v>
      </c>
      <c r="G1" s="23" t="str">
        <f>+'Descriptive statistics'!G1</f>
        <v>005 - 14</v>
      </c>
      <c r="H1" s="23" t="str">
        <f>+'Descriptive statistics'!H1</f>
        <v>006 - 14</v>
      </c>
      <c r="I1" s="23" t="str">
        <f>+'Descriptive statistics'!I1</f>
        <v>007 - 14</v>
      </c>
      <c r="J1" s="23" t="str">
        <f>+'Descriptive statistics'!J1</f>
        <v>008 - 14</v>
      </c>
      <c r="K1" s="23" t="str">
        <f>+'Descriptive statistics'!K1</f>
        <v>0010 - 14</v>
      </c>
      <c r="L1" s="23" t="str">
        <f>+'Descriptive statistics'!L1</f>
        <v>0011 - 14</v>
      </c>
      <c r="M1" s="23" t="str">
        <f>+'Descriptive statistics'!M1</f>
        <v>0012 - 14</v>
      </c>
      <c r="N1" s="23" t="str">
        <f>+'Descriptive statistics'!N1</f>
        <v>0013 - 14</v>
      </c>
      <c r="O1" s="23" t="str">
        <f>+'Descriptive statistics'!O1</f>
        <v>0014 - 14</v>
      </c>
      <c r="P1" s="23" t="str">
        <f>+'Descriptive statistics'!P1</f>
        <v>0015 - 14</v>
      </c>
      <c r="Q1" s="23" t="str">
        <f>+'Descriptive statistics'!Q1</f>
        <v>0016 - 14</v>
      </c>
      <c r="R1" s="23" t="str">
        <f>+'Descriptive statistics'!R1</f>
        <v>0017 - 14</v>
      </c>
      <c r="S1" s="23" t="str">
        <f>+'Descriptive statistics'!S1</f>
        <v>0018 - 14</v>
      </c>
      <c r="T1" s="23" t="str">
        <f>+'Descriptive statistics'!T1</f>
        <v>0019 - 14</v>
      </c>
      <c r="U1" s="23" t="str">
        <f>+'Descriptive statistics'!U1</f>
        <v>0020 - 14</v>
      </c>
      <c r="V1" s="23" t="str">
        <f>+'Descriptive statistics'!V1</f>
        <v>0021 - 14</v>
      </c>
      <c r="W1" s="23" t="str">
        <f>+'Descriptive statistics'!W1</f>
        <v>0022 - 14</v>
      </c>
      <c r="X1" s="23" t="str">
        <f>+'Descriptive statistics'!X1</f>
        <v>0023 - 14</v>
      </c>
      <c r="Y1" s="23" t="str">
        <f>+'Descriptive statistics'!Y1</f>
        <v>0024 - 14</v>
      </c>
      <c r="Z1" s="23" t="str">
        <f>+'Descriptive statistics'!Z1</f>
        <v>0025 - 14</v>
      </c>
      <c r="AA1" s="23" t="str">
        <f>+'Descriptive statistics'!AA1</f>
        <v>0026 - 14</v>
      </c>
      <c r="AB1" s="23" t="str">
        <f>+'Descriptive statistics'!AB1</f>
        <v>0028 - 14</v>
      </c>
      <c r="AC1" s="23" t="str">
        <f>+'Descriptive statistics'!AC1</f>
        <v>0029 - 14</v>
      </c>
      <c r="AD1" s="23" t="str">
        <f>+'Descriptive statistics'!AD1</f>
        <v>0030 - 14</v>
      </c>
      <c r="AE1" s="23" t="str">
        <f>+'Descriptive statistics'!AE1</f>
        <v>0031 - 14</v>
      </c>
      <c r="AF1" s="23" t="str">
        <f>+'Descriptive statistics'!AF1</f>
        <v>0032 - 14</v>
      </c>
      <c r="AG1" s="23" t="str">
        <f>+'Descriptive statistics'!AG1</f>
        <v>0034 - 14</v>
      </c>
      <c r="AH1" s="23" t="str">
        <f>+'Descriptive statistics'!AH1</f>
        <v>035 - 14</v>
      </c>
      <c r="AI1" s="23" t="str">
        <f>+'Descriptive statistics'!AI1</f>
        <v>036 - 14</v>
      </c>
      <c r="AJ1" s="23" t="str">
        <f>+'Descriptive statistics'!AJ1</f>
        <v>037 - 14</v>
      </c>
      <c r="AK1" s="23" t="str">
        <f>+'Descriptive statistics'!AK1</f>
        <v>038 - 14</v>
      </c>
      <c r="AL1" s="23" t="str">
        <f>+'Descriptive statistics'!AL1</f>
        <v>039 - 14</v>
      </c>
      <c r="AM1" s="23" t="str">
        <f>+'Descriptive statistics'!AM1</f>
        <v>040 - 14</v>
      </c>
      <c r="AN1" s="23" t="str">
        <f>+'Descriptive statistics'!AN1</f>
        <v>041 - 14</v>
      </c>
      <c r="AO1" s="23" t="str">
        <f>+'Descriptive statistics'!AO1</f>
        <v>042 - 14</v>
      </c>
      <c r="AP1" s="23" t="str">
        <f>+'Descriptive statistics'!AP1</f>
        <v>043 - 14</v>
      </c>
      <c r="AQ1" s="23" t="str">
        <f>+'Descriptive statistics'!AQ1</f>
        <v>045 - 14</v>
      </c>
      <c r="AR1" s="23" t="str">
        <f>+'Descriptive statistics'!AR1</f>
        <v>047 - 14</v>
      </c>
      <c r="AS1" s="23" t="str">
        <f>+'Descriptive statistics'!AS1</f>
        <v>048 - 14</v>
      </c>
      <c r="AT1" s="23" t="str">
        <f>+'Descriptive statistics'!AT1</f>
        <v>049 - 14</v>
      </c>
      <c r="AU1" s="23" t="str">
        <f>+'Descriptive statistics'!AU1</f>
        <v>050 - 14</v>
      </c>
      <c r="AV1" s="23" t="str">
        <f>+'Descriptive statistics'!AV1</f>
        <v>051 - 14</v>
      </c>
      <c r="AW1" s="23" t="str">
        <f>+'Descriptive statistics'!AW1</f>
        <v>052 - 14</v>
      </c>
      <c r="AX1" s="23" t="str">
        <f>+'Descriptive statistics'!AX1</f>
        <v>053 - 14</v>
      </c>
      <c r="AY1" s="23" t="str">
        <f>+'Descriptive statistics'!AY1</f>
        <v>054 - 14</v>
      </c>
      <c r="AZ1" s="23" t="str">
        <f>+'Descriptive statistics'!AZ1</f>
        <v>055 - 14</v>
      </c>
      <c r="BA1" s="23" t="str">
        <f>+'Descriptive statistics'!BA1</f>
        <v>056 - 14</v>
      </c>
      <c r="BB1" s="23" t="str">
        <f>+'Descriptive statistics'!BB1</f>
        <v>057 - 14</v>
      </c>
      <c r="BC1" s="23" t="str">
        <f>+'Descriptive statistics'!BC1</f>
        <v>058 - 14</v>
      </c>
      <c r="BD1" s="23" t="str">
        <f>+'Descriptive statistics'!BD1</f>
        <v>059 - 14</v>
      </c>
      <c r="BE1" s="23" t="str">
        <f>+'Descriptive statistics'!BE1</f>
        <v>060 - 14</v>
      </c>
      <c r="BF1" s="23" t="str">
        <f>+'Descriptive statistics'!BF1</f>
        <v>061 - 14</v>
      </c>
      <c r="BG1" s="23" t="str">
        <f>+'Descriptive statistics'!BG1</f>
        <v>062 - 14</v>
      </c>
      <c r="BH1" s="23" t="str">
        <f>+'Descriptive statistics'!BH1</f>
        <v>063 - 14</v>
      </c>
      <c r="BI1" s="23" t="str">
        <f>+'Descriptive statistics'!BI1</f>
        <v>064 - 14</v>
      </c>
      <c r="BJ1" s="23" t="str">
        <f>+'Descriptive statistics'!BJ1</f>
        <v>065 - 14</v>
      </c>
      <c r="BK1" s="23" t="str">
        <f>+'Descriptive statistics'!BK1</f>
        <v>066 - 14</v>
      </c>
      <c r="BL1" s="23" t="str">
        <f>+'Descriptive statistics'!BL1</f>
        <v>067 - 14</v>
      </c>
      <c r="BM1" s="23" t="str">
        <f>+'Descriptive statistics'!BM1</f>
        <v>068 - 14</v>
      </c>
      <c r="BN1" s="23" t="str">
        <f>+'Descriptive statistics'!BN1</f>
        <v>069 - 14</v>
      </c>
      <c r="BO1" s="23" t="str">
        <f>+'Descriptive statistics'!BO1</f>
        <v>070 - 14</v>
      </c>
      <c r="BP1" s="23" t="str">
        <f>+'Descriptive statistics'!BP1</f>
        <v>071 - 14</v>
      </c>
      <c r="BQ1" s="23" t="str">
        <f>+'Descriptive statistics'!BQ1</f>
        <v>072 - 14</v>
      </c>
      <c r="BR1" s="23" t="str">
        <f>+'Descriptive statistics'!BR1</f>
        <v>073 - 14</v>
      </c>
      <c r="BS1" s="23" t="str">
        <f>+'Descriptive statistics'!BS1</f>
        <v>074 - 14</v>
      </c>
      <c r="BT1" s="23" t="str">
        <f>+'Descriptive statistics'!BT1</f>
        <v>075 - 14</v>
      </c>
      <c r="BU1" s="23" t="str">
        <f>+'Descriptive statistics'!BU1</f>
        <v>076 - 14</v>
      </c>
      <c r="BV1" s="23" t="str">
        <f>+'Descriptive statistics'!BV1</f>
        <v>077 - 14</v>
      </c>
      <c r="BW1" s="23" t="str">
        <f>+'Descriptive statistics'!BW1</f>
        <v>078 - 14</v>
      </c>
      <c r="BX1" s="23" t="str">
        <f>+'Descriptive statistics'!BX1</f>
        <v>079 - 14</v>
      </c>
      <c r="BY1" s="23" t="str">
        <f>+'Descriptive statistics'!BY1</f>
        <v>080 - 14</v>
      </c>
      <c r="BZ1" s="23" t="str">
        <f>+'Descriptive statistics'!BZ1</f>
        <v>081 - 14</v>
      </c>
      <c r="CA1" s="23" t="str">
        <f>+'Descriptive statistics'!CA1</f>
        <v>082 - 14</v>
      </c>
      <c r="CB1" s="23" t="str">
        <f>+'Descriptive statistics'!CB1</f>
        <v>083 - 14</v>
      </c>
      <c r="CC1" s="23" t="str">
        <f>+'Descriptive statistics'!CC1</f>
        <v>084 - 14</v>
      </c>
    </row>
    <row r="2" spans="1:81" ht="15" customHeight="1" x14ac:dyDescent="0.25">
      <c r="A2" s="217" t="s">
        <v>728</v>
      </c>
      <c r="B2" t="s">
        <v>326</v>
      </c>
      <c r="C2" s="2">
        <v>60</v>
      </c>
      <c r="D2" s="2">
        <v>60</v>
      </c>
      <c r="E2" s="2">
        <v>40</v>
      </c>
      <c r="F2" s="2">
        <v>60</v>
      </c>
      <c r="G2" s="2">
        <v>35</v>
      </c>
      <c r="H2" s="2">
        <v>35</v>
      </c>
      <c r="I2" s="2">
        <v>40</v>
      </c>
      <c r="J2" s="2">
        <v>40</v>
      </c>
      <c r="K2" s="2">
        <v>60</v>
      </c>
      <c r="L2" s="2">
        <v>60</v>
      </c>
      <c r="M2" s="2">
        <v>15</v>
      </c>
      <c r="N2" s="2">
        <v>25</v>
      </c>
      <c r="O2" s="2">
        <v>90</v>
      </c>
      <c r="P2" s="2">
        <v>35</v>
      </c>
      <c r="Q2" s="2">
        <v>60</v>
      </c>
      <c r="R2" s="2">
        <v>40</v>
      </c>
      <c r="S2" s="2">
        <v>25</v>
      </c>
      <c r="T2" s="2">
        <v>25</v>
      </c>
      <c r="U2" s="2">
        <v>25</v>
      </c>
      <c r="V2" s="2">
        <v>85</v>
      </c>
      <c r="W2" s="2">
        <v>25</v>
      </c>
      <c r="X2" s="2">
        <v>60</v>
      </c>
      <c r="Y2" s="2">
        <v>25</v>
      </c>
      <c r="Z2" s="2">
        <v>60</v>
      </c>
      <c r="AA2" s="2">
        <v>85</v>
      </c>
      <c r="AB2" s="2">
        <v>60</v>
      </c>
      <c r="AC2" s="2">
        <v>60</v>
      </c>
      <c r="AD2" s="2">
        <v>5</v>
      </c>
      <c r="AE2" s="2">
        <v>15</v>
      </c>
      <c r="AF2" s="2">
        <v>5</v>
      </c>
      <c r="AG2" s="2">
        <v>25</v>
      </c>
      <c r="AH2" s="2">
        <v>90</v>
      </c>
      <c r="AI2" s="2">
        <v>60</v>
      </c>
      <c r="AJ2" s="2">
        <v>60</v>
      </c>
      <c r="AK2" s="2">
        <v>50</v>
      </c>
      <c r="AL2" s="2">
        <v>25</v>
      </c>
      <c r="AM2" s="2">
        <v>50</v>
      </c>
      <c r="AN2" s="2">
        <v>50</v>
      </c>
      <c r="AO2" s="2">
        <v>60</v>
      </c>
      <c r="AP2" s="2">
        <v>90</v>
      </c>
      <c r="AQ2" s="2">
        <v>60</v>
      </c>
      <c r="AR2" s="2">
        <v>5</v>
      </c>
      <c r="AS2" s="2">
        <v>25</v>
      </c>
      <c r="AT2" s="2">
        <v>5</v>
      </c>
      <c r="AU2" s="2">
        <v>35</v>
      </c>
      <c r="AV2" s="2">
        <v>40</v>
      </c>
      <c r="AW2" s="2">
        <v>25</v>
      </c>
      <c r="AX2" s="2">
        <v>60</v>
      </c>
      <c r="AY2" s="2">
        <v>50</v>
      </c>
      <c r="AZ2" s="2">
        <v>25</v>
      </c>
      <c r="BA2" s="2">
        <v>60</v>
      </c>
      <c r="BB2" s="2">
        <v>60</v>
      </c>
      <c r="BC2" s="2">
        <v>60</v>
      </c>
      <c r="BD2" s="2">
        <v>50</v>
      </c>
      <c r="BE2" s="2">
        <v>50</v>
      </c>
      <c r="BF2" s="2">
        <v>50</v>
      </c>
      <c r="BG2" s="2">
        <v>50</v>
      </c>
      <c r="BH2" s="2">
        <v>40</v>
      </c>
      <c r="BI2" s="2">
        <v>40</v>
      </c>
      <c r="BJ2" s="2">
        <v>40</v>
      </c>
      <c r="BK2" s="2">
        <v>40</v>
      </c>
      <c r="BL2" s="2">
        <v>40</v>
      </c>
      <c r="BM2" s="2">
        <v>40</v>
      </c>
      <c r="BN2" s="2">
        <v>35</v>
      </c>
      <c r="BO2" s="2">
        <v>35</v>
      </c>
      <c r="BP2" s="2">
        <v>35</v>
      </c>
      <c r="BQ2" s="2">
        <v>0</v>
      </c>
      <c r="BR2" s="2">
        <v>15</v>
      </c>
      <c r="BS2" s="2">
        <v>35</v>
      </c>
      <c r="BT2" s="2">
        <v>40</v>
      </c>
      <c r="BU2" s="2">
        <v>5</v>
      </c>
      <c r="BV2" s="2">
        <v>35</v>
      </c>
      <c r="BW2" s="2">
        <v>35</v>
      </c>
      <c r="BX2" s="2">
        <v>40</v>
      </c>
      <c r="BY2" s="2">
        <v>40</v>
      </c>
      <c r="BZ2" s="2">
        <v>50</v>
      </c>
      <c r="CA2" s="2">
        <v>25</v>
      </c>
      <c r="CB2" s="2">
        <v>35</v>
      </c>
      <c r="CC2" s="2">
        <v>35</v>
      </c>
    </row>
    <row r="3" spans="1:81" x14ac:dyDescent="0.25">
      <c r="A3" s="218"/>
    </row>
    <row r="4" spans="1:81" x14ac:dyDescent="0.25">
      <c r="A4" s="218"/>
      <c r="B4" t="s">
        <v>250</v>
      </c>
      <c r="C4" s="50">
        <f>+SUMIF('Task Durations'!$B$14:$B$53,"Direct",'Task Durations'!D$14:D$53)</f>
        <v>22.5</v>
      </c>
      <c r="D4" s="50">
        <f>+SUMIF('Task Durations'!$B$14:$B$53,"Direct",'Task Durations'!E$14:E$53)</f>
        <v>30.35</v>
      </c>
      <c r="E4" s="50">
        <f>+SUMIF('Task Durations'!$B$14:$B$53,"Direct",'Task Durations'!F$14:F$53)</f>
        <v>47.633333333333326</v>
      </c>
      <c r="F4" s="50">
        <f>+SUMIF('Task Durations'!$B$14:$B$53,"Direct",'Task Durations'!G$14:G$53)</f>
        <v>174.98333333333332</v>
      </c>
      <c r="G4" s="50">
        <f>+SUMIF('Task Durations'!$B$14:$B$53,"Direct",'Task Durations'!H$14:H$53)</f>
        <v>5.8333333333333339</v>
      </c>
      <c r="H4" s="50">
        <f>+SUMIF('Task Durations'!$B$14:$B$53,"Direct",'Task Durations'!I$14:I$53)</f>
        <v>32.316666666666663</v>
      </c>
      <c r="I4" s="50">
        <f>+SUMIF('Task Durations'!$B$14:$B$53,"Direct",'Task Durations'!J$14:J$53)</f>
        <v>16.549999999999997</v>
      </c>
      <c r="J4" s="50">
        <f>+SUMIF('Task Durations'!$B$14:$B$53,"Direct",'Task Durations'!K$14:K$53)</f>
        <v>14.95</v>
      </c>
      <c r="K4" s="50">
        <f>+SUMIF('Task Durations'!$B$14:$B$53,"Direct",'Task Durations'!L$14:L$53)</f>
        <v>23.083333333333332</v>
      </c>
      <c r="L4" s="50">
        <f>+SUMIF('Task Durations'!$B$14:$B$53,"Direct",'Task Durations'!M$14:M$53)</f>
        <v>31.566666666666666</v>
      </c>
      <c r="M4" s="50">
        <f>+SUMIF('Task Durations'!$B$14:$B$53,"Direct",'Task Durations'!N$14:N$53)</f>
        <v>53.516666666666673</v>
      </c>
      <c r="N4" s="50">
        <f>+SUMIF('Task Durations'!$B$14:$B$53,"Direct",'Task Durations'!O$14:O$53)</f>
        <v>21.816666666666666</v>
      </c>
      <c r="O4" s="50">
        <f>+SUMIF('Task Durations'!$B$14:$B$53,"Direct",'Task Durations'!P$14:P$53)</f>
        <v>91.4</v>
      </c>
      <c r="P4" s="50">
        <f>+SUMIF('Task Durations'!$B$14:$B$53,"Direct",'Task Durations'!Q$14:Q$53)</f>
        <v>3.15</v>
      </c>
      <c r="Q4" s="50">
        <f>+SUMIF('Task Durations'!$B$14:$B$53,"Direct",'Task Durations'!R$14:R$53)</f>
        <v>54.65</v>
      </c>
      <c r="R4" s="50">
        <f>+SUMIF('Task Durations'!$B$14:$B$53,"Direct",'Task Durations'!S$14:S$53)</f>
        <v>37.300000000000004</v>
      </c>
      <c r="S4" s="50">
        <f>+SUMIF('Task Durations'!$B$14:$B$53,"Direct",'Task Durations'!T$14:T$53)</f>
        <v>39.799999999999997</v>
      </c>
      <c r="T4" s="50">
        <f>+SUMIF('Task Durations'!$B$14:$B$53,"Direct",'Task Durations'!U$14:U$53)</f>
        <v>29.116666666666667</v>
      </c>
      <c r="U4" s="50">
        <f>+SUMIF('Task Durations'!$B$14:$B$53,"Direct",'Task Durations'!V$14:V$53)</f>
        <v>32.25</v>
      </c>
      <c r="V4" s="50">
        <f>+SUMIF('Task Durations'!$B$14:$B$53,"Direct",'Task Durations'!W$14:W$53)</f>
        <v>42.933333333333337</v>
      </c>
      <c r="W4" s="50">
        <f>+SUMIF('Task Durations'!$B$14:$B$53,"Direct",'Task Durations'!X$14:X$53)</f>
        <v>22.066666666666666</v>
      </c>
      <c r="X4" s="50">
        <f>+SUMIF('Task Durations'!$B$14:$B$53,"Direct",'Task Durations'!Y$14:Y$53)</f>
        <v>37.183333333333337</v>
      </c>
      <c r="Y4" s="50">
        <f>+SUMIF('Task Durations'!$B$14:$B$53,"Direct",'Task Durations'!Z$14:Z$53)</f>
        <v>40.283333333333331</v>
      </c>
      <c r="Z4" s="50">
        <f>+SUMIF('Task Durations'!$B$14:$B$53,"Direct",'Task Durations'!AA$14:AA$53)</f>
        <v>46.666666666666664</v>
      </c>
      <c r="AA4" s="50">
        <f>+SUMIF('Task Durations'!$B$14:$B$53,"Direct",'Task Durations'!AB$14:AB$53)</f>
        <v>21.233333333333334</v>
      </c>
      <c r="AB4" s="50">
        <f>+SUMIF('Task Durations'!$B$14:$B$53,"Direct",'Task Durations'!AC$14:AC$53)</f>
        <v>8.6833333333333336</v>
      </c>
      <c r="AC4" s="50">
        <f>+SUMIF('Task Durations'!$B$14:$B$53,"Direct",'Task Durations'!AD$14:AD$53)</f>
        <v>10.216666666666667</v>
      </c>
      <c r="AD4" s="50">
        <f>+SUMIF('Task Durations'!$B$14:$B$53,"Direct",'Task Durations'!AE$14:AE$53)</f>
        <v>36.13333333333334</v>
      </c>
      <c r="AE4" s="50">
        <f>+SUMIF('Task Durations'!$B$14:$B$53,"Direct",'Task Durations'!AF$14:AF$53)</f>
        <v>21.166666666666671</v>
      </c>
      <c r="AF4" s="50">
        <f>+SUMIF('Task Durations'!$B$14:$B$53,"Direct",'Task Durations'!AG$14:AG$53)</f>
        <v>15.716666666666665</v>
      </c>
      <c r="AG4" s="50">
        <f>+SUMIF('Task Durations'!$B$14:$B$53,"Direct",'Task Durations'!AH$14:AH$53)</f>
        <v>54.4</v>
      </c>
      <c r="AH4" s="50">
        <f>+SUMIF('Task Durations'!$B$14:$B$53,"Direct",'Task Durations'!AI$14:AI$53)</f>
        <v>36.716666666666661</v>
      </c>
      <c r="AI4" s="50">
        <f>+SUMIF('Task Durations'!$B$14:$B$53,"Direct",'Task Durations'!AJ$14:AJ$53)</f>
        <v>12.500000000000002</v>
      </c>
      <c r="AJ4" s="50">
        <f>+SUMIF('Task Durations'!$B$14:$B$53,"Direct",'Task Durations'!AK$14:AK$53)</f>
        <v>35.383333333333333</v>
      </c>
      <c r="AK4" s="50">
        <f>+SUMIF('Task Durations'!$B$14:$B$53,"Direct",'Task Durations'!AL$14:AL$53)</f>
        <v>50.75</v>
      </c>
      <c r="AL4" s="50">
        <f>+SUMIF('Task Durations'!$B$14:$B$53,"Direct",'Task Durations'!AM$14:AM$53)</f>
        <v>61.066666666666663</v>
      </c>
      <c r="AM4" s="50">
        <f>+SUMIF('Task Durations'!$B$14:$B$53,"Direct",'Task Durations'!AN$14:AN$53)</f>
        <v>27.416666666666668</v>
      </c>
      <c r="AN4" s="50">
        <f>+SUMIF('Task Durations'!$B$14:$B$53,"Direct",'Task Durations'!AO$14:AO$53)</f>
        <v>19.75</v>
      </c>
      <c r="AO4" s="50">
        <f>+SUMIF('Task Durations'!$B$14:$B$53,"Direct",'Task Durations'!AP$14:AP$53)</f>
        <v>28.033333333333339</v>
      </c>
      <c r="AP4" s="50">
        <f>+SUMIF('Task Durations'!$B$14:$B$53,"Direct",'Task Durations'!AQ$14:AQ$53)</f>
        <v>154.25</v>
      </c>
      <c r="AQ4" s="50">
        <f>+SUMIF('Task Durations'!$B$14:$B$53,"Direct",'Task Durations'!AR$14:AR$53)</f>
        <v>48.900000000000006</v>
      </c>
      <c r="AR4" s="50">
        <f>+SUMIF('Task Durations'!$B$14:$B$53,"Direct",'Task Durations'!AS$14:AS$53)</f>
        <v>34.849999999999994</v>
      </c>
      <c r="AS4" s="50">
        <f>+SUMIF('Task Durations'!$B$14:$B$53,"Direct",'Task Durations'!AT$14:AT$53)</f>
        <v>29.133333333333333</v>
      </c>
      <c r="AT4" s="50">
        <f>+SUMIF('Task Durations'!$B$14:$B$53,"Direct",'Task Durations'!AU$14:AU$53)</f>
        <v>23.883333333333336</v>
      </c>
      <c r="AU4" s="50">
        <f>+SUMIF('Task Durations'!$B$14:$B$53,"Direct",'Task Durations'!AV$14:AV$53)</f>
        <v>45.25</v>
      </c>
      <c r="AV4" s="50">
        <f>+SUMIF('Task Durations'!$B$14:$B$53,"Direct",'Task Durations'!AW$14:AW$53)</f>
        <v>31.533333333333331</v>
      </c>
      <c r="AW4" s="50">
        <f>+SUMIF('Task Durations'!$B$14:$B$53,"Direct",'Task Durations'!AX$14:AX$53)</f>
        <v>29.883333333333333</v>
      </c>
      <c r="AX4" s="50">
        <f>+SUMIF('Task Durations'!$B$14:$B$53,"Direct",'Task Durations'!AY$14:AY$53)</f>
        <v>45</v>
      </c>
      <c r="AY4" s="50">
        <f>+SUMIF('Task Durations'!$B$14:$B$53,"Direct",'Task Durations'!AZ$14:AZ$53)</f>
        <v>74.333333333333343</v>
      </c>
      <c r="AZ4" s="50">
        <f>+SUMIF('Task Durations'!$B$14:$B$53,"Direct",'Task Durations'!BA$14:BA$53)</f>
        <v>34.233333333333334</v>
      </c>
      <c r="BA4" s="50">
        <f>+SUMIF('Task Durations'!$B$14:$B$53,"Direct",'Task Durations'!BB$14:BB$53)</f>
        <v>12.966666666666665</v>
      </c>
      <c r="BB4" s="50">
        <f>+SUMIF('Task Durations'!$B$14:$B$53,"Direct",'Task Durations'!BC$14:BC$53)</f>
        <v>44.616666666666667</v>
      </c>
      <c r="BC4" s="50">
        <f>+SUMIF('Task Durations'!$B$14:$B$53,"Direct",'Task Durations'!BD$14:BD$53)</f>
        <v>37.049999999999997</v>
      </c>
      <c r="BD4" s="50">
        <f>+SUMIF('Task Durations'!$B$14:$B$53,"Direct",'Task Durations'!BE$14:BE$53)</f>
        <v>13.666666666666668</v>
      </c>
      <c r="BE4" s="50">
        <f>+SUMIF('Task Durations'!$B$14:$B$53,"Direct",'Task Durations'!BF$14:BF$53)</f>
        <v>14.5</v>
      </c>
      <c r="BF4" s="50">
        <f>+SUMIF('Task Durations'!$B$14:$B$53,"Direct",'Task Durations'!BG$14:BG$53)</f>
        <v>24.516666666666669</v>
      </c>
      <c r="BG4" s="50">
        <f>+SUMIF('Task Durations'!$B$14:$B$53,"Direct",'Task Durations'!BH$14:BH$53)</f>
        <v>14.416666666666668</v>
      </c>
      <c r="BH4" s="50">
        <f>+SUMIF('Task Durations'!$B$14:$B$53,"Direct",'Task Durations'!BI$14:BI$53)</f>
        <v>42.3</v>
      </c>
      <c r="BI4" s="50">
        <f>+SUMIF('Task Durations'!$B$14:$B$53,"Direct",'Task Durations'!BJ$14:BJ$53)</f>
        <v>25.583333333333336</v>
      </c>
      <c r="BJ4" s="50">
        <f>+SUMIF('Task Durations'!$B$14:$B$53,"Direct",'Task Durations'!BK$14:BK$53)</f>
        <v>33.166666666666664</v>
      </c>
      <c r="BK4" s="50">
        <f>+SUMIF('Task Durations'!$B$14:$B$53,"Direct",'Task Durations'!BL$14:BL$53)</f>
        <v>41.383333333333333</v>
      </c>
      <c r="BL4" s="50">
        <f>+SUMIF('Task Durations'!$B$14:$B$53,"Direct",'Task Durations'!BM$14:BM$53)</f>
        <v>43.666666666666664</v>
      </c>
      <c r="BM4" s="50">
        <f>+SUMIF('Task Durations'!$B$14:$B$53,"Direct",'Task Durations'!BN$14:BN$53)</f>
        <v>46.31666666666667</v>
      </c>
      <c r="BN4" s="50">
        <f>+SUMIF('Task Durations'!$B$14:$B$53,"Direct",'Task Durations'!BO$14:BO$53)</f>
        <v>50.483333333333334</v>
      </c>
      <c r="BO4" s="50">
        <f>+SUMIF('Task Durations'!$B$14:$B$53,"Direct",'Task Durations'!BP$14:BP$53)</f>
        <v>50.783333333333339</v>
      </c>
      <c r="BP4" s="50">
        <f>+SUMIF('Task Durations'!$B$14:$B$53,"Direct",'Task Durations'!BQ$14:BQ$53)</f>
        <v>57.566666666666656</v>
      </c>
      <c r="BQ4" s="50">
        <f>+SUMIF('Task Durations'!$B$14:$B$53,"Direct",'Task Durations'!BR$14:BR$53)</f>
        <v>63.766666666666666</v>
      </c>
      <c r="BR4" s="50">
        <f>+SUMIF('Task Durations'!$B$14:$B$53,"Direct",'Task Durations'!BS$14:BS$53)</f>
        <v>12.683333333333334</v>
      </c>
      <c r="BS4" s="50">
        <f>+SUMIF('Task Durations'!$B$14:$B$53,"Direct",'Task Durations'!BT$14:BT$53)</f>
        <v>36.81666666666667</v>
      </c>
      <c r="BT4" s="50">
        <f>+SUMIF('Task Durations'!$B$14:$B$53,"Direct",'Task Durations'!BU$14:BU$53)</f>
        <v>77.216666666666669</v>
      </c>
      <c r="BU4" s="50">
        <f>+SUMIF('Task Durations'!$B$14:$B$53,"Direct",'Task Durations'!BV$14:BV$53)</f>
        <v>34.299999999999997</v>
      </c>
      <c r="BV4" s="50">
        <f>+SUMIF('Task Durations'!$B$14:$B$53,"Direct",'Task Durations'!BW$14:BW$53)</f>
        <v>24.216666666666665</v>
      </c>
      <c r="BW4" s="50">
        <f>+SUMIF('Task Durations'!$B$14:$B$53,"Direct",'Task Durations'!BX$14:BX$53)</f>
        <v>16.899999999999999</v>
      </c>
      <c r="BX4" s="50">
        <f>+SUMIF('Task Durations'!$B$14:$B$53,"Direct",'Task Durations'!BY$14:BY$53)</f>
        <v>65.666666666666657</v>
      </c>
      <c r="BY4" s="50">
        <f>+SUMIF('Task Durations'!$B$14:$B$53,"Direct",'Task Durations'!BZ$14:BZ$53)</f>
        <v>15.700000000000001</v>
      </c>
      <c r="BZ4" s="50">
        <f>+SUMIF('Task Durations'!$B$14:$B$53,"Direct",'Task Durations'!CA$14:CA$53)</f>
        <v>25.533333333333335</v>
      </c>
      <c r="CA4" s="50">
        <f>+SUMIF('Task Durations'!$B$14:$B$53,"Direct",'Task Durations'!CB$14:CB$53)</f>
        <v>26.716666666666669</v>
      </c>
      <c r="CB4" s="50">
        <f>+SUMIF('Task Durations'!$B$14:$B$53,"Direct",'Task Durations'!CC$14:CC$53)</f>
        <v>31.483333333333327</v>
      </c>
      <c r="CC4" s="50">
        <f>+SUMIF('Task Durations'!$B$14:$B$53,"Direct",'Task Durations'!CD$14:CD$53)</f>
        <v>24.333333333333332</v>
      </c>
    </row>
    <row r="5" spans="1:81" x14ac:dyDescent="0.25">
      <c r="A5" s="218"/>
      <c r="B5" t="s">
        <v>256</v>
      </c>
      <c r="C5" s="50">
        <f>+C6+C7</f>
        <v>52.2</v>
      </c>
      <c r="D5" s="50">
        <f t="shared" ref="D5:BO5" si="0">+D6+D7</f>
        <v>49.716666666666669</v>
      </c>
      <c r="E5" s="50">
        <f t="shared" si="0"/>
        <v>102.60000000000001</v>
      </c>
      <c r="F5" s="50">
        <f t="shared" si="0"/>
        <v>84.233333333333334</v>
      </c>
      <c r="G5" s="50">
        <f t="shared" si="0"/>
        <v>29.266666666666669</v>
      </c>
      <c r="H5" s="50">
        <f t="shared" si="0"/>
        <v>121.75</v>
      </c>
      <c r="I5" s="50">
        <f t="shared" si="0"/>
        <v>24.616666666666667</v>
      </c>
      <c r="J5" s="50">
        <f t="shared" si="0"/>
        <v>21.200000000000003</v>
      </c>
      <c r="K5" s="50">
        <f t="shared" si="0"/>
        <v>64.166666666666671</v>
      </c>
      <c r="L5" s="50">
        <f t="shared" si="0"/>
        <v>46.15</v>
      </c>
      <c r="M5" s="50">
        <f t="shared" si="0"/>
        <v>58.733333333333341</v>
      </c>
      <c r="N5" s="50">
        <f t="shared" si="0"/>
        <v>49.683333333333337</v>
      </c>
      <c r="O5" s="50">
        <f t="shared" si="0"/>
        <v>51.516666666666666</v>
      </c>
      <c r="P5" s="50">
        <f t="shared" si="0"/>
        <v>30.183333333333334</v>
      </c>
      <c r="Q5" s="50">
        <f t="shared" si="0"/>
        <v>70.516666666666666</v>
      </c>
      <c r="R5" s="50">
        <f t="shared" si="0"/>
        <v>25.916666666666668</v>
      </c>
      <c r="S5" s="50">
        <f t="shared" si="0"/>
        <v>12.6</v>
      </c>
      <c r="T5" s="50">
        <f t="shared" si="0"/>
        <v>14.716666666666667</v>
      </c>
      <c r="U5" s="50">
        <f t="shared" si="0"/>
        <v>18.466666666666669</v>
      </c>
      <c r="V5" s="50">
        <f t="shared" si="0"/>
        <v>27.366666666666664</v>
      </c>
      <c r="W5" s="50">
        <f t="shared" si="0"/>
        <v>25.533333333333335</v>
      </c>
      <c r="X5" s="50">
        <f t="shared" si="0"/>
        <v>50.883333333333333</v>
      </c>
      <c r="Y5" s="50">
        <f t="shared" si="0"/>
        <v>50.199999999999996</v>
      </c>
      <c r="Z5" s="50">
        <f t="shared" si="0"/>
        <v>95.033333333333346</v>
      </c>
      <c r="AA5" s="50">
        <f t="shared" si="0"/>
        <v>58.966666666666669</v>
      </c>
      <c r="AB5" s="50">
        <f t="shared" si="0"/>
        <v>46.183333333333337</v>
      </c>
      <c r="AC5" s="50">
        <f t="shared" si="0"/>
        <v>88.25</v>
      </c>
      <c r="AD5" s="50">
        <f t="shared" si="0"/>
        <v>24.950000000000003</v>
      </c>
      <c r="AE5" s="50">
        <f t="shared" si="0"/>
        <v>13.066666666666666</v>
      </c>
      <c r="AF5" s="50">
        <f t="shared" si="0"/>
        <v>50.516666666666666</v>
      </c>
      <c r="AG5" s="50">
        <f t="shared" si="0"/>
        <v>27.933333333333337</v>
      </c>
      <c r="AH5" s="50">
        <f t="shared" si="0"/>
        <v>33.799999999999997</v>
      </c>
      <c r="AI5" s="50">
        <f t="shared" si="0"/>
        <v>83.916666666666671</v>
      </c>
      <c r="AJ5" s="50">
        <f t="shared" si="0"/>
        <v>62.333333333333329</v>
      </c>
      <c r="AK5" s="50">
        <f t="shared" si="0"/>
        <v>93.516666666666666</v>
      </c>
      <c r="AL5" s="50">
        <f t="shared" si="0"/>
        <v>150.6</v>
      </c>
      <c r="AM5" s="50">
        <f t="shared" si="0"/>
        <v>141.46666666666667</v>
      </c>
      <c r="AN5" s="50">
        <f t="shared" si="0"/>
        <v>24.783333333333331</v>
      </c>
      <c r="AO5" s="50">
        <f t="shared" si="0"/>
        <v>18.616666666666664</v>
      </c>
      <c r="AP5" s="50">
        <f t="shared" si="0"/>
        <v>40.316666666666663</v>
      </c>
      <c r="AQ5" s="50">
        <f t="shared" si="0"/>
        <v>32.616666666666667</v>
      </c>
      <c r="AR5" s="50">
        <f t="shared" si="0"/>
        <v>21.599999999999998</v>
      </c>
      <c r="AS5" s="50">
        <f t="shared" si="0"/>
        <v>14.383333333333335</v>
      </c>
      <c r="AT5" s="50">
        <f t="shared" si="0"/>
        <v>21.516666666666666</v>
      </c>
      <c r="AU5" s="50">
        <f t="shared" si="0"/>
        <v>39.333333333333336</v>
      </c>
      <c r="AV5" s="50">
        <f t="shared" si="0"/>
        <v>32.650000000000006</v>
      </c>
      <c r="AW5" s="50">
        <f t="shared" si="0"/>
        <v>35.966666666666669</v>
      </c>
      <c r="AX5" s="50">
        <f t="shared" si="0"/>
        <v>67.25</v>
      </c>
      <c r="AY5" s="50">
        <f t="shared" si="0"/>
        <v>58.416666666666664</v>
      </c>
      <c r="AZ5" s="50">
        <f t="shared" si="0"/>
        <v>47.816666666666663</v>
      </c>
      <c r="BA5" s="50">
        <f t="shared" si="0"/>
        <v>39.016666666666666</v>
      </c>
      <c r="BB5" s="50">
        <f t="shared" si="0"/>
        <v>36.93333333333333</v>
      </c>
      <c r="BC5" s="50">
        <f t="shared" si="0"/>
        <v>28.416666666666668</v>
      </c>
      <c r="BD5" s="50">
        <f t="shared" si="0"/>
        <v>35.133333333333333</v>
      </c>
      <c r="BE5" s="50">
        <f t="shared" si="0"/>
        <v>36.466666666666661</v>
      </c>
      <c r="BF5" s="50">
        <f t="shared" si="0"/>
        <v>35.25</v>
      </c>
      <c r="BG5" s="50">
        <f t="shared" si="0"/>
        <v>36.533333333333331</v>
      </c>
      <c r="BH5" s="50">
        <f t="shared" si="0"/>
        <v>29.5</v>
      </c>
      <c r="BI5" s="50">
        <f t="shared" si="0"/>
        <v>54.2</v>
      </c>
      <c r="BJ5" s="50">
        <f t="shared" si="0"/>
        <v>68.733333333333334</v>
      </c>
      <c r="BK5" s="50">
        <f t="shared" si="0"/>
        <v>18</v>
      </c>
      <c r="BL5" s="50">
        <f t="shared" si="0"/>
        <v>17.516666666666666</v>
      </c>
      <c r="BM5" s="50">
        <f t="shared" si="0"/>
        <v>18.283333333333339</v>
      </c>
      <c r="BN5" s="50">
        <f t="shared" si="0"/>
        <v>92.583333333333329</v>
      </c>
      <c r="BO5" s="50">
        <f t="shared" si="0"/>
        <v>35.733333333333334</v>
      </c>
      <c r="BP5" s="50">
        <f t="shared" ref="BP5:BY5" si="1">+BP6+BP7</f>
        <v>100.41666666666669</v>
      </c>
      <c r="BQ5" s="50">
        <f t="shared" si="1"/>
        <v>79.416666666666657</v>
      </c>
      <c r="BR5" s="50">
        <f t="shared" si="1"/>
        <v>62.033333333333331</v>
      </c>
      <c r="BS5" s="50">
        <f t="shared" si="1"/>
        <v>48.1</v>
      </c>
      <c r="BT5" s="50">
        <f t="shared" si="1"/>
        <v>79.3</v>
      </c>
      <c r="BU5" s="50">
        <f t="shared" si="1"/>
        <v>23.35</v>
      </c>
      <c r="BV5" s="50">
        <f t="shared" si="1"/>
        <v>15.299999999999997</v>
      </c>
      <c r="BW5" s="50">
        <f t="shared" si="1"/>
        <v>13.766666666666666</v>
      </c>
      <c r="BX5" s="50">
        <f t="shared" si="1"/>
        <v>85.833333333333343</v>
      </c>
      <c r="BY5" s="50">
        <f t="shared" si="1"/>
        <v>24.366666666666667</v>
      </c>
      <c r="BZ5" s="50">
        <f>+BZ6+BZ7</f>
        <v>38.36666666666666</v>
      </c>
      <c r="CA5" s="50">
        <f>+CA6+CA7</f>
        <v>27.549999999999997</v>
      </c>
      <c r="CB5" s="50">
        <f>+CB6+CB7</f>
        <v>29.183333333333334</v>
      </c>
      <c r="CC5" s="50">
        <f>+CC6+CC7</f>
        <v>61.349999999999994</v>
      </c>
    </row>
    <row r="6" spans="1:81" x14ac:dyDescent="0.25">
      <c r="A6" s="218"/>
      <c r="B6" s="49" t="s">
        <v>257</v>
      </c>
      <c r="C6" s="50">
        <f>+SUMIF('Task Durations'!$B$14:$B$53,"Indirect 1",'Task Durations'!D$14:D$53)</f>
        <v>16.766666666666666</v>
      </c>
      <c r="D6" s="50">
        <f>+SUMIF('Task Durations'!$B$14:$B$53,"Indirect 1",'Task Durations'!E$14:E$53)</f>
        <v>23.216666666666669</v>
      </c>
      <c r="E6" s="50">
        <f>+SUMIF('Task Durations'!$B$14:$B$53,"Indirect 1",'Task Durations'!F$14:F$53)</f>
        <v>68.600000000000009</v>
      </c>
      <c r="F6" s="50">
        <f>+SUMIF('Task Durations'!$B$14:$B$53,"Indirect 1",'Task Durations'!G$14:G$53)</f>
        <v>69.3</v>
      </c>
      <c r="G6" s="50">
        <f>+SUMIF('Task Durations'!$B$14:$B$53,"Indirect 1",'Task Durations'!H$14:H$53)</f>
        <v>23.333333333333336</v>
      </c>
      <c r="H6" s="50">
        <f>+SUMIF('Task Durations'!$B$14:$B$53,"Indirect 1",'Task Durations'!I$14:I$53)</f>
        <v>33.266666666666666</v>
      </c>
      <c r="I6" s="50">
        <f>+SUMIF('Task Durations'!$B$14:$B$53,"Indirect 1",'Task Durations'!J$14:J$53)</f>
        <v>16.616666666666667</v>
      </c>
      <c r="J6" s="50">
        <f>+SUMIF('Task Durations'!$B$14:$B$53,"Indirect 1",'Task Durations'!K$14:K$53)</f>
        <v>12.666666666666668</v>
      </c>
      <c r="K6" s="50">
        <f>+SUMIF('Task Durations'!$B$14:$B$53,"Indirect 1",'Task Durations'!L$14:L$53)</f>
        <v>38.88333333333334</v>
      </c>
      <c r="L6" s="50">
        <f>+SUMIF('Task Durations'!$B$14:$B$53,"Indirect 1",'Task Durations'!M$14:M$53)</f>
        <v>26.65</v>
      </c>
      <c r="M6" s="50">
        <f>+SUMIF('Task Durations'!$B$14:$B$53,"Indirect 1",'Task Durations'!N$14:N$53)</f>
        <v>23.81666666666667</v>
      </c>
      <c r="N6" s="50">
        <f>+SUMIF('Task Durations'!$B$14:$B$53,"Indirect 1",'Task Durations'!O$14:O$53)</f>
        <v>33.75</v>
      </c>
      <c r="O6" s="50">
        <f>+SUMIF('Task Durations'!$B$14:$B$53,"Indirect 1",'Task Durations'!P$14:P$53)</f>
        <v>36.75</v>
      </c>
      <c r="P6" s="50">
        <f>+SUMIF('Task Durations'!$B$14:$B$53,"Indirect 1",'Task Durations'!Q$14:Q$53)</f>
        <v>17.883333333333333</v>
      </c>
      <c r="Q6" s="50">
        <f>+SUMIF('Task Durations'!$B$14:$B$53,"Indirect 1",'Task Durations'!R$14:R$53)</f>
        <v>47.516666666666666</v>
      </c>
      <c r="R6" s="50">
        <f>+SUMIF('Task Durations'!$B$14:$B$53,"Indirect 1",'Task Durations'!S$14:S$53)</f>
        <v>24.533333333333335</v>
      </c>
      <c r="S6" s="50">
        <f>+SUMIF('Task Durations'!$B$14:$B$53,"Indirect 1",'Task Durations'!T$14:T$53)</f>
        <v>11.983333333333333</v>
      </c>
      <c r="T6" s="50">
        <f>+SUMIF('Task Durations'!$B$14:$B$53,"Indirect 1",'Task Durations'!U$14:U$53)</f>
        <v>11.216666666666667</v>
      </c>
      <c r="U6" s="50">
        <f>+SUMIF('Task Durations'!$B$14:$B$53,"Indirect 1",'Task Durations'!V$14:V$53)</f>
        <v>14.966666666666667</v>
      </c>
      <c r="V6" s="50">
        <f>+SUMIF('Task Durations'!$B$14:$B$53,"Indirect 1",'Task Durations'!W$14:W$53)</f>
        <v>10.033333333333331</v>
      </c>
      <c r="W6" s="50">
        <f>+SUMIF('Task Durations'!$B$14:$B$53,"Indirect 1",'Task Durations'!X$14:X$53)</f>
        <v>23.583333333333336</v>
      </c>
      <c r="X6" s="50">
        <f>+SUMIF('Task Durations'!$B$14:$B$53,"Indirect 1",'Task Durations'!Y$14:Y$53)</f>
        <v>46.133333333333333</v>
      </c>
      <c r="Y6" s="50">
        <f>+SUMIF('Task Durations'!$B$14:$B$53,"Indirect 1",'Task Durations'!Z$14:Z$53)</f>
        <v>20.43333333333333</v>
      </c>
      <c r="Z6" s="50">
        <f>+SUMIF('Task Durations'!$B$14:$B$53,"Indirect 1",'Task Durations'!AA$14:AA$53)</f>
        <v>25.45</v>
      </c>
      <c r="AA6" s="50">
        <f>+SUMIF('Task Durations'!$B$14:$B$53,"Indirect 1",'Task Durations'!AB$14:AB$53)</f>
        <v>24.966666666666665</v>
      </c>
      <c r="AB6" s="50">
        <f>+SUMIF('Task Durations'!$B$14:$B$53,"Indirect 1",'Task Durations'!AC$14:AC$53)</f>
        <v>25.683333333333334</v>
      </c>
      <c r="AC6" s="50">
        <f>+SUMIF('Task Durations'!$B$14:$B$53,"Indirect 1",'Task Durations'!AD$14:AD$53)</f>
        <v>62.183333333333337</v>
      </c>
      <c r="AD6" s="50">
        <f>+SUMIF('Task Durations'!$B$14:$B$53,"Indirect 1",'Task Durations'!AE$14:AE$53)</f>
        <v>14.283333333333335</v>
      </c>
      <c r="AE6" s="50">
        <f>+SUMIF('Task Durations'!$B$14:$B$53,"Indirect 1",'Task Durations'!AF$14:AF$53)</f>
        <v>3.4000000000000004</v>
      </c>
      <c r="AF6" s="50">
        <f>+SUMIF('Task Durations'!$B$14:$B$53,"Indirect 1",'Task Durations'!AG$14:AG$53)</f>
        <v>35.93333333333333</v>
      </c>
      <c r="AG6" s="50">
        <f>+SUMIF('Task Durations'!$B$14:$B$53,"Indirect 1",'Task Durations'!AH$14:AH$53)</f>
        <v>20.800000000000004</v>
      </c>
      <c r="AH6" s="50">
        <f>+SUMIF('Task Durations'!$B$14:$B$53,"Indirect 1",'Task Durations'!AI$14:AI$53)</f>
        <v>23.4</v>
      </c>
      <c r="AI6" s="50">
        <f>+SUMIF('Task Durations'!$B$14:$B$53,"Indirect 1",'Task Durations'!AJ$14:AJ$53)</f>
        <v>15.91666666666667</v>
      </c>
      <c r="AJ6" s="50">
        <f>+SUMIF('Task Durations'!$B$14:$B$53,"Indirect 1",'Task Durations'!AK$14:AK$53)</f>
        <v>35.333333333333329</v>
      </c>
      <c r="AK6" s="50">
        <f>+SUMIF('Task Durations'!$B$14:$B$53,"Indirect 1",'Task Durations'!AL$14:AL$53)</f>
        <v>14.766666666666669</v>
      </c>
      <c r="AL6" s="50">
        <f>+SUMIF('Task Durations'!$B$14:$B$53,"Indirect 1",'Task Durations'!AM$14:AM$53)</f>
        <v>38.36666666666666</v>
      </c>
      <c r="AM6" s="50">
        <f>+SUMIF('Task Durations'!$B$14:$B$53,"Indirect 1",'Task Durations'!AN$14:AN$53)</f>
        <v>39.733333333333334</v>
      </c>
      <c r="AN6" s="50">
        <f>+SUMIF('Task Durations'!$B$14:$B$53,"Indirect 1",'Task Durations'!AO$14:AO$53)</f>
        <v>18.149999999999999</v>
      </c>
      <c r="AO6" s="50">
        <f>+SUMIF('Task Durations'!$B$14:$B$53,"Indirect 1",'Task Durations'!AP$14:AP$53)</f>
        <v>18.616666666666664</v>
      </c>
      <c r="AP6" s="50">
        <f>+SUMIF('Task Durations'!$B$14:$B$53,"Indirect 1",'Task Durations'!AQ$14:AQ$53)</f>
        <v>23.85</v>
      </c>
      <c r="AQ6" s="50">
        <f>+SUMIF('Task Durations'!$B$14:$B$53,"Indirect 1",'Task Durations'!AR$14:AR$53)</f>
        <v>20.45</v>
      </c>
      <c r="AR6" s="50">
        <f>+SUMIF('Task Durations'!$B$14:$B$53,"Indirect 1",'Task Durations'!AS$14:AS$53)</f>
        <v>18.599999999999998</v>
      </c>
      <c r="AS6" s="50">
        <f>+SUMIF('Task Durations'!$B$14:$B$53,"Indirect 1",'Task Durations'!AT$14:AT$53)</f>
        <v>14.383333333333335</v>
      </c>
      <c r="AT6" s="50">
        <f>+SUMIF('Task Durations'!$B$14:$B$53,"Indirect 1",'Task Durations'!AU$14:AU$53)</f>
        <v>15.016666666666667</v>
      </c>
      <c r="AU6" s="50">
        <f>+SUMIF('Task Durations'!$B$14:$B$53,"Indirect 1",'Task Durations'!AV$14:AV$53)</f>
        <v>19.083333333333336</v>
      </c>
      <c r="AV6" s="50">
        <f>+SUMIF('Task Durations'!$B$14:$B$53,"Indirect 1",'Task Durations'!AW$14:AW$53)</f>
        <v>24.1</v>
      </c>
      <c r="AW6" s="50">
        <f>+SUMIF('Task Durations'!$B$14:$B$53,"Indirect 1",'Task Durations'!AX$14:AX$53)</f>
        <v>11.883333333333333</v>
      </c>
      <c r="AX6" s="50">
        <f>+SUMIF('Task Durations'!$B$14:$B$53,"Indirect 1",'Task Durations'!AY$14:AY$53)</f>
        <v>39.25</v>
      </c>
      <c r="AY6" s="50">
        <f>+SUMIF('Task Durations'!$B$14:$B$53,"Indirect 1",'Task Durations'!AZ$14:AZ$53)</f>
        <v>19.166666666666664</v>
      </c>
      <c r="AZ6" s="50">
        <f>+SUMIF('Task Durations'!$B$14:$B$53,"Indirect 1",'Task Durations'!BA$14:BA$53)</f>
        <v>37.25</v>
      </c>
      <c r="BA6" s="50">
        <f>+SUMIF('Task Durations'!$B$14:$B$53,"Indirect 1",'Task Durations'!BB$14:BB$53)</f>
        <v>20.116666666666667</v>
      </c>
      <c r="BB6" s="50">
        <f>+SUMIF('Task Durations'!$B$14:$B$53,"Indirect 1",'Task Durations'!BC$14:BC$53)</f>
        <v>18.666666666666664</v>
      </c>
      <c r="BC6" s="50">
        <f>+SUMIF('Task Durations'!$B$14:$B$53,"Indirect 1",'Task Durations'!BD$14:BD$53)</f>
        <v>16.166666666666668</v>
      </c>
      <c r="BD6" s="50">
        <f>+SUMIF('Task Durations'!$B$14:$B$53,"Indirect 1",'Task Durations'!BE$14:BE$53)</f>
        <v>21.633333333333333</v>
      </c>
      <c r="BE6" s="50">
        <f>+SUMIF('Task Durations'!$B$14:$B$53,"Indirect 1",'Task Durations'!BF$14:BF$53)</f>
        <v>20.966666666666661</v>
      </c>
      <c r="BF6" s="50">
        <f>+SUMIF('Task Durations'!$B$14:$B$53,"Indirect 1",'Task Durations'!BG$14:BG$53)</f>
        <v>20.25</v>
      </c>
      <c r="BG6" s="50">
        <f>+SUMIF('Task Durations'!$B$14:$B$53,"Indirect 1",'Task Durations'!BH$14:BH$53)</f>
        <v>20.033333333333331</v>
      </c>
      <c r="BH6" s="50">
        <f>+SUMIF('Task Durations'!$B$14:$B$53,"Indirect 1",'Task Durations'!BI$14:BI$53)</f>
        <v>16.5</v>
      </c>
      <c r="BI6" s="50">
        <f>+SUMIF('Task Durations'!$B$14:$B$53,"Indirect 1",'Task Durations'!BJ$14:BJ$53)</f>
        <v>25.450000000000006</v>
      </c>
      <c r="BJ6" s="50">
        <f>+SUMIF('Task Durations'!$B$14:$B$53,"Indirect 1",'Task Durations'!BK$14:BK$53)</f>
        <v>23.1</v>
      </c>
      <c r="BK6" s="50">
        <f>+SUMIF('Task Durations'!$B$14:$B$53,"Indirect 1",'Task Durations'!BL$14:BL$53)</f>
        <v>16.3</v>
      </c>
      <c r="BL6" s="50">
        <f>+SUMIF('Task Durations'!$B$14:$B$53,"Indirect 1",'Task Durations'!BM$14:BM$53)</f>
        <v>15.5</v>
      </c>
      <c r="BM6" s="50">
        <f>+SUMIF('Task Durations'!$B$14:$B$53,"Indirect 1",'Task Durations'!BN$14:BN$53)</f>
        <v>16.916666666666671</v>
      </c>
      <c r="BN6" s="50">
        <f>+SUMIF('Task Durations'!$B$14:$B$53,"Indirect 1",'Task Durations'!BO$14:BO$53)</f>
        <v>72.883333333333326</v>
      </c>
      <c r="BO6" s="50">
        <f>+SUMIF('Task Durations'!$B$14:$B$53,"Indirect 1",'Task Durations'!BP$14:BP$53)</f>
        <v>29.233333333333334</v>
      </c>
      <c r="BP6" s="50">
        <f>+SUMIF('Task Durations'!$B$14:$B$53,"Indirect 1",'Task Durations'!BQ$14:BQ$53)</f>
        <v>81.333333333333343</v>
      </c>
      <c r="BQ6" s="50">
        <f>+SUMIF('Task Durations'!$B$14:$B$53,"Indirect 1",'Task Durations'!BR$14:BR$53)</f>
        <v>36.416666666666664</v>
      </c>
      <c r="BR6" s="50">
        <f>+SUMIF('Task Durations'!$B$14:$B$53,"Indirect 1",'Task Durations'!BS$14:BS$53)</f>
        <v>12.55</v>
      </c>
      <c r="BS6" s="50">
        <f>+SUMIF('Task Durations'!$B$14:$B$53,"Indirect 1",'Task Durations'!BT$14:BT$53)</f>
        <v>22.1</v>
      </c>
      <c r="BT6" s="50">
        <f>+SUMIF('Task Durations'!$B$14:$B$53,"Indirect 1",'Task Durations'!BU$14:BU$53)</f>
        <v>52.8</v>
      </c>
      <c r="BU6" s="50">
        <f>+SUMIF('Task Durations'!$B$14:$B$53,"Indirect 1",'Task Durations'!BV$14:BV$53)</f>
        <v>16.283333333333335</v>
      </c>
      <c r="BV6" s="50">
        <f>+SUMIF('Task Durations'!$B$14:$B$53,"Indirect 1",'Task Durations'!BW$14:BW$53)</f>
        <v>14.799999999999997</v>
      </c>
      <c r="BW6" s="50">
        <f>+SUMIF('Task Durations'!$B$14:$B$53,"Indirect 1",'Task Durations'!BX$14:BX$53)</f>
        <v>12.766666666666666</v>
      </c>
      <c r="BX6" s="50">
        <f>+SUMIF('Task Durations'!$B$14:$B$53,"Indirect 1",'Task Durations'!BY$14:BY$53)</f>
        <v>29.833333333333336</v>
      </c>
      <c r="BY6" s="50">
        <f>+SUMIF('Task Durations'!$B$14:$B$53,"Indirect 1",'Task Durations'!BZ$14:BZ$53)</f>
        <v>15.833333333333334</v>
      </c>
      <c r="BZ6" s="50">
        <f>+SUMIF('Task Durations'!$B$14:$B$53,"Indirect 1",'Task Durations'!CA$14:CA$53)</f>
        <v>19.116666666666664</v>
      </c>
      <c r="CA6" s="50">
        <f>+SUMIF('Task Durations'!$B$14:$B$53,"Indirect 1",'Task Durations'!CB$14:CB$53)</f>
        <v>15.549999999999999</v>
      </c>
      <c r="CB6" s="50">
        <f>+SUMIF('Task Durations'!$B$14:$B$53,"Indirect 1",'Task Durations'!CC$14:CC$53)</f>
        <v>14.516666666666666</v>
      </c>
      <c r="CC6" s="50">
        <f>+SUMIF('Task Durations'!$B$14:$B$53,"Indirect 1",'Task Durations'!CD$14:CD$53)</f>
        <v>25.849999999999994</v>
      </c>
    </row>
    <row r="7" spans="1:81" x14ac:dyDescent="0.25">
      <c r="A7" s="218"/>
      <c r="B7" s="49" t="s">
        <v>258</v>
      </c>
      <c r="C7" s="50">
        <f>+SUMIF('Task Durations'!$B$14:$B$53,"Indirect 2",'Task Durations'!D$14:D$53)</f>
        <v>35.433333333333337</v>
      </c>
      <c r="D7" s="50">
        <f>+SUMIF('Task Durations'!$B$14:$B$53,"Indirect 2",'Task Durations'!E$14:E$53)</f>
        <v>26.5</v>
      </c>
      <c r="E7" s="50">
        <f>+SUMIF('Task Durations'!$B$14:$B$53,"Indirect 2",'Task Durations'!F$14:F$53)</f>
        <v>34</v>
      </c>
      <c r="F7" s="50">
        <f>+SUMIF('Task Durations'!$B$14:$B$53,"Indirect 2",'Task Durations'!G$14:G$53)</f>
        <v>14.933333333333334</v>
      </c>
      <c r="G7" s="50">
        <f>+SUMIF('Task Durations'!$B$14:$B$53,"Indirect 2",'Task Durations'!H$14:H$53)</f>
        <v>5.9333333333333336</v>
      </c>
      <c r="H7" s="50">
        <f>+SUMIF('Task Durations'!$B$14:$B$53,"Indirect 2",'Task Durations'!I$14:I$53)</f>
        <v>88.483333333333334</v>
      </c>
      <c r="I7" s="50">
        <f>+SUMIF('Task Durations'!$B$14:$B$53,"Indirect 2",'Task Durations'!J$14:J$53)</f>
        <v>8</v>
      </c>
      <c r="J7" s="50">
        <f>+SUMIF('Task Durations'!$B$14:$B$53,"Indirect 2",'Task Durations'!K$14:K$53)</f>
        <v>8.5333333333333332</v>
      </c>
      <c r="K7" s="50">
        <f>+SUMIF('Task Durations'!$B$14:$B$53,"Indirect 2",'Task Durations'!L$14:L$53)</f>
        <v>25.283333333333331</v>
      </c>
      <c r="L7" s="50">
        <f>+SUMIF('Task Durations'!$B$14:$B$53,"Indirect 2",'Task Durations'!M$14:M$53)</f>
        <v>19.5</v>
      </c>
      <c r="M7" s="50">
        <f>+SUMIF('Task Durations'!$B$14:$B$53,"Indirect 2",'Task Durations'!N$14:N$53)</f>
        <v>34.916666666666671</v>
      </c>
      <c r="N7" s="50">
        <f>+SUMIF('Task Durations'!$B$14:$B$53,"Indirect 2",'Task Durations'!O$14:O$53)</f>
        <v>15.933333333333334</v>
      </c>
      <c r="O7" s="50">
        <f>+SUMIF('Task Durations'!$B$14:$B$53,"Indirect 2",'Task Durations'!P$14:P$53)</f>
        <v>14.766666666666667</v>
      </c>
      <c r="P7" s="50">
        <f>+SUMIF('Task Durations'!$B$14:$B$53,"Indirect 2",'Task Durations'!Q$14:Q$53)</f>
        <v>12.3</v>
      </c>
      <c r="Q7" s="50">
        <f>+SUMIF('Task Durations'!$B$14:$B$53,"Indirect 2",'Task Durations'!R$14:R$53)</f>
        <v>23</v>
      </c>
      <c r="R7" s="50">
        <f>+SUMIF('Task Durations'!$B$14:$B$53,"Indirect 2",'Task Durations'!S$14:S$53)</f>
        <v>1.3833333333333333</v>
      </c>
      <c r="S7" s="50">
        <f>+SUMIF('Task Durations'!$B$14:$B$53,"Indirect 2",'Task Durations'!T$14:T$53)</f>
        <v>0.6166666666666667</v>
      </c>
      <c r="T7" s="50">
        <f>+SUMIF('Task Durations'!$B$14:$B$53,"Indirect 2",'Task Durations'!U$14:U$53)</f>
        <v>3.5</v>
      </c>
      <c r="U7" s="50">
        <f>+SUMIF('Task Durations'!$B$14:$B$53,"Indirect 2",'Task Durations'!V$14:V$53)</f>
        <v>3.5</v>
      </c>
      <c r="V7" s="50">
        <f>+SUMIF('Task Durations'!$B$14:$B$53,"Indirect 2",'Task Durations'!W$14:W$53)</f>
        <v>17.333333333333332</v>
      </c>
      <c r="W7" s="50">
        <f>+SUMIF('Task Durations'!$B$14:$B$53,"Indirect 2",'Task Durations'!X$14:X$53)</f>
        <v>1.95</v>
      </c>
      <c r="X7" s="50">
        <f>+SUMIF('Task Durations'!$B$14:$B$53,"Indirect 2",'Task Durations'!Y$14:Y$53)</f>
        <v>4.75</v>
      </c>
      <c r="Y7" s="50">
        <f>+SUMIF('Task Durations'!$B$14:$B$53,"Indirect 2",'Task Durations'!Z$14:Z$53)</f>
        <v>29.766666666666666</v>
      </c>
      <c r="Z7" s="50">
        <f>+SUMIF('Task Durations'!$B$14:$B$53,"Indirect 2",'Task Durations'!AA$14:AA$53)</f>
        <v>69.583333333333343</v>
      </c>
      <c r="AA7" s="50">
        <f>+SUMIF('Task Durations'!$B$14:$B$53,"Indirect 2",'Task Durations'!AB$14:AB$53)</f>
        <v>34</v>
      </c>
      <c r="AB7" s="50">
        <f>+SUMIF('Task Durations'!$B$14:$B$53,"Indirect 2",'Task Durations'!AC$14:AC$53)</f>
        <v>20.5</v>
      </c>
      <c r="AC7" s="50">
        <f>+SUMIF('Task Durations'!$B$14:$B$53,"Indirect 2",'Task Durations'!AD$14:AD$53)</f>
        <v>26.066666666666666</v>
      </c>
      <c r="AD7" s="50">
        <f>+SUMIF('Task Durations'!$B$14:$B$53,"Indirect 2",'Task Durations'!AE$14:AE$53)</f>
        <v>10.666666666666668</v>
      </c>
      <c r="AE7" s="50">
        <f>+SUMIF('Task Durations'!$B$14:$B$53,"Indirect 2",'Task Durations'!AF$14:AF$53)</f>
        <v>9.6666666666666661</v>
      </c>
      <c r="AF7" s="50">
        <f>+SUMIF('Task Durations'!$B$14:$B$53,"Indirect 2",'Task Durations'!AG$14:AG$53)</f>
        <v>14.583333333333334</v>
      </c>
      <c r="AG7" s="50">
        <f>+SUMIF('Task Durations'!$B$14:$B$53,"Indirect 2",'Task Durations'!AH$14:AH$53)</f>
        <v>7.1333333333333329</v>
      </c>
      <c r="AH7" s="50">
        <f>+SUMIF('Task Durations'!$B$14:$B$53,"Indirect 2",'Task Durations'!AI$14:AI$53)</f>
        <v>10.4</v>
      </c>
      <c r="AI7" s="50">
        <f>+SUMIF('Task Durations'!$B$14:$B$53,"Indirect 2",'Task Durations'!AJ$14:AJ$53)</f>
        <v>68</v>
      </c>
      <c r="AJ7" s="50">
        <f>+SUMIF('Task Durations'!$B$14:$B$53,"Indirect 2",'Task Durations'!AK$14:AK$53)</f>
        <v>27</v>
      </c>
      <c r="AK7" s="50">
        <f>+SUMIF('Task Durations'!$B$14:$B$53,"Indirect 2",'Task Durations'!AL$14:AL$53)</f>
        <v>78.75</v>
      </c>
      <c r="AL7" s="50">
        <f>+SUMIF('Task Durations'!$B$14:$B$53,"Indirect 2",'Task Durations'!AM$14:AM$53)</f>
        <v>112.23333333333333</v>
      </c>
      <c r="AM7" s="50">
        <f>+SUMIF('Task Durations'!$B$14:$B$53,"Indirect 2",'Task Durations'!AN$14:AN$53)</f>
        <v>101.73333333333333</v>
      </c>
      <c r="AN7" s="50">
        <f>+SUMIF('Task Durations'!$B$14:$B$53,"Indirect 2",'Task Durations'!AO$14:AO$53)</f>
        <v>6.6333333333333329</v>
      </c>
      <c r="AO7" s="50">
        <f>+SUMIF('Task Durations'!$B$14:$B$53,"Indirect 2",'Task Durations'!AP$14:AP$53)</f>
        <v>0</v>
      </c>
      <c r="AP7" s="50">
        <f>+SUMIF('Task Durations'!$B$14:$B$53,"Indirect 2",'Task Durations'!AQ$14:AQ$53)</f>
        <v>16.466666666666665</v>
      </c>
      <c r="AQ7" s="50">
        <f>+SUMIF('Task Durations'!$B$14:$B$53,"Indirect 2",'Task Durations'!AR$14:AR$53)</f>
        <v>12.166666666666666</v>
      </c>
      <c r="AR7" s="50">
        <f>+SUMIF('Task Durations'!$B$14:$B$53,"Indirect 2",'Task Durations'!AS$14:AS$53)</f>
        <v>3</v>
      </c>
      <c r="AS7" s="50">
        <f>+SUMIF('Task Durations'!$B$14:$B$53,"Indirect 2",'Task Durations'!AT$14:AT$53)</f>
        <v>0</v>
      </c>
      <c r="AT7" s="50">
        <f>+SUMIF('Task Durations'!$B$14:$B$53,"Indirect 2",'Task Durations'!AU$14:AU$53)</f>
        <v>6.5</v>
      </c>
      <c r="AU7" s="50">
        <f>+SUMIF('Task Durations'!$B$14:$B$53,"Indirect 2",'Task Durations'!AV$14:AV$53)</f>
        <v>20.25</v>
      </c>
      <c r="AV7" s="50">
        <f>+SUMIF('Task Durations'!$B$14:$B$53,"Indirect 2",'Task Durations'!AW$14:AW$53)</f>
        <v>8.5500000000000007</v>
      </c>
      <c r="AW7" s="50">
        <f>+SUMIF('Task Durations'!$B$14:$B$53,"Indirect 2",'Task Durations'!AX$14:AX$53)</f>
        <v>24.083333333333332</v>
      </c>
      <c r="AX7" s="50">
        <f>+SUMIF('Task Durations'!$B$14:$B$53,"Indirect 2",'Task Durations'!AY$14:AY$53)</f>
        <v>28</v>
      </c>
      <c r="AY7" s="50">
        <f>+SUMIF('Task Durations'!$B$14:$B$53,"Indirect 2",'Task Durations'!AZ$14:AZ$53)</f>
        <v>39.25</v>
      </c>
      <c r="AZ7" s="50">
        <f>+SUMIF('Task Durations'!$B$14:$B$53,"Indirect 2",'Task Durations'!BA$14:BA$53)</f>
        <v>10.566666666666666</v>
      </c>
      <c r="BA7" s="50">
        <f>+SUMIF('Task Durations'!$B$14:$B$53,"Indirect 2",'Task Durations'!BB$14:BB$53)</f>
        <v>18.899999999999999</v>
      </c>
      <c r="BB7" s="50">
        <f>+SUMIF('Task Durations'!$B$14:$B$53,"Indirect 2",'Task Durations'!BC$14:BC$53)</f>
        <v>18.266666666666666</v>
      </c>
      <c r="BC7" s="50">
        <f>+SUMIF('Task Durations'!$B$14:$B$53,"Indirect 2",'Task Durations'!BD$14:BD$53)</f>
        <v>12.25</v>
      </c>
      <c r="BD7" s="50">
        <f>+SUMIF('Task Durations'!$B$14:$B$53,"Indirect 2",'Task Durations'!BE$14:BE$53)</f>
        <v>13.5</v>
      </c>
      <c r="BE7" s="50">
        <f>+SUMIF('Task Durations'!$B$14:$B$53,"Indirect 2",'Task Durations'!BF$14:BF$53)</f>
        <v>15.5</v>
      </c>
      <c r="BF7" s="50">
        <f>+SUMIF('Task Durations'!$B$14:$B$53,"Indirect 2",'Task Durations'!BG$14:BG$53)</f>
        <v>15</v>
      </c>
      <c r="BG7" s="50">
        <f>+SUMIF('Task Durations'!$B$14:$B$53,"Indirect 2",'Task Durations'!BH$14:BH$53)</f>
        <v>16.5</v>
      </c>
      <c r="BH7" s="50">
        <f>+SUMIF('Task Durations'!$B$14:$B$53,"Indirect 2",'Task Durations'!BI$14:BI$53)</f>
        <v>13</v>
      </c>
      <c r="BI7" s="50">
        <f>+SUMIF('Task Durations'!$B$14:$B$53,"Indirect 2",'Task Durations'!BJ$14:BJ$53)</f>
        <v>28.75</v>
      </c>
      <c r="BJ7" s="50">
        <f>+SUMIF('Task Durations'!$B$14:$B$53,"Indirect 2",'Task Durations'!BK$14:BK$53)</f>
        <v>45.633333333333333</v>
      </c>
      <c r="BK7" s="50">
        <f>+SUMIF('Task Durations'!$B$14:$B$53,"Indirect 2",'Task Durations'!BL$14:BL$53)</f>
        <v>1.7</v>
      </c>
      <c r="BL7" s="50">
        <f>+SUMIF('Task Durations'!$B$14:$B$53,"Indirect 2",'Task Durations'!BM$14:BM$53)</f>
        <v>2.0166666666666666</v>
      </c>
      <c r="BM7" s="50">
        <f>+SUMIF('Task Durations'!$B$14:$B$53,"Indirect 2",'Task Durations'!BN$14:BN$53)</f>
        <v>1.3666666666666667</v>
      </c>
      <c r="BN7" s="50">
        <f>+SUMIF('Task Durations'!$B$14:$B$53,"Indirect 2",'Task Durations'!BO$14:BO$53)</f>
        <v>19.7</v>
      </c>
      <c r="BO7" s="50">
        <f>+SUMIF('Task Durations'!$B$14:$B$53,"Indirect 2",'Task Durations'!BP$14:BP$53)</f>
        <v>6.5</v>
      </c>
      <c r="BP7" s="50">
        <f>+SUMIF('Task Durations'!$B$14:$B$53,"Indirect 2",'Task Durations'!BQ$14:BQ$53)</f>
        <v>19.083333333333336</v>
      </c>
      <c r="BQ7" s="50">
        <f>+SUMIF('Task Durations'!$B$14:$B$53,"Indirect 2",'Task Durations'!BR$14:BR$53)</f>
        <v>43</v>
      </c>
      <c r="BR7" s="50">
        <f>+SUMIF('Task Durations'!$B$14:$B$53,"Indirect 2",'Task Durations'!BS$14:BS$53)</f>
        <v>49.483333333333334</v>
      </c>
      <c r="BS7" s="50">
        <f>+SUMIF('Task Durations'!$B$14:$B$53,"Indirect 2",'Task Durations'!BT$14:BT$53)</f>
        <v>26</v>
      </c>
      <c r="BT7" s="50">
        <f>+SUMIF('Task Durations'!$B$14:$B$53,"Indirect 2",'Task Durations'!BU$14:BU$53)</f>
        <v>26.5</v>
      </c>
      <c r="BU7" s="50">
        <f>+SUMIF('Task Durations'!$B$14:$B$53,"Indirect 2",'Task Durations'!BV$14:BV$53)</f>
        <v>7.0666666666666664</v>
      </c>
      <c r="BV7" s="50">
        <f>+SUMIF('Task Durations'!$B$14:$B$53,"Indirect 2",'Task Durations'!BW$14:BW$53)</f>
        <v>0.5</v>
      </c>
      <c r="BW7" s="50">
        <f>+SUMIF('Task Durations'!$B$14:$B$53,"Indirect 2",'Task Durations'!BX$14:BX$53)</f>
        <v>1</v>
      </c>
      <c r="BX7" s="50">
        <f>+SUMIF('Task Durations'!$B$14:$B$53,"Indirect 2",'Task Durations'!BY$14:BY$53)</f>
        <v>56</v>
      </c>
      <c r="BY7" s="50">
        <f>+SUMIF('Task Durations'!$B$14:$B$53,"Indirect 2",'Task Durations'!BZ$14:BZ$53)</f>
        <v>8.5333333333333332</v>
      </c>
      <c r="BZ7" s="50">
        <f>+SUMIF('Task Durations'!$B$14:$B$53,"Indirect 2",'Task Durations'!CA$14:CA$53)</f>
        <v>19.25</v>
      </c>
      <c r="CA7" s="50">
        <f>+SUMIF('Task Durations'!$B$14:$B$53,"Indirect 2",'Task Durations'!CB$14:CB$53)</f>
        <v>12</v>
      </c>
      <c r="CB7" s="50">
        <f>+SUMIF('Task Durations'!$B$14:$B$53,"Indirect 2",'Task Durations'!CC$14:CC$53)</f>
        <v>14.666666666666668</v>
      </c>
      <c r="CC7" s="50">
        <f>+SUMIF('Task Durations'!$B$14:$B$53,"Indirect 2",'Task Durations'!CD$14:CD$53)</f>
        <v>35.5</v>
      </c>
    </row>
    <row r="8" spans="1:81" x14ac:dyDescent="0.25">
      <c r="A8" s="218"/>
      <c r="B8" t="s">
        <v>251</v>
      </c>
      <c r="C8" s="50">
        <f ca="1">+SUMIF('Task Durations'!$B$13:$B$53,"Internal Travel",'Task Durations'!D14:D53)</f>
        <v>15.350000000000001</v>
      </c>
      <c r="D8" s="50">
        <f ca="1">+SUMIF('Task Durations'!$B$13:$B$53,"Internal Travel",'Task Durations'!E14:E53)</f>
        <v>12.533333333333335</v>
      </c>
      <c r="E8" s="50">
        <f ca="1">+SUMIF('Task Durations'!$B$13:$B$53,"Internal Travel",'Task Durations'!F14:F53)</f>
        <v>18.483333333333334</v>
      </c>
      <c r="F8" s="50">
        <f ca="1">+SUMIF('Task Durations'!$B$13:$B$53,"Internal Travel",'Task Durations'!G14:G53)</f>
        <v>20.283333333333335</v>
      </c>
      <c r="G8" s="50">
        <f ca="1">+SUMIF('Task Durations'!$B$13:$B$53,"Internal Travel",'Task Durations'!H14:H53)</f>
        <v>11.349999999999998</v>
      </c>
      <c r="H8" s="50">
        <f ca="1">+SUMIF('Task Durations'!$B$13:$B$53,"Internal Travel",'Task Durations'!I14:I53)</f>
        <v>20.466666666666669</v>
      </c>
      <c r="I8" s="50">
        <f ca="1">+SUMIF('Task Durations'!$B$13:$B$53,"Internal Travel",'Task Durations'!J14:J53)</f>
        <v>12.7</v>
      </c>
      <c r="J8" s="50">
        <f ca="1">+SUMIF('Task Durations'!$B$13:$B$53,"Internal Travel",'Task Durations'!K14:K53)</f>
        <v>10.6</v>
      </c>
      <c r="K8" s="50">
        <f ca="1">+SUMIF('Task Durations'!$B$13:$B$53,"Internal Travel",'Task Durations'!L14:L53)</f>
        <v>12.566666666666672</v>
      </c>
      <c r="L8" s="50">
        <f ca="1">+SUMIF('Task Durations'!$B$13:$B$53,"Internal Travel",'Task Durations'!M14:M53)</f>
        <v>19.466666666666665</v>
      </c>
      <c r="M8" s="50">
        <f ca="1">+SUMIF('Task Durations'!$B$13:$B$53,"Internal Travel",'Task Durations'!N14:N53)</f>
        <v>7.1999999999999993</v>
      </c>
      <c r="N8" s="50">
        <f ca="1">+SUMIF('Task Durations'!$B$13:$B$53,"Internal Travel",'Task Durations'!O14:O53)</f>
        <v>9.4666666666666686</v>
      </c>
      <c r="O8" s="50">
        <f ca="1">+SUMIF('Task Durations'!$B$13:$B$53,"Internal Travel",'Task Durations'!P14:P53)</f>
        <v>18.216666666666665</v>
      </c>
      <c r="P8" s="50">
        <f ca="1">+SUMIF('Task Durations'!$B$13:$B$53,"Internal Travel",'Task Durations'!Q14:Q53)</f>
        <v>9.1000000000000014</v>
      </c>
      <c r="Q8" s="50">
        <f ca="1">+SUMIF('Task Durations'!$B$13:$B$53,"Internal Travel",'Task Durations'!R14:R53)</f>
        <v>24.583333333333329</v>
      </c>
      <c r="R8" s="50">
        <f ca="1">+SUMIF('Task Durations'!$B$13:$B$53,"Internal Travel",'Task Durations'!S14:S53)</f>
        <v>29.233333333333334</v>
      </c>
      <c r="S8" s="50">
        <f ca="1">+SUMIF('Task Durations'!$B$13:$B$53,"Internal Travel",'Task Durations'!T14:T53)</f>
        <v>10.316666666666666</v>
      </c>
      <c r="T8" s="50">
        <f ca="1">+SUMIF('Task Durations'!$B$13:$B$53,"Internal Travel",'Task Durations'!U14:U53)</f>
        <v>4.9833333333333334</v>
      </c>
      <c r="U8" s="50">
        <f ca="1">+SUMIF('Task Durations'!$B$13:$B$53,"Internal Travel",'Task Durations'!V14:V53)</f>
        <v>12.183333333333334</v>
      </c>
      <c r="V8" s="50">
        <f ca="1">+SUMIF('Task Durations'!$B$13:$B$53,"Internal Travel",'Task Durations'!W14:W53)</f>
        <v>17.499999999999996</v>
      </c>
      <c r="W8" s="50">
        <f ca="1">+SUMIF('Task Durations'!$B$13:$B$53,"Internal Travel",'Task Durations'!X14:X53)</f>
        <v>19.866666666666667</v>
      </c>
      <c r="X8" s="50">
        <f ca="1">+SUMIF('Task Durations'!$B$13:$B$53,"Internal Travel",'Task Durations'!Y14:Y53)</f>
        <v>38.366666666666667</v>
      </c>
      <c r="Y8" s="50">
        <f ca="1">+SUMIF('Task Durations'!$B$13:$B$53,"Internal Travel",'Task Durations'!Z14:Z53)</f>
        <v>12.483333333333333</v>
      </c>
      <c r="Z8" s="50">
        <f ca="1">+SUMIF('Task Durations'!$B$13:$B$53,"Internal Travel",'Task Durations'!AA14:AA53)</f>
        <v>12.15</v>
      </c>
      <c r="AA8" s="50">
        <f ca="1">+SUMIF('Task Durations'!$B$13:$B$53,"Internal Travel",'Task Durations'!AB14:AB53)</f>
        <v>16.133333333333333</v>
      </c>
      <c r="AB8" s="50">
        <f ca="1">+SUMIF('Task Durations'!$B$13:$B$53,"Internal Travel",'Task Durations'!AC14:AC53)</f>
        <v>10.600000000000001</v>
      </c>
      <c r="AC8" s="50">
        <f ca="1">+SUMIF('Task Durations'!$B$13:$B$53,"Internal Travel",'Task Durations'!AD14:AD53)</f>
        <v>10.416666666666664</v>
      </c>
      <c r="AD8" s="50">
        <f ca="1">+SUMIF('Task Durations'!$B$13:$B$53,"Internal Travel",'Task Durations'!AE14:AE53)</f>
        <v>11.333333333333332</v>
      </c>
      <c r="AE8" s="50">
        <f ca="1">+SUMIF('Task Durations'!$B$13:$B$53,"Internal Travel",'Task Durations'!AF14:AF53)</f>
        <v>0.53333333333333366</v>
      </c>
      <c r="AF8" s="50">
        <f ca="1">+SUMIF('Task Durations'!$B$13:$B$53,"Internal Travel",'Task Durations'!AG14:AG53)</f>
        <v>5.4999999999999991</v>
      </c>
      <c r="AG8" s="50">
        <f ca="1">+SUMIF('Task Durations'!$B$13:$B$53,"Internal Travel",'Task Durations'!AH14:AH53)</f>
        <v>16.633333333333333</v>
      </c>
      <c r="AH8" s="50">
        <f ca="1">+SUMIF('Task Durations'!$B$13:$B$53,"Internal Travel",'Task Durations'!AI14:AI53)</f>
        <v>10.466666666666665</v>
      </c>
      <c r="AI8" s="50">
        <f ca="1">+SUMIF('Task Durations'!$B$13:$B$53,"Internal Travel",'Task Durations'!AJ14:AJ53)</f>
        <v>10.75</v>
      </c>
      <c r="AJ8" s="50">
        <f ca="1">+SUMIF('Task Durations'!$B$13:$B$53,"Internal Travel",'Task Durations'!AK14:AK53)</f>
        <v>24.65</v>
      </c>
      <c r="AK8" s="50">
        <f ca="1">+SUMIF('Task Durations'!$B$13:$B$53,"Internal Travel",'Task Durations'!AL14:AL53)</f>
        <v>12.666666666666668</v>
      </c>
      <c r="AL8" s="50">
        <f ca="1">+SUMIF('Task Durations'!$B$13:$B$53,"Internal Travel",'Task Durations'!AM14:AM53)</f>
        <v>23.366666666666667</v>
      </c>
      <c r="AM8" s="50">
        <f ca="1">+SUMIF('Task Durations'!$B$13:$B$53,"Internal Travel",'Task Durations'!AN14:AN53)</f>
        <v>21.666666666666668</v>
      </c>
      <c r="AN8" s="50">
        <f ca="1">+SUMIF('Task Durations'!$B$13:$B$53,"Internal Travel",'Task Durations'!AO14:AO53)</f>
        <v>13.283333333333333</v>
      </c>
      <c r="AO8" s="50">
        <f ca="1">+SUMIF('Task Durations'!$B$13:$B$53,"Internal Travel",'Task Durations'!AP14:AP53)</f>
        <v>8.4499999999999993</v>
      </c>
      <c r="AP8" s="50">
        <f ca="1">+SUMIF('Task Durations'!$B$13:$B$53,"Internal Travel",'Task Durations'!AQ14:AQ53)</f>
        <v>22.75</v>
      </c>
      <c r="AQ8" s="50">
        <f ca="1">+SUMIF('Task Durations'!$B$13:$B$53,"Internal Travel",'Task Durations'!AR14:AR53)</f>
        <v>12.2</v>
      </c>
      <c r="AR8" s="50">
        <f ca="1">+SUMIF('Task Durations'!$B$13:$B$53,"Internal Travel",'Task Durations'!AS14:AS53)</f>
        <v>13.383333333333333</v>
      </c>
      <c r="AS8" s="50">
        <f ca="1">+SUMIF('Task Durations'!$B$13:$B$53,"Internal Travel",'Task Durations'!AT14:AT53)</f>
        <v>8.1666666666666679</v>
      </c>
      <c r="AT8" s="50">
        <f ca="1">+SUMIF('Task Durations'!$B$13:$B$53,"Internal Travel",'Task Durations'!AU14:AU53)</f>
        <v>9.6666666666666679</v>
      </c>
      <c r="AU8" s="50">
        <f ca="1">+SUMIF('Task Durations'!$B$13:$B$53,"Internal Travel",'Task Durations'!AV14:AV53)</f>
        <v>12.399999999999999</v>
      </c>
      <c r="AV8" s="50">
        <f ca="1">+SUMIF('Task Durations'!$B$13:$B$53,"Internal Travel",'Task Durations'!AW14:AW53)</f>
        <v>11.25</v>
      </c>
      <c r="AW8" s="50">
        <f ca="1">+SUMIF('Task Durations'!$B$13:$B$53,"Internal Travel",'Task Durations'!AX14:AX53)</f>
        <v>9.6666666666666679</v>
      </c>
      <c r="AX8" s="50">
        <f ca="1">+SUMIF('Task Durations'!$B$13:$B$53,"Internal Travel",'Task Durations'!AY14:AY53)</f>
        <v>12.5</v>
      </c>
      <c r="AY8" s="50">
        <f ca="1">+SUMIF('Task Durations'!$B$13:$B$53,"Internal Travel",'Task Durations'!AZ14:AZ53)</f>
        <v>10.666666666666668</v>
      </c>
      <c r="AZ8" s="50">
        <f ca="1">+SUMIF('Task Durations'!$B$13:$B$53,"Internal Travel",'Task Durations'!BA14:BA53)</f>
        <v>11.683333333333334</v>
      </c>
      <c r="BA8" s="50">
        <f ca="1">+SUMIF('Task Durations'!$B$13:$B$53,"Internal Travel",'Task Durations'!BB14:BB53)</f>
        <v>15.183333333333332</v>
      </c>
      <c r="BB8" s="50">
        <f ca="1">+SUMIF('Task Durations'!$B$13:$B$53,"Internal Travel",'Task Durations'!BC14:BC53)</f>
        <v>12.633333333333333</v>
      </c>
      <c r="BC8" s="50">
        <f ca="1">+SUMIF('Task Durations'!$B$13:$B$53,"Internal Travel",'Task Durations'!BD14:BD53)</f>
        <v>10.433333333333334</v>
      </c>
      <c r="BD8" s="50">
        <f ca="1">+SUMIF('Task Durations'!$B$13:$B$53,"Internal Travel",'Task Durations'!BE14:BE53)</f>
        <v>12.283333333333331</v>
      </c>
      <c r="BE8" s="50">
        <f ca="1">+SUMIF('Task Durations'!$B$13:$B$53,"Internal Travel",'Task Durations'!BF14:BF53)</f>
        <v>12.116666666666667</v>
      </c>
      <c r="BF8" s="50">
        <f ca="1">+SUMIF('Task Durations'!$B$13:$B$53,"Internal Travel",'Task Durations'!BG14:BG53)</f>
        <v>14.45</v>
      </c>
      <c r="BG8" s="50">
        <f ca="1">+SUMIF('Task Durations'!$B$13:$B$53,"Internal Travel",'Task Durations'!BH14:BH53)</f>
        <v>11.7</v>
      </c>
      <c r="BH8" s="50">
        <f ca="1">+SUMIF('Task Durations'!$B$13:$B$53,"Internal Travel",'Task Durations'!BI14:BI53)</f>
        <v>9.6666666666666679</v>
      </c>
      <c r="BI8" s="50">
        <f ca="1">+SUMIF('Task Durations'!$B$13:$B$53,"Internal Travel",'Task Durations'!BJ14:BJ53)</f>
        <v>8.9666666666666686</v>
      </c>
      <c r="BJ8" s="50">
        <f ca="1">+SUMIF('Task Durations'!$B$13:$B$53,"Internal Travel",'Task Durations'!BK14:BK53)</f>
        <v>14.366666666666665</v>
      </c>
      <c r="BK8" s="50">
        <f ca="1">+SUMIF('Task Durations'!$B$13:$B$53,"Internal Travel",'Task Durations'!BL14:BL53)</f>
        <v>13</v>
      </c>
      <c r="BL8" s="50">
        <f ca="1">+SUMIF('Task Durations'!$B$13:$B$53,"Internal Travel",'Task Durations'!BM14:BM53)</f>
        <v>12.683333333333334</v>
      </c>
      <c r="BM8" s="50">
        <f ca="1">+SUMIF('Task Durations'!$B$13:$B$53,"Internal Travel",'Task Durations'!BN14:BN53)</f>
        <v>15.05</v>
      </c>
      <c r="BN8" s="50">
        <f ca="1">+SUMIF('Task Durations'!$B$13:$B$53,"Internal Travel",'Task Durations'!BO14:BO53)</f>
        <v>23.533333333333331</v>
      </c>
      <c r="BO8" s="50">
        <f ca="1">+SUMIF('Task Durations'!$B$13:$B$53,"Internal Travel",'Task Durations'!BP14:BP53)</f>
        <v>9.5</v>
      </c>
      <c r="BP8" s="50">
        <f ca="1">+SUMIF('Task Durations'!$B$13:$B$53,"Internal Travel",'Task Durations'!BQ14:BQ53)</f>
        <v>21.583333333333336</v>
      </c>
      <c r="BQ8" s="50">
        <f ca="1">+SUMIF('Task Durations'!$B$13:$B$53,"Internal Travel",'Task Durations'!BR14:BR53)</f>
        <v>18.233333333333331</v>
      </c>
      <c r="BR8" s="50">
        <f ca="1">+SUMIF('Task Durations'!$B$13:$B$53,"Internal Travel",'Task Durations'!BS14:BS53)</f>
        <v>9.7333333333333343</v>
      </c>
      <c r="BS8" s="50">
        <f ca="1">+SUMIF('Task Durations'!$B$13:$B$53,"Internal Travel",'Task Durations'!BT14:BT53)</f>
        <v>16.25</v>
      </c>
      <c r="BT8" s="50">
        <f ca="1">+SUMIF('Task Durations'!$B$13:$B$53,"Internal Travel",'Task Durations'!BU14:BU53)</f>
        <v>34.616666666666667</v>
      </c>
      <c r="BU8" s="50">
        <f ca="1">+SUMIF('Task Durations'!$B$13:$B$53,"Internal Travel",'Task Durations'!BV14:BV53)</f>
        <v>13.566666666666666</v>
      </c>
      <c r="BV8" s="50">
        <f ca="1">+SUMIF('Task Durations'!$B$13:$B$53,"Internal Travel",'Task Durations'!BW14:BW53)</f>
        <v>6.85</v>
      </c>
      <c r="BW8" s="50">
        <f ca="1">+SUMIF('Task Durations'!$B$13:$B$53,"Internal Travel",'Task Durations'!BX14:BX53)</f>
        <v>7.5666666666666664</v>
      </c>
      <c r="BX8" s="50">
        <f ca="1">+SUMIF('Task Durations'!$B$13:$B$53,"Internal Travel",'Task Durations'!BY14:BY53)</f>
        <v>26.200000000000003</v>
      </c>
      <c r="BY8" s="50">
        <f ca="1">+SUMIF('Task Durations'!$B$13:$B$53,"Internal Travel",'Task Durations'!BZ14:BZ53)</f>
        <v>13.916666666666666</v>
      </c>
      <c r="BZ8" s="50">
        <f ca="1">+SUMIF('Task Durations'!$B$13:$B$53,"Internal Travel",'Task Durations'!CA14:CA53)</f>
        <v>11.299999999999999</v>
      </c>
      <c r="CA8" s="50">
        <f ca="1">+SUMIF('Task Durations'!$B$13:$B$53,"Internal Travel",'Task Durations'!CB14:CB53)</f>
        <v>8.7833333333333332</v>
      </c>
      <c r="CB8" s="50">
        <f ca="1">+SUMIF('Task Durations'!$B$13:$B$53,"Internal Travel",'Task Durations'!CC14:CC53)</f>
        <v>7.1499999999999995</v>
      </c>
      <c r="CC8" s="50">
        <f ca="1">+SUMIF('Task Durations'!$B$13:$B$53,"Internal Travel",'Task Durations'!CD14:CD53)</f>
        <v>7.7500000000000018</v>
      </c>
    </row>
    <row r="9" spans="1:81" x14ac:dyDescent="0.25">
      <c r="A9" s="218"/>
    </row>
    <row r="10" spans="1:81" ht="15.75" thickBot="1" x14ac:dyDescent="0.3">
      <c r="A10" s="218"/>
      <c r="C10" s="116" t="s">
        <v>79</v>
      </c>
      <c r="N10" s="135" t="s">
        <v>87</v>
      </c>
      <c r="O10" s="118"/>
      <c r="P10" s="118"/>
      <c r="Q10" s="118"/>
      <c r="R10" s="118"/>
      <c r="S10" s="118"/>
      <c r="T10" s="118"/>
    </row>
    <row r="11" spans="1:81" x14ac:dyDescent="0.25">
      <c r="A11" s="218"/>
      <c r="C11" t="s">
        <v>422</v>
      </c>
      <c r="J11" s="118"/>
      <c r="K11" s="118"/>
      <c r="L11" s="118"/>
      <c r="M11" s="118"/>
      <c r="N11" t="s">
        <v>422</v>
      </c>
      <c r="U11" s="118"/>
      <c r="V11" s="118"/>
      <c r="W11" s="118"/>
      <c r="X11" s="118"/>
      <c r="Y11" s="134" t="s">
        <v>236</v>
      </c>
      <c r="Z11" s="159" t="s">
        <v>675</v>
      </c>
      <c r="AA11" s="160">
        <f>H28</f>
        <v>3.4815660936929352E-2</v>
      </c>
      <c r="AB11" s="98"/>
      <c r="AC11" s="99"/>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row>
    <row r="12" spans="1:81" ht="15.75" thickBot="1" x14ac:dyDescent="0.3">
      <c r="A12" s="218"/>
      <c r="Y12" s="149" t="s">
        <v>424</v>
      </c>
      <c r="Z12" s="132" t="s">
        <v>240</v>
      </c>
      <c r="AA12" s="132" t="s">
        <v>374</v>
      </c>
      <c r="AB12" s="132" t="s">
        <v>425</v>
      </c>
      <c r="AC12" s="150" t="s">
        <v>573</v>
      </c>
    </row>
    <row r="13" spans="1:81" ht="16.5" thickTop="1" thickBot="1" x14ac:dyDescent="0.3">
      <c r="A13" s="218"/>
      <c r="C13" t="s">
        <v>423</v>
      </c>
      <c r="N13" t="s">
        <v>423</v>
      </c>
      <c r="W13">
        <v>5</v>
      </c>
      <c r="Y13" s="151">
        <v>5</v>
      </c>
      <c r="Z13" s="120">
        <f>D15</f>
        <v>5</v>
      </c>
      <c r="AA13" s="121">
        <f t="shared" ref="AA13:AB21" si="2">E15</f>
        <v>144.88333333333333</v>
      </c>
      <c r="AB13" s="121">
        <f t="shared" si="2"/>
        <v>28.976666666666667</v>
      </c>
      <c r="AC13" s="152">
        <f>SQRT(G15)</f>
        <v>8.8856829287968182</v>
      </c>
    </row>
    <row r="14" spans="1:81" x14ac:dyDescent="0.25">
      <c r="A14" s="218"/>
      <c r="C14" s="79" t="s">
        <v>424</v>
      </c>
      <c r="D14" s="79" t="s">
        <v>240</v>
      </c>
      <c r="E14" s="79" t="s">
        <v>374</v>
      </c>
      <c r="F14" s="79" t="s">
        <v>425</v>
      </c>
      <c r="G14" s="79" t="s">
        <v>426</v>
      </c>
      <c r="N14" s="79" t="s">
        <v>424</v>
      </c>
      <c r="O14" s="79" t="s">
        <v>240</v>
      </c>
      <c r="P14" s="79" t="s">
        <v>374</v>
      </c>
      <c r="Q14" s="79" t="s">
        <v>425</v>
      </c>
      <c r="R14" s="79" t="s">
        <v>426</v>
      </c>
      <c r="W14">
        <v>15</v>
      </c>
      <c r="Y14" s="162">
        <v>15</v>
      </c>
      <c r="Z14" s="120">
        <f t="shared" ref="Z14:Z21" si="3">D16</f>
        <v>3</v>
      </c>
      <c r="AA14" s="121">
        <f t="shared" si="2"/>
        <v>87.366666666666674</v>
      </c>
      <c r="AB14" s="121">
        <f t="shared" si="2"/>
        <v>29.122222222222224</v>
      </c>
      <c r="AC14" s="152">
        <f t="shared" ref="AC14:AC21" si="4">SQRT(G16)</f>
        <v>21.54781719631773</v>
      </c>
    </row>
    <row r="15" spans="1:81" x14ac:dyDescent="0.25">
      <c r="A15" s="218"/>
      <c r="C15" s="77">
        <v>5</v>
      </c>
      <c r="D15" s="77">
        <v>5</v>
      </c>
      <c r="E15" s="77">
        <v>144.88333333333333</v>
      </c>
      <c r="F15" s="77">
        <v>28.976666666666667</v>
      </c>
      <c r="G15" s="77">
        <v>78.955361111111188</v>
      </c>
      <c r="N15" s="77">
        <v>5</v>
      </c>
      <c r="O15" s="77">
        <v>5</v>
      </c>
      <c r="P15" s="77">
        <v>141.93333333333334</v>
      </c>
      <c r="Q15" s="77">
        <v>28.386666666666667</v>
      </c>
      <c r="R15" s="77">
        <v>155.04283333333331</v>
      </c>
      <c r="W15">
        <v>25</v>
      </c>
      <c r="Y15" s="162">
        <v>25</v>
      </c>
      <c r="Z15" s="120">
        <f t="shared" si="3"/>
        <v>12</v>
      </c>
      <c r="AA15" s="121">
        <f t="shared" si="2"/>
        <v>420.76666666666665</v>
      </c>
      <c r="AB15" s="121">
        <f t="shared" si="2"/>
        <v>35.06388888888889</v>
      </c>
      <c r="AC15" s="152">
        <f t="shared" si="4"/>
        <v>12.13478353249333</v>
      </c>
    </row>
    <row r="16" spans="1:81" x14ac:dyDescent="0.25">
      <c r="A16" s="218"/>
      <c r="C16" s="77">
        <v>15</v>
      </c>
      <c r="D16" s="77">
        <v>3</v>
      </c>
      <c r="E16" s="77">
        <v>87.366666666666674</v>
      </c>
      <c r="F16" s="77">
        <v>29.122222222222224</v>
      </c>
      <c r="G16" s="77">
        <v>464.30842592592603</v>
      </c>
      <c r="N16" s="77">
        <v>15</v>
      </c>
      <c r="O16" s="77">
        <v>3</v>
      </c>
      <c r="P16" s="77">
        <v>133.83333333333334</v>
      </c>
      <c r="Q16" s="77">
        <v>44.611111111111114</v>
      </c>
      <c r="R16" s="77">
        <v>749.0114814814815</v>
      </c>
      <c r="W16">
        <v>35</v>
      </c>
      <c r="Y16" s="162">
        <v>35</v>
      </c>
      <c r="Z16" s="120">
        <f t="shared" si="3"/>
        <v>12</v>
      </c>
      <c r="AA16" s="121">
        <f t="shared" si="2"/>
        <v>379.13333333333327</v>
      </c>
      <c r="AB16" s="121">
        <f t="shared" si="2"/>
        <v>31.594444444444438</v>
      </c>
      <c r="AC16" s="152">
        <f t="shared" si="4"/>
        <v>17.605895094755692</v>
      </c>
    </row>
    <row r="17" spans="1:29" x14ac:dyDescent="0.25">
      <c r="A17" s="218"/>
      <c r="C17" s="77">
        <v>25</v>
      </c>
      <c r="D17" s="77">
        <v>12</v>
      </c>
      <c r="E17" s="77">
        <v>420.76666666666665</v>
      </c>
      <c r="F17" s="77">
        <v>35.06388888888889</v>
      </c>
      <c r="G17" s="77">
        <v>147.25297138047128</v>
      </c>
      <c r="N17" s="77">
        <v>25</v>
      </c>
      <c r="O17" s="77">
        <v>12</v>
      </c>
      <c r="P17" s="77">
        <v>475.45000000000005</v>
      </c>
      <c r="Q17" s="77">
        <v>39.620833333333337</v>
      </c>
      <c r="R17" s="77">
        <v>1411.4187436868683</v>
      </c>
      <c r="W17">
        <v>40</v>
      </c>
      <c r="Y17" s="162">
        <v>40</v>
      </c>
      <c r="Z17" s="120">
        <f t="shared" si="3"/>
        <v>14</v>
      </c>
      <c r="AA17" s="121">
        <f t="shared" si="2"/>
        <v>538.9666666666667</v>
      </c>
      <c r="AB17" s="121">
        <f t="shared" si="2"/>
        <v>38.497619047619047</v>
      </c>
      <c r="AC17" s="152">
        <f t="shared" si="4"/>
        <v>18.04370389651886</v>
      </c>
    </row>
    <row r="18" spans="1:29" x14ac:dyDescent="0.25">
      <c r="A18" s="218"/>
      <c r="C18" s="77">
        <v>35</v>
      </c>
      <c r="D18" s="77">
        <v>12</v>
      </c>
      <c r="E18" s="77">
        <v>379.13333333333327</v>
      </c>
      <c r="F18" s="77">
        <v>31.594444444444438</v>
      </c>
      <c r="G18" s="77">
        <v>309.96754208754248</v>
      </c>
      <c r="N18" s="77">
        <v>35</v>
      </c>
      <c r="O18" s="77">
        <v>12</v>
      </c>
      <c r="P18" s="77">
        <v>616.9666666666667</v>
      </c>
      <c r="Q18" s="77">
        <v>51.413888888888891</v>
      </c>
      <c r="R18" s="77">
        <v>1245.6228703703707</v>
      </c>
      <c r="W18">
        <v>50</v>
      </c>
      <c r="Y18" s="162">
        <v>50</v>
      </c>
      <c r="Z18" s="120">
        <f t="shared" si="3"/>
        <v>9</v>
      </c>
      <c r="AA18" s="121">
        <f t="shared" si="2"/>
        <v>264.88333333333333</v>
      </c>
      <c r="AB18" s="121">
        <f t="shared" si="2"/>
        <v>29.43148148148148</v>
      </c>
      <c r="AC18" s="152">
        <f t="shared" si="4"/>
        <v>20.324616376802734</v>
      </c>
    </row>
    <row r="19" spans="1:29" x14ac:dyDescent="0.25">
      <c r="A19" s="218"/>
      <c r="C19" s="77">
        <v>40</v>
      </c>
      <c r="D19" s="77">
        <v>14</v>
      </c>
      <c r="E19" s="77">
        <v>538.9666666666667</v>
      </c>
      <c r="F19" s="77">
        <v>38.497619047619047</v>
      </c>
      <c r="G19" s="77">
        <v>325.57525030524994</v>
      </c>
      <c r="N19" s="77">
        <v>40</v>
      </c>
      <c r="O19" s="77">
        <v>14</v>
      </c>
      <c r="P19" s="77">
        <v>602.7166666666667</v>
      </c>
      <c r="Q19" s="77">
        <v>43.051190476190477</v>
      </c>
      <c r="R19" s="77">
        <v>855.31284035409067</v>
      </c>
      <c r="W19">
        <v>60</v>
      </c>
      <c r="Y19" s="162">
        <v>60</v>
      </c>
      <c r="Z19" s="120">
        <f t="shared" si="3"/>
        <v>18</v>
      </c>
      <c r="AA19" s="121">
        <f t="shared" si="2"/>
        <v>704.33333333333326</v>
      </c>
      <c r="AB19" s="121">
        <f t="shared" si="2"/>
        <v>39.129629629629626</v>
      </c>
      <c r="AC19" s="152">
        <f t="shared" si="4"/>
        <v>36.68955994564508</v>
      </c>
    </row>
    <row r="20" spans="1:29" x14ac:dyDescent="0.25">
      <c r="C20" s="77">
        <v>50</v>
      </c>
      <c r="D20" s="77">
        <v>9</v>
      </c>
      <c r="E20" s="77">
        <v>264.88333333333333</v>
      </c>
      <c r="F20" s="77">
        <v>29.43148148148148</v>
      </c>
      <c r="G20" s="77">
        <v>413.09003086419784</v>
      </c>
      <c r="N20" s="77">
        <v>50</v>
      </c>
      <c r="O20" s="77">
        <v>9</v>
      </c>
      <c r="P20" s="77">
        <v>499.93333333333328</v>
      </c>
      <c r="Q20" s="77">
        <v>55.548148148148144</v>
      </c>
      <c r="R20" s="77">
        <v>1453.4939197530857</v>
      </c>
      <c r="W20">
        <v>85</v>
      </c>
      <c r="Y20" s="162">
        <v>85</v>
      </c>
      <c r="Z20" s="120">
        <f t="shared" si="3"/>
        <v>2</v>
      </c>
      <c r="AA20" s="121">
        <f t="shared" si="2"/>
        <v>64.166666666666671</v>
      </c>
      <c r="AB20" s="121">
        <f t="shared" si="2"/>
        <v>32.083333333333336</v>
      </c>
      <c r="AC20" s="152">
        <f t="shared" si="4"/>
        <v>15.344217151748087</v>
      </c>
    </row>
    <row r="21" spans="1:29" ht="15.75" thickBot="1" x14ac:dyDescent="0.3">
      <c r="C21" s="77">
        <v>60</v>
      </c>
      <c r="D21" s="77">
        <v>18</v>
      </c>
      <c r="E21" s="77">
        <v>704.33333333333326</v>
      </c>
      <c r="F21" s="77">
        <v>39.129629629629626</v>
      </c>
      <c r="G21" s="77">
        <v>1346.123809005084</v>
      </c>
      <c r="N21" s="77">
        <v>60</v>
      </c>
      <c r="O21" s="77">
        <v>18</v>
      </c>
      <c r="P21" s="77">
        <v>1016.4333333333332</v>
      </c>
      <c r="Q21" s="77">
        <v>56.468518518518508</v>
      </c>
      <c r="R21" s="77">
        <v>482.99241466957244</v>
      </c>
      <c r="W21">
        <v>90</v>
      </c>
      <c r="Y21" s="163">
        <v>90</v>
      </c>
      <c r="Z21" s="154">
        <f t="shared" si="3"/>
        <v>3</v>
      </c>
      <c r="AA21" s="155">
        <f t="shared" si="2"/>
        <v>282.36666666666667</v>
      </c>
      <c r="AB21" s="155">
        <f t="shared" si="2"/>
        <v>94.12222222222222</v>
      </c>
      <c r="AC21" s="156">
        <f t="shared" si="4"/>
        <v>58.813935266070075</v>
      </c>
    </row>
    <row r="22" spans="1:29" ht="15.75" thickBot="1" x14ac:dyDescent="0.3">
      <c r="C22" s="77">
        <v>85</v>
      </c>
      <c r="D22" s="77">
        <v>2</v>
      </c>
      <c r="E22" s="77">
        <v>64.166666666666671</v>
      </c>
      <c r="F22" s="77">
        <v>32.083333333333336</v>
      </c>
      <c r="G22" s="77">
        <v>235.44500000000016</v>
      </c>
      <c r="N22" s="77">
        <v>85</v>
      </c>
      <c r="O22" s="77">
        <v>2</v>
      </c>
      <c r="P22" s="77">
        <v>86.333333333333329</v>
      </c>
      <c r="Q22" s="77">
        <v>43.166666666666664</v>
      </c>
      <c r="R22" s="77">
        <v>499.28000000000065</v>
      </c>
    </row>
    <row r="23" spans="1:29" ht="15.75" thickBot="1" x14ac:dyDescent="0.3">
      <c r="C23" s="78">
        <v>90</v>
      </c>
      <c r="D23" s="78">
        <v>3</v>
      </c>
      <c r="E23" s="78">
        <v>282.36666666666667</v>
      </c>
      <c r="F23" s="78">
        <v>94.12222222222222</v>
      </c>
      <c r="G23" s="78">
        <v>3459.0789814814816</v>
      </c>
      <c r="N23" s="78">
        <v>90</v>
      </c>
      <c r="O23" s="78">
        <v>3</v>
      </c>
      <c r="P23" s="78">
        <v>125.63333333333333</v>
      </c>
      <c r="Q23" s="78">
        <v>41.877777777777773</v>
      </c>
      <c r="R23" s="78">
        <v>80.297870370370219</v>
      </c>
      <c r="Y23" s="134" t="s">
        <v>569</v>
      </c>
      <c r="Z23" s="159" t="s">
        <v>675</v>
      </c>
      <c r="AA23" s="160">
        <f>S28</f>
        <v>0.67738709451521895</v>
      </c>
      <c r="AB23" s="98"/>
      <c r="AC23" s="99"/>
    </row>
    <row r="24" spans="1:29" ht="15.75" thickBot="1" x14ac:dyDescent="0.3">
      <c r="Y24" s="149" t="s">
        <v>424</v>
      </c>
      <c r="Z24" s="132" t="s">
        <v>240</v>
      </c>
      <c r="AA24" s="132" t="s">
        <v>374</v>
      </c>
      <c r="AB24" s="132" t="s">
        <v>425</v>
      </c>
      <c r="AC24" s="150" t="s">
        <v>573</v>
      </c>
    </row>
    <row r="25" spans="1:29" ht="15.75" thickTop="1" x14ac:dyDescent="0.25">
      <c r="Y25" s="151">
        <v>5</v>
      </c>
      <c r="Z25" s="120">
        <f>O15</f>
        <v>5</v>
      </c>
      <c r="AA25" s="121">
        <f t="shared" ref="AA25:AB33" si="5">P15</f>
        <v>141.93333333333334</v>
      </c>
      <c r="AB25" s="121">
        <f t="shared" si="5"/>
        <v>28.386666666666667</v>
      </c>
      <c r="AC25" s="152">
        <f>SQRT(R15)</f>
        <v>12.45161970722417</v>
      </c>
    </row>
    <row r="26" spans="1:29" ht="15.75" thickBot="1" x14ac:dyDescent="0.3">
      <c r="C26" t="s">
        <v>427</v>
      </c>
      <c r="N26" t="s">
        <v>427</v>
      </c>
      <c r="Y26" s="162">
        <v>15</v>
      </c>
      <c r="Z26" s="120">
        <f t="shared" ref="Z26:Z33" si="6">O16</f>
        <v>3</v>
      </c>
      <c r="AA26" s="121">
        <f t="shared" si="5"/>
        <v>133.83333333333334</v>
      </c>
      <c r="AB26" s="121">
        <f t="shared" si="5"/>
        <v>44.611111111111114</v>
      </c>
      <c r="AC26" s="152">
        <f t="shared" ref="AC26:AC33" si="7">SQRT(R16)</f>
        <v>27.368074128105572</v>
      </c>
    </row>
    <row r="27" spans="1:29" x14ac:dyDescent="0.25">
      <c r="C27" s="79" t="s">
        <v>428</v>
      </c>
      <c r="D27" s="79" t="s">
        <v>429</v>
      </c>
      <c r="E27" s="79" t="s">
        <v>430</v>
      </c>
      <c r="F27" s="79" t="s">
        <v>431</v>
      </c>
      <c r="G27" s="79" t="s">
        <v>432</v>
      </c>
      <c r="H27" s="79" t="s">
        <v>433</v>
      </c>
      <c r="I27" s="79" t="s">
        <v>434</v>
      </c>
      <c r="N27" s="79" t="s">
        <v>428</v>
      </c>
      <c r="O27" s="79" t="s">
        <v>429</v>
      </c>
      <c r="P27" s="79" t="s">
        <v>430</v>
      </c>
      <c r="Q27" s="79" t="s">
        <v>431</v>
      </c>
      <c r="R27" s="79" t="s">
        <v>432</v>
      </c>
      <c r="S27" s="79" t="s">
        <v>433</v>
      </c>
      <c r="T27" s="79" t="s">
        <v>434</v>
      </c>
      <c r="Y27" s="162">
        <v>25</v>
      </c>
      <c r="Z27" s="120">
        <f t="shared" si="6"/>
        <v>12</v>
      </c>
      <c r="AA27" s="121">
        <f t="shared" si="5"/>
        <v>475.45000000000005</v>
      </c>
      <c r="AB27" s="121">
        <f t="shared" si="5"/>
        <v>39.620833333333337</v>
      </c>
      <c r="AC27" s="152">
        <f t="shared" si="7"/>
        <v>37.568853372000433</v>
      </c>
    </row>
    <row r="28" spans="1:29" x14ac:dyDescent="0.25">
      <c r="C28" s="77" t="s">
        <v>435</v>
      </c>
      <c r="D28" s="77">
        <v>11369.430764550256</v>
      </c>
      <c r="E28" s="77">
        <v>8</v>
      </c>
      <c r="F28" s="77">
        <v>1421.178845568782</v>
      </c>
      <c r="G28" s="77">
        <v>2.2363532656298672</v>
      </c>
      <c r="H28" s="77">
        <v>3.4815660936929352E-2</v>
      </c>
      <c r="I28" s="77">
        <v>2.0757060260685885</v>
      </c>
      <c r="N28" s="77" t="s">
        <v>435</v>
      </c>
      <c r="O28" s="77">
        <v>5220.2482039580937</v>
      </c>
      <c r="P28" s="77">
        <v>8</v>
      </c>
      <c r="Q28" s="77">
        <v>652.53102549476171</v>
      </c>
      <c r="R28" s="77">
        <v>0.71509207752650927</v>
      </c>
      <c r="S28" s="77">
        <v>0.67738709451521895</v>
      </c>
      <c r="T28" s="77">
        <v>2.0757060260685885</v>
      </c>
      <c r="Y28" s="162">
        <v>35</v>
      </c>
      <c r="Z28" s="120">
        <f t="shared" si="6"/>
        <v>12</v>
      </c>
      <c r="AA28" s="121">
        <f t="shared" si="5"/>
        <v>616.9666666666667</v>
      </c>
      <c r="AB28" s="121">
        <f t="shared" si="5"/>
        <v>51.413888888888891</v>
      </c>
      <c r="AC28" s="152">
        <f t="shared" si="7"/>
        <v>35.293382812793261</v>
      </c>
    </row>
    <row r="29" spans="1:29" x14ac:dyDescent="0.25">
      <c r="C29" s="77" t="s">
        <v>436</v>
      </c>
      <c r="D29" s="77">
        <v>43848.770161375665</v>
      </c>
      <c r="E29" s="77">
        <v>69</v>
      </c>
      <c r="F29" s="77">
        <v>635.48942262863284</v>
      </c>
      <c r="G29" s="77"/>
      <c r="H29" s="77"/>
      <c r="I29" s="77"/>
      <c r="N29" s="77" t="s">
        <v>436</v>
      </c>
      <c r="O29" s="77">
        <v>62963.417123677253</v>
      </c>
      <c r="P29" s="77">
        <v>69</v>
      </c>
      <c r="Q29" s="77">
        <v>912.51329164749643</v>
      </c>
      <c r="R29" s="77"/>
      <c r="S29" s="77"/>
      <c r="T29" s="77"/>
      <c r="Y29" s="162">
        <v>40</v>
      </c>
      <c r="Z29" s="120">
        <f t="shared" si="6"/>
        <v>14</v>
      </c>
      <c r="AA29" s="121">
        <f t="shared" si="5"/>
        <v>602.7166666666667</v>
      </c>
      <c r="AB29" s="121">
        <f t="shared" si="5"/>
        <v>43.051190476190477</v>
      </c>
      <c r="AC29" s="152">
        <f t="shared" si="7"/>
        <v>29.245732002363876</v>
      </c>
    </row>
    <row r="30" spans="1:29" x14ac:dyDescent="0.25">
      <c r="C30" s="77"/>
      <c r="D30" s="77"/>
      <c r="E30" s="77"/>
      <c r="F30" s="77"/>
      <c r="G30" s="77"/>
      <c r="H30" s="77"/>
      <c r="I30" s="77"/>
      <c r="N30" s="77"/>
      <c r="O30" s="77"/>
      <c r="P30" s="77"/>
      <c r="Q30" s="77"/>
      <c r="R30" s="77"/>
      <c r="S30" s="77"/>
      <c r="T30" s="77"/>
      <c r="Y30" s="162">
        <v>50</v>
      </c>
      <c r="Z30" s="120">
        <f t="shared" si="6"/>
        <v>9</v>
      </c>
      <c r="AA30" s="121">
        <f t="shared" si="5"/>
        <v>499.93333333333328</v>
      </c>
      <c r="AB30" s="121">
        <f t="shared" si="5"/>
        <v>55.548148148148144</v>
      </c>
      <c r="AC30" s="152">
        <f t="shared" si="7"/>
        <v>38.124715339961369</v>
      </c>
    </row>
    <row r="31" spans="1:29" ht="15.75" thickBot="1" x14ac:dyDescent="0.3">
      <c r="C31" s="78" t="s">
        <v>437</v>
      </c>
      <c r="D31" s="78">
        <v>55218.200925925921</v>
      </c>
      <c r="E31" s="78">
        <v>77</v>
      </c>
      <c r="F31" s="78"/>
      <c r="G31" s="78"/>
      <c r="H31" s="78"/>
      <c r="I31" s="78"/>
      <c r="N31" s="78" t="s">
        <v>437</v>
      </c>
      <c r="O31" s="78">
        <v>68183.665327635346</v>
      </c>
      <c r="P31" s="78">
        <v>77</v>
      </c>
      <c r="Q31" s="78"/>
      <c r="R31" s="78"/>
      <c r="S31" s="78"/>
      <c r="T31" s="78"/>
      <c r="Y31" s="162">
        <v>60</v>
      </c>
      <c r="Z31" s="120">
        <f t="shared" si="6"/>
        <v>18</v>
      </c>
      <c r="AA31" s="121">
        <f t="shared" si="5"/>
        <v>1016.4333333333332</v>
      </c>
      <c r="AB31" s="121">
        <f t="shared" si="5"/>
        <v>56.468518518518508</v>
      </c>
      <c r="AC31" s="152">
        <f t="shared" si="7"/>
        <v>21.977088402915715</v>
      </c>
    </row>
    <row r="32" spans="1:29" x14ac:dyDescent="0.25">
      <c r="Y32" s="162">
        <v>85</v>
      </c>
      <c r="Z32" s="120">
        <f t="shared" si="6"/>
        <v>2</v>
      </c>
      <c r="AA32" s="121">
        <f t="shared" si="5"/>
        <v>86.333333333333329</v>
      </c>
      <c r="AB32" s="121">
        <f t="shared" si="5"/>
        <v>43.166666666666664</v>
      </c>
      <c r="AC32" s="152">
        <f t="shared" si="7"/>
        <v>22.344574285494918</v>
      </c>
    </row>
    <row r="33" spans="2:29" ht="15.75" thickBot="1" x14ac:dyDescent="0.3">
      <c r="Y33" s="163">
        <v>90</v>
      </c>
      <c r="Z33" s="154">
        <f t="shared" si="6"/>
        <v>3</v>
      </c>
      <c r="AA33" s="155">
        <f t="shared" si="5"/>
        <v>125.63333333333333</v>
      </c>
      <c r="AB33" s="155">
        <f t="shared" si="5"/>
        <v>41.877777777777773</v>
      </c>
      <c r="AC33" s="156">
        <f t="shared" si="7"/>
        <v>8.9609078987773447</v>
      </c>
    </row>
    <row r="34" spans="2:29" x14ac:dyDescent="0.25">
      <c r="C34" s="97">
        <v>5</v>
      </c>
      <c r="D34" s="98">
        <v>15</v>
      </c>
      <c r="E34" s="98">
        <v>25</v>
      </c>
      <c r="F34" s="98">
        <v>35</v>
      </c>
      <c r="G34" s="98">
        <v>40</v>
      </c>
      <c r="H34" s="98">
        <v>50</v>
      </c>
      <c r="I34" s="98">
        <v>60</v>
      </c>
      <c r="J34" s="98">
        <v>85</v>
      </c>
      <c r="K34" s="99">
        <v>90</v>
      </c>
      <c r="N34" s="97">
        <v>5</v>
      </c>
      <c r="O34" s="98">
        <v>15</v>
      </c>
      <c r="P34" s="98">
        <v>25</v>
      </c>
      <c r="Q34" s="98">
        <v>35</v>
      </c>
      <c r="R34" s="98">
        <v>40</v>
      </c>
      <c r="S34" s="98">
        <v>50</v>
      </c>
      <c r="T34" s="98">
        <v>60</v>
      </c>
      <c r="U34" s="98">
        <v>85</v>
      </c>
      <c r="V34" s="99">
        <v>90</v>
      </c>
    </row>
    <row r="35" spans="2:29" x14ac:dyDescent="0.25">
      <c r="B35" t="s">
        <v>186</v>
      </c>
      <c r="C35" s="42">
        <v>36.13333333333334</v>
      </c>
      <c r="D35" s="100"/>
      <c r="E35" s="100"/>
      <c r="F35" s="100"/>
      <c r="G35" s="100"/>
      <c r="H35" s="100"/>
      <c r="I35" s="100"/>
      <c r="J35" s="100"/>
      <c r="K35" s="96"/>
      <c r="N35" s="42">
        <v>24.950000000000003</v>
      </c>
      <c r="O35" s="100"/>
      <c r="P35" s="100"/>
      <c r="Q35" s="100"/>
      <c r="R35" s="100"/>
      <c r="S35" s="100"/>
      <c r="T35" s="100"/>
      <c r="U35" s="100"/>
      <c r="V35" s="96"/>
    </row>
    <row r="36" spans="2:29" x14ac:dyDescent="0.25">
      <c r="B36" t="s">
        <v>188</v>
      </c>
      <c r="C36" s="42">
        <v>15.716666666666665</v>
      </c>
      <c r="D36" s="100"/>
      <c r="E36" s="100"/>
      <c r="F36" s="100"/>
      <c r="G36" s="100"/>
      <c r="H36" s="100"/>
      <c r="I36" s="100"/>
      <c r="J36" s="100"/>
      <c r="K36" s="96"/>
      <c r="N36" s="42">
        <v>50.516666666666666</v>
      </c>
      <c r="O36" s="100"/>
      <c r="P36" s="100"/>
      <c r="Q36" s="100"/>
      <c r="R36" s="100"/>
      <c r="S36" s="100"/>
      <c r="T36" s="100"/>
      <c r="U36" s="100"/>
      <c r="V36" s="96"/>
    </row>
    <row r="37" spans="2:29" x14ac:dyDescent="0.25">
      <c r="B37" t="s">
        <v>293</v>
      </c>
      <c r="C37" s="42">
        <v>34.849999999999994</v>
      </c>
      <c r="D37" s="100"/>
      <c r="E37" s="100"/>
      <c r="F37" s="100"/>
      <c r="G37" s="100"/>
      <c r="H37" s="100"/>
      <c r="I37" s="100"/>
      <c r="J37" s="100"/>
      <c r="K37" s="96"/>
      <c r="N37" s="42">
        <v>21.599999999999998</v>
      </c>
      <c r="O37" s="100"/>
      <c r="P37" s="100"/>
      <c r="Q37" s="100"/>
      <c r="R37" s="100"/>
      <c r="S37" s="100"/>
      <c r="T37" s="100"/>
      <c r="U37" s="100"/>
      <c r="V37" s="96"/>
    </row>
    <row r="38" spans="2:29" x14ac:dyDescent="0.25">
      <c r="B38" t="s">
        <v>299</v>
      </c>
      <c r="C38" s="42">
        <v>23.883333333333336</v>
      </c>
      <c r="D38" s="100"/>
      <c r="E38" s="100"/>
      <c r="F38" s="100"/>
      <c r="G38" s="100"/>
      <c r="H38" s="100"/>
      <c r="I38" s="100"/>
      <c r="J38" s="100"/>
      <c r="K38" s="96"/>
      <c r="N38" s="42">
        <v>21.516666666666666</v>
      </c>
      <c r="O38" s="100"/>
      <c r="P38" s="100"/>
      <c r="Q38" s="100"/>
      <c r="R38" s="100"/>
      <c r="S38" s="100"/>
      <c r="T38" s="100"/>
      <c r="U38" s="100"/>
      <c r="V38" s="96"/>
    </row>
    <row r="39" spans="2:29" x14ac:dyDescent="0.25">
      <c r="B39" t="s">
        <v>354</v>
      </c>
      <c r="C39" s="42">
        <v>34.299999999999997</v>
      </c>
      <c r="D39" s="100"/>
      <c r="E39" s="100"/>
      <c r="F39" s="100"/>
      <c r="G39" s="100"/>
      <c r="H39" s="100"/>
      <c r="I39" s="100"/>
      <c r="J39" s="100"/>
      <c r="K39" s="96"/>
      <c r="N39" s="42">
        <v>23.35</v>
      </c>
      <c r="O39" s="100"/>
      <c r="P39" s="100"/>
      <c r="Q39" s="100"/>
      <c r="R39" s="100"/>
      <c r="S39" s="100"/>
      <c r="T39" s="100"/>
      <c r="U39" s="100"/>
      <c r="V39" s="96"/>
    </row>
    <row r="40" spans="2:29" x14ac:dyDescent="0.25">
      <c r="B40" t="s">
        <v>169</v>
      </c>
      <c r="C40" s="42"/>
      <c r="D40" s="100">
        <v>53.516666666666673</v>
      </c>
      <c r="E40" s="100"/>
      <c r="F40" s="100"/>
      <c r="G40" s="100"/>
      <c r="H40" s="100"/>
      <c r="I40" s="100"/>
      <c r="J40" s="100"/>
      <c r="K40" s="96"/>
      <c r="N40" s="42"/>
      <c r="O40" s="100">
        <v>58.733333333333341</v>
      </c>
      <c r="P40" s="100"/>
      <c r="Q40" s="100"/>
      <c r="R40" s="100"/>
      <c r="S40" s="100"/>
      <c r="T40" s="100"/>
      <c r="U40" s="100"/>
      <c r="V40" s="96"/>
    </row>
    <row r="41" spans="2:29" x14ac:dyDescent="0.25">
      <c r="B41" t="s">
        <v>187</v>
      </c>
      <c r="C41" s="42"/>
      <c r="D41" s="100">
        <v>21.166666666666671</v>
      </c>
      <c r="E41" s="100"/>
      <c r="F41" s="100"/>
      <c r="G41" s="100"/>
      <c r="H41" s="100"/>
      <c r="I41" s="100"/>
      <c r="J41" s="100"/>
      <c r="K41" s="96"/>
      <c r="N41" s="42"/>
      <c r="O41" s="100">
        <v>13.066666666666666</v>
      </c>
      <c r="P41" s="100"/>
      <c r="Q41" s="100"/>
      <c r="R41" s="100"/>
      <c r="S41" s="100"/>
      <c r="T41" s="100"/>
      <c r="U41" s="100"/>
      <c r="V41" s="96"/>
    </row>
    <row r="42" spans="2:29" x14ac:dyDescent="0.25">
      <c r="B42" t="s">
        <v>351</v>
      </c>
      <c r="C42" s="42"/>
      <c r="D42" s="100">
        <v>12.683333333333334</v>
      </c>
      <c r="E42" s="100"/>
      <c r="F42" s="100"/>
      <c r="G42" s="100"/>
      <c r="H42" s="100"/>
      <c r="I42" s="100"/>
      <c r="J42" s="100"/>
      <c r="K42" s="96"/>
      <c r="N42" s="42"/>
      <c r="O42" s="100">
        <v>62.033333333333331</v>
      </c>
      <c r="P42" s="100"/>
      <c r="Q42" s="100"/>
      <c r="R42" s="100"/>
      <c r="S42" s="100"/>
      <c r="T42" s="100"/>
      <c r="U42" s="100"/>
      <c r="V42" s="96"/>
    </row>
    <row r="43" spans="2:29" x14ac:dyDescent="0.25">
      <c r="B43" t="s">
        <v>170</v>
      </c>
      <c r="C43" s="42"/>
      <c r="D43" s="100"/>
      <c r="E43" s="100">
        <v>21.816666666666666</v>
      </c>
      <c r="F43" s="100"/>
      <c r="G43" s="100"/>
      <c r="H43" s="100"/>
      <c r="I43" s="100"/>
      <c r="J43" s="100"/>
      <c r="K43" s="96"/>
      <c r="N43" s="42"/>
      <c r="O43" s="100"/>
      <c r="P43" s="100">
        <v>49.683333333333337</v>
      </c>
      <c r="Q43" s="100"/>
      <c r="R43" s="100"/>
      <c r="S43" s="100"/>
      <c r="T43" s="100"/>
      <c r="U43" s="100"/>
      <c r="V43" s="96"/>
    </row>
    <row r="44" spans="2:29" x14ac:dyDescent="0.25">
      <c r="B44" t="s">
        <v>175</v>
      </c>
      <c r="C44" s="42"/>
      <c r="D44" s="100"/>
      <c r="E44" s="100">
        <v>39.799999999999997</v>
      </c>
      <c r="F44" s="100"/>
      <c r="G44" s="100"/>
      <c r="H44" s="100"/>
      <c r="I44" s="100"/>
      <c r="J44" s="100"/>
      <c r="K44" s="96"/>
      <c r="N44" s="42"/>
      <c r="O44" s="100"/>
      <c r="P44" s="100">
        <v>12.6</v>
      </c>
      <c r="Q44" s="100"/>
      <c r="R44" s="100"/>
      <c r="S44" s="100"/>
      <c r="T44" s="100"/>
      <c r="U44" s="100"/>
      <c r="V44" s="96"/>
    </row>
    <row r="45" spans="2:29" x14ac:dyDescent="0.25">
      <c r="B45" t="s">
        <v>176</v>
      </c>
      <c r="C45" s="42"/>
      <c r="D45" s="100"/>
      <c r="E45" s="100">
        <v>29.116666666666667</v>
      </c>
      <c r="F45" s="100"/>
      <c r="G45" s="100"/>
      <c r="H45" s="100"/>
      <c r="I45" s="100"/>
      <c r="J45" s="100"/>
      <c r="K45" s="96"/>
      <c r="N45" s="42"/>
      <c r="O45" s="100"/>
      <c r="P45" s="100">
        <v>14.716666666666667</v>
      </c>
      <c r="Q45" s="100"/>
      <c r="R45" s="100"/>
      <c r="S45" s="100"/>
      <c r="T45" s="100"/>
      <c r="U45" s="100"/>
      <c r="V45" s="96"/>
    </row>
    <row r="46" spans="2:29" x14ac:dyDescent="0.25">
      <c r="B46" t="s">
        <v>177</v>
      </c>
      <c r="C46" s="42"/>
      <c r="D46" s="100"/>
      <c r="E46" s="100">
        <v>32.25</v>
      </c>
      <c r="F46" s="100"/>
      <c r="G46" s="100"/>
      <c r="H46" s="100"/>
      <c r="I46" s="100"/>
      <c r="J46" s="100"/>
      <c r="K46" s="96"/>
      <c r="N46" s="42"/>
      <c r="O46" s="100"/>
      <c r="P46" s="100">
        <v>18.466666666666669</v>
      </c>
      <c r="Q46" s="100"/>
      <c r="R46" s="100"/>
      <c r="S46" s="100"/>
      <c r="T46" s="100"/>
      <c r="U46" s="100"/>
      <c r="V46" s="96"/>
    </row>
    <row r="47" spans="2:29" x14ac:dyDescent="0.25">
      <c r="B47" t="s">
        <v>179</v>
      </c>
      <c r="C47" s="42"/>
      <c r="D47" s="100"/>
      <c r="E47" s="100">
        <v>22.066666666666666</v>
      </c>
      <c r="F47" s="100"/>
      <c r="G47" s="100"/>
      <c r="H47" s="100"/>
      <c r="I47" s="100"/>
      <c r="J47" s="100"/>
      <c r="K47" s="96"/>
      <c r="N47" s="42"/>
      <c r="O47" s="100"/>
      <c r="P47" s="100">
        <v>25.533333333333335</v>
      </c>
      <c r="Q47" s="100"/>
      <c r="R47" s="100"/>
      <c r="S47" s="100"/>
      <c r="T47" s="100"/>
      <c r="U47" s="100"/>
      <c r="V47" s="96"/>
    </row>
    <row r="48" spans="2:29" x14ac:dyDescent="0.25">
      <c r="B48" t="s">
        <v>181</v>
      </c>
      <c r="C48" s="42"/>
      <c r="D48" s="100"/>
      <c r="E48" s="100">
        <v>40.283333333333331</v>
      </c>
      <c r="F48" s="100"/>
      <c r="G48" s="100"/>
      <c r="H48" s="100"/>
      <c r="I48" s="100"/>
      <c r="J48" s="100"/>
      <c r="K48" s="96"/>
      <c r="N48" s="42"/>
      <c r="O48" s="100"/>
      <c r="P48" s="100">
        <v>50.199999999999996</v>
      </c>
      <c r="Q48" s="100"/>
      <c r="R48" s="100"/>
      <c r="S48" s="100"/>
      <c r="T48" s="100"/>
      <c r="U48" s="100"/>
      <c r="V48" s="96"/>
    </row>
    <row r="49" spans="2:22" x14ac:dyDescent="0.25">
      <c r="B49" t="s">
        <v>189</v>
      </c>
      <c r="C49" s="42"/>
      <c r="D49" s="100"/>
      <c r="E49" s="100">
        <v>54.4</v>
      </c>
      <c r="F49" s="100"/>
      <c r="G49" s="100"/>
      <c r="H49" s="100"/>
      <c r="I49" s="100"/>
      <c r="J49" s="100"/>
      <c r="K49" s="96"/>
      <c r="N49" s="42"/>
      <c r="O49" s="100"/>
      <c r="P49" s="100">
        <v>27.933333333333337</v>
      </c>
      <c r="Q49" s="100"/>
      <c r="R49" s="100"/>
      <c r="S49" s="100"/>
      <c r="T49" s="100"/>
      <c r="U49" s="100"/>
      <c r="V49" s="96"/>
    </row>
    <row r="50" spans="2:22" x14ac:dyDescent="0.25">
      <c r="B50" t="s">
        <v>282</v>
      </c>
      <c r="C50" s="42"/>
      <c r="D50" s="100"/>
      <c r="E50" s="100">
        <v>61.066666666666663</v>
      </c>
      <c r="F50" s="100"/>
      <c r="G50" s="100"/>
      <c r="H50" s="100"/>
      <c r="I50" s="100"/>
      <c r="J50" s="100"/>
      <c r="K50" s="96"/>
      <c r="N50" s="42"/>
      <c r="O50" s="100"/>
      <c r="P50" s="100">
        <v>150.6</v>
      </c>
      <c r="Q50" s="100"/>
      <c r="R50" s="100"/>
      <c r="S50" s="100"/>
      <c r="T50" s="100"/>
      <c r="U50" s="100"/>
      <c r="V50" s="96"/>
    </row>
    <row r="51" spans="2:22" x14ac:dyDescent="0.25">
      <c r="B51" t="s">
        <v>294</v>
      </c>
      <c r="C51" s="42"/>
      <c r="D51" s="100"/>
      <c r="E51" s="100">
        <v>29.133333333333333</v>
      </c>
      <c r="F51" s="100"/>
      <c r="G51" s="100"/>
      <c r="H51" s="100"/>
      <c r="I51" s="100"/>
      <c r="J51" s="100"/>
      <c r="K51" s="96"/>
      <c r="N51" s="42"/>
      <c r="O51" s="100"/>
      <c r="P51" s="100">
        <v>14.383333333333335</v>
      </c>
      <c r="Q51" s="100"/>
      <c r="R51" s="100"/>
      <c r="S51" s="100"/>
      <c r="T51" s="100"/>
      <c r="U51" s="100"/>
      <c r="V51" s="96"/>
    </row>
    <row r="52" spans="2:22" x14ac:dyDescent="0.25">
      <c r="B52" t="s">
        <v>286</v>
      </c>
      <c r="C52" s="42"/>
      <c r="D52" s="100"/>
      <c r="E52" s="100">
        <v>29.883333333333333</v>
      </c>
      <c r="F52" s="100"/>
      <c r="G52" s="100"/>
      <c r="H52" s="100"/>
      <c r="I52" s="100"/>
      <c r="J52" s="100"/>
      <c r="K52" s="96"/>
      <c r="N52" s="42"/>
      <c r="O52" s="100"/>
      <c r="P52" s="100">
        <v>35.966666666666669</v>
      </c>
      <c r="Q52" s="100"/>
      <c r="R52" s="100"/>
      <c r="S52" s="100"/>
      <c r="T52" s="100"/>
      <c r="U52" s="100"/>
      <c r="V52" s="96"/>
    </row>
    <row r="53" spans="2:22" x14ac:dyDescent="0.25">
      <c r="B53" t="s">
        <v>300</v>
      </c>
      <c r="C53" s="42"/>
      <c r="D53" s="100"/>
      <c r="E53" s="100">
        <v>34.233333333333334</v>
      </c>
      <c r="F53" s="100"/>
      <c r="G53" s="100"/>
      <c r="H53" s="100"/>
      <c r="I53" s="100"/>
      <c r="J53" s="100"/>
      <c r="K53" s="96"/>
      <c r="N53" s="42"/>
      <c r="O53" s="100"/>
      <c r="P53" s="100">
        <v>47.816666666666663</v>
      </c>
      <c r="Q53" s="100"/>
      <c r="R53" s="100"/>
      <c r="S53" s="100"/>
      <c r="T53" s="100"/>
      <c r="U53" s="100"/>
      <c r="V53" s="96"/>
    </row>
    <row r="54" spans="2:22" x14ac:dyDescent="0.25">
      <c r="B54" t="s">
        <v>453</v>
      </c>
      <c r="C54" s="42"/>
      <c r="D54" s="100"/>
      <c r="E54" s="100">
        <v>26.716666666666669</v>
      </c>
      <c r="F54" s="100"/>
      <c r="G54" s="100"/>
      <c r="H54" s="100"/>
      <c r="I54" s="100"/>
      <c r="J54" s="100"/>
      <c r="K54" s="96"/>
      <c r="N54" s="42"/>
      <c r="O54" s="100"/>
      <c r="P54" s="100">
        <v>27.549999999999997</v>
      </c>
      <c r="Q54" s="100"/>
      <c r="R54" s="100"/>
      <c r="S54" s="100"/>
      <c r="T54" s="100"/>
      <c r="U54" s="100"/>
      <c r="V54" s="96"/>
    </row>
    <row r="55" spans="2:22" x14ac:dyDescent="0.25">
      <c r="B55" t="s">
        <v>163</v>
      </c>
      <c r="C55" s="42"/>
      <c r="D55" s="100"/>
      <c r="E55" s="100"/>
      <c r="F55" s="100">
        <v>5.8333333333333339</v>
      </c>
      <c r="G55" s="100"/>
      <c r="H55" s="100"/>
      <c r="I55" s="100"/>
      <c r="J55" s="100"/>
      <c r="K55" s="96"/>
      <c r="N55" s="42"/>
      <c r="O55" s="100"/>
      <c r="P55" s="100"/>
      <c r="Q55" s="100">
        <v>29.266666666666669</v>
      </c>
      <c r="R55" s="100"/>
      <c r="S55" s="100"/>
      <c r="T55" s="100"/>
      <c r="U55" s="100"/>
      <c r="V55" s="96"/>
    </row>
    <row r="56" spans="2:22" x14ac:dyDescent="0.25">
      <c r="B56" t="s">
        <v>164</v>
      </c>
      <c r="C56" s="42"/>
      <c r="D56" s="100"/>
      <c r="E56" s="100"/>
      <c r="F56" s="100">
        <v>32.316666666666663</v>
      </c>
      <c r="G56" s="100"/>
      <c r="H56" s="100"/>
      <c r="I56" s="100"/>
      <c r="J56" s="100"/>
      <c r="K56" s="96"/>
      <c r="N56" s="42"/>
      <c r="O56" s="100"/>
      <c r="P56" s="100"/>
      <c r="Q56" s="100">
        <v>121.75</v>
      </c>
      <c r="R56" s="100"/>
      <c r="S56" s="100"/>
      <c r="T56" s="100"/>
      <c r="U56" s="100"/>
      <c r="V56" s="96"/>
    </row>
    <row r="57" spans="2:22" x14ac:dyDescent="0.25">
      <c r="B57" t="s">
        <v>172</v>
      </c>
      <c r="C57" s="42"/>
      <c r="D57" s="100"/>
      <c r="E57" s="100"/>
      <c r="F57" s="100">
        <v>3.15</v>
      </c>
      <c r="G57" s="100"/>
      <c r="H57" s="100"/>
      <c r="I57" s="100"/>
      <c r="J57" s="100"/>
      <c r="K57" s="96"/>
      <c r="N57" s="42"/>
      <c r="O57" s="100"/>
      <c r="P57" s="100"/>
      <c r="Q57" s="100">
        <v>30.183333333333334</v>
      </c>
      <c r="R57" s="100"/>
      <c r="S57" s="100"/>
      <c r="T57" s="100"/>
      <c r="U57" s="100"/>
      <c r="V57" s="96"/>
    </row>
    <row r="58" spans="2:22" x14ac:dyDescent="0.25">
      <c r="B58" t="s">
        <v>285</v>
      </c>
      <c r="C58" s="42"/>
      <c r="D58" s="100"/>
      <c r="E58" s="100"/>
      <c r="F58" s="100">
        <v>45.25</v>
      </c>
      <c r="G58" s="100"/>
      <c r="H58" s="100"/>
      <c r="I58" s="100"/>
      <c r="J58" s="100"/>
      <c r="K58" s="96"/>
      <c r="N58" s="42"/>
      <c r="O58" s="100"/>
      <c r="P58" s="100"/>
      <c r="Q58" s="100">
        <v>39.333333333333336</v>
      </c>
      <c r="R58" s="100"/>
      <c r="S58" s="100"/>
      <c r="T58" s="100"/>
      <c r="U58" s="100"/>
      <c r="V58" s="96"/>
    </row>
    <row r="59" spans="2:22" x14ac:dyDescent="0.25">
      <c r="B59" t="s">
        <v>311</v>
      </c>
      <c r="C59" s="42"/>
      <c r="D59" s="100"/>
      <c r="E59" s="100"/>
      <c r="F59" s="100">
        <v>50.483333333333334</v>
      </c>
      <c r="G59" s="100"/>
      <c r="H59" s="100"/>
      <c r="I59" s="100"/>
      <c r="J59" s="100"/>
      <c r="K59" s="96"/>
      <c r="N59" s="42"/>
      <c r="O59" s="100"/>
      <c r="P59" s="100"/>
      <c r="Q59" s="100">
        <v>92.583333333333329</v>
      </c>
      <c r="R59" s="100"/>
      <c r="S59" s="100"/>
      <c r="T59" s="100"/>
      <c r="U59" s="100"/>
      <c r="V59" s="96"/>
    </row>
    <row r="60" spans="2:22" x14ac:dyDescent="0.25">
      <c r="B60" t="s">
        <v>312</v>
      </c>
      <c r="C60" s="42"/>
      <c r="D60" s="100"/>
      <c r="E60" s="100"/>
      <c r="F60" s="100">
        <v>50.783333333333339</v>
      </c>
      <c r="G60" s="100"/>
      <c r="H60" s="100"/>
      <c r="I60" s="100"/>
      <c r="J60" s="100"/>
      <c r="K60" s="96"/>
      <c r="N60" s="42"/>
      <c r="O60" s="100"/>
      <c r="P60" s="100"/>
      <c r="Q60" s="100">
        <v>35.733333333333334</v>
      </c>
      <c r="R60" s="100"/>
      <c r="S60" s="100"/>
      <c r="T60" s="100"/>
      <c r="U60" s="100"/>
      <c r="V60" s="96"/>
    </row>
    <row r="61" spans="2:22" x14ac:dyDescent="0.25">
      <c r="B61" t="s">
        <v>313</v>
      </c>
      <c r="C61" s="42"/>
      <c r="D61" s="100"/>
      <c r="E61" s="100"/>
      <c r="F61" s="100">
        <v>57.566666666666656</v>
      </c>
      <c r="G61" s="100"/>
      <c r="H61" s="100"/>
      <c r="I61" s="100"/>
      <c r="J61" s="100"/>
      <c r="K61" s="96"/>
      <c r="N61" s="42"/>
      <c r="O61" s="100"/>
      <c r="P61" s="100"/>
      <c r="Q61" s="100">
        <v>100.41666666666669</v>
      </c>
      <c r="R61" s="100"/>
      <c r="S61" s="100"/>
      <c r="T61" s="100"/>
      <c r="U61" s="100"/>
      <c r="V61" s="96"/>
    </row>
    <row r="62" spans="2:22" x14ac:dyDescent="0.25">
      <c r="B62" t="s">
        <v>352</v>
      </c>
      <c r="C62" s="42"/>
      <c r="D62" s="100"/>
      <c r="E62" s="100"/>
      <c r="F62" s="100">
        <v>36.81666666666667</v>
      </c>
      <c r="G62" s="100"/>
      <c r="H62" s="100"/>
      <c r="I62" s="100"/>
      <c r="J62" s="100"/>
      <c r="K62" s="96"/>
      <c r="N62" s="42"/>
      <c r="O62" s="100"/>
      <c r="P62" s="100"/>
      <c r="Q62" s="100">
        <v>48.1</v>
      </c>
      <c r="R62" s="100"/>
      <c r="S62" s="100"/>
      <c r="T62" s="100"/>
      <c r="U62" s="100"/>
      <c r="V62" s="96"/>
    </row>
    <row r="63" spans="2:22" x14ac:dyDescent="0.25">
      <c r="B63" t="s">
        <v>355</v>
      </c>
      <c r="C63" s="42"/>
      <c r="D63" s="100"/>
      <c r="E63" s="100"/>
      <c r="F63" s="100">
        <v>24.216666666666665</v>
      </c>
      <c r="G63" s="100"/>
      <c r="H63" s="100"/>
      <c r="I63" s="100"/>
      <c r="J63" s="100"/>
      <c r="K63" s="96"/>
      <c r="N63" s="42"/>
      <c r="O63" s="100"/>
      <c r="P63" s="100"/>
      <c r="Q63" s="100">
        <v>15.299999999999997</v>
      </c>
      <c r="R63" s="100"/>
      <c r="S63" s="100"/>
      <c r="T63" s="100"/>
      <c r="U63" s="100"/>
      <c r="V63" s="96"/>
    </row>
    <row r="64" spans="2:22" x14ac:dyDescent="0.25">
      <c r="B64" t="s">
        <v>356</v>
      </c>
      <c r="C64" s="42"/>
      <c r="D64" s="100"/>
      <c r="E64" s="100"/>
      <c r="F64" s="100">
        <v>16.899999999999999</v>
      </c>
      <c r="G64" s="100"/>
      <c r="H64" s="100"/>
      <c r="I64" s="100"/>
      <c r="J64" s="100"/>
      <c r="K64" s="96"/>
      <c r="N64" s="42"/>
      <c r="O64" s="100"/>
      <c r="P64" s="100"/>
      <c r="Q64" s="100">
        <v>13.766666666666666</v>
      </c>
      <c r="R64" s="100"/>
      <c r="S64" s="100"/>
      <c r="T64" s="100"/>
      <c r="U64" s="100"/>
      <c r="V64" s="96"/>
    </row>
    <row r="65" spans="2:22" x14ac:dyDescent="0.25">
      <c r="B65" t="s">
        <v>454</v>
      </c>
      <c r="C65" s="42"/>
      <c r="D65" s="100"/>
      <c r="E65" s="100"/>
      <c r="F65" s="100">
        <v>31.483333333333327</v>
      </c>
      <c r="G65" s="100"/>
      <c r="H65" s="100"/>
      <c r="I65" s="100"/>
      <c r="J65" s="100"/>
      <c r="K65" s="96"/>
      <c r="N65" s="42"/>
      <c r="O65" s="100"/>
      <c r="P65" s="100"/>
      <c r="Q65" s="100">
        <v>29.183333333333334</v>
      </c>
      <c r="R65" s="100"/>
      <c r="S65" s="100"/>
      <c r="T65" s="100"/>
      <c r="U65" s="100"/>
      <c r="V65" s="96"/>
    </row>
    <row r="66" spans="2:22" x14ac:dyDescent="0.25">
      <c r="B66" t="s">
        <v>455</v>
      </c>
      <c r="C66" s="42"/>
      <c r="D66" s="100"/>
      <c r="E66" s="100"/>
      <c r="F66" s="100">
        <v>24.333333333333332</v>
      </c>
      <c r="G66" s="100"/>
      <c r="H66" s="100"/>
      <c r="I66" s="100"/>
      <c r="J66" s="100"/>
      <c r="K66" s="96"/>
      <c r="N66" s="42"/>
      <c r="O66" s="100"/>
      <c r="P66" s="100"/>
      <c r="Q66" s="100">
        <v>61.349999999999994</v>
      </c>
      <c r="R66" s="100"/>
      <c r="S66" s="100"/>
      <c r="T66" s="100"/>
      <c r="U66" s="100"/>
      <c r="V66" s="96"/>
    </row>
    <row r="67" spans="2:22" x14ac:dyDescent="0.25">
      <c r="B67" t="s">
        <v>161</v>
      </c>
      <c r="C67" s="42"/>
      <c r="D67" s="100"/>
      <c r="E67" s="100"/>
      <c r="F67" s="100"/>
      <c r="G67" s="100">
        <v>47.633333333333326</v>
      </c>
      <c r="H67" s="100"/>
      <c r="I67" s="100"/>
      <c r="J67" s="100"/>
      <c r="K67" s="96"/>
      <c r="N67" s="42"/>
      <c r="O67" s="100"/>
      <c r="P67" s="100"/>
      <c r="Q67" s="100"/>
      <c r="R67" s="100">
        <v>102.60000000000001</v>
      </c>
      <c r="S67" s="100"/>
      <c r="T67" s="100"/>
      <c r="U67" s="100"/>
      <c r="V67" s="96"/>
    </row>
    <row r="68" spans="2:22" x14ac:dyDescent="0.25">
      <c r="B68" t="s">
        <v>165</v>
      </c>
      <c r="C68" s="42"/>
      <c r="D68" s="100"/>
      <c r="E68" s="100"/>
      <c r="F68" s="100"/>
      <c r="G68" s="100">
        <v>16.549999999999997</v>
      </c>
      <c r="H68" s="100"/>
      <c r="I68" s="100"/>
      <c r="J68" s="100"/>
      <c r="K68" s="96"/>
      <c r="N68" s="42"/>
      <c r="O68" s="100"/>
      <c r="P68" s="100"/>
      <c r="Q68" s="100"/>
      <c r="R68" s="100">
        <v>24.616666666666667</v>
      </c>
      <c r="S68" s="100"/>
      <c r="T68" s="100"/>
      <c r="U68" s="100"/>
      <c r="V68" s="96"/>
    </row>
    <row r="69" spans="2:22" x14ac:dyDescent="0.25">
      <c r="B69" t="s">
        <v>166</v>
      </c>
      <c r="C69" s="42"/>
      <c r="D69" s="100"/>
      <c r="E69" s="100"/>
      <c r="F69" s="100"/>
      <c r="G69" s="100">
        <v>14.95</v>
      </c>
      <c r="H69" s="100"/>
      <c r="I69" s="100"/>
      <c r="J69" s="100"/>
      <c r="K69" s="96"/>
      <c r="N69" s="42"/>
      <c r="O69" s="100"/>
      <c r="P69" s="100"/>
      <c r="Q69" s="100"/>
      <c r="R69" s="100">
        <v>21.200000000000003</v>
      </c>
      <c r="S69" s="100"/>
      <c r="T69" s="100"/>
      <c r="U69" s="100"/>
      <c r="V69" s="96"/>
    </row>
    <row r="70" spans="2:22" x14ac:dyDescent="0.25">
      <c r="B70" t="s">
        <v>174</v>
      </c>
      <c r="C70" s="42"/>
      <c r="D70" s="100"/>
      <c r="E70" s="100"/>
      <c r="F70" s="100"/>
      <c r="G70" s="100">
        <v>37.300000000000004</v>
      </c>
      <c r="H70" s="100"/>
      <c r="I70" s="100"/>
      <c r="J70" s="100"/>
      <c r="K70" s="96"/>
      <c r="N70" s="42"/>
      <c r="O70" s="100"/>
      <c r="P70" s="100"/>
      <c r="Q70" s="100"/>
      <c r="R70" s="100">
        <v>25.916666666666668</v>
      </c>
      <c r="S70" s="100"/>
      <c r="T70" s="100"/>
      <c r="U70" s="100"/>
      <c r="V70" s="96"/>
    </row>
    <row r="71" spans="2:22" x14ac:dyDescent="0.25">
      <c r="B71" t="s">
        <v>295</v>
      </c>
      <c r="C71" s="42"/>
      <c r="D71" s="100"/>
      <c r="E71" s="100"/>
      <c r="F71" s="100"/>
      <c r="G71" s="100">
        <v>31.533333333333331</v>
      </c>
      <c r="H71" s="100"/>
      <c r="I71" s="100"/>
      <c r="J71" s="100"/>
      <c r="K71" s="96"/>
      <c r="N71" s="42"/>
      <c r="O71" s="100"/>
      <c r="P71" s="100"/>
      <c r="Q71" s="100"/>
      <c r="R71" s="100">
        <v>32.650000000000006</v>
      </c>
      <c r="S71" s="100"/>
      <c r="T71" s="100"/>
      <c r="U71" s="100"/>
      <c r="V71" s="96"/>
    </row>
    <row r="72" spans="2:22" x14ac:dyDescent="0.25">
      <c r="B72" t="s">
        <v>307</v>
      </c>
      <c r="C72" s="42"/>
      <c r="D72" s="100"/>
      <c r="E72" s="100"/>
      <c r="F72" s="100"/>
      <c r="G72" s="100">
        <v>42.3</v>
      </c>
      <c r="H72" s="100"/>
      <c r="I72" s="100"/>
      <c r="J72" s="100"/>
      <c r="K72" s="96"/>
      <c r="N72" s="42"/>
      <c r="O72" s="100"/>
      <c r="P72" s="100"/>
      <c r="Q72" s="100"/>
      <c r="R72" s="100">
        <v>29.5</v>
      </c>
      <c r="S72" s="100"/>
      <c r="T72" s="100"/>
      <c r="U72" s="100"/>
      <c r="V72" s="96"/>
    </row>
    <row r="73" spans="2:22" x14ac:dyDescent="0.25">
      <c r="B73" t="s">
        <v>297</v>
      </c>
      <c r="C73" s="42"/>
      <c r="D73" s="100"/>
      <c r="E73" s="100"/>
      <c r="F73" s="100"/>
      <c r="G73" s="100">
        <v>25.583333333333336</v>
      </c>
      <c r="H73" s="100"/>
      <c r="I73" s="100"/>
      <c r="J73" s="100"/>
      <c r="K73" s="96"/>
      <c r="N73" s="42"/>
      <c r="O73" s="100"/>
      <c r="P73" s="100"/>
      <c r="Q73" s="100"/>
      <c r="R73" s="100">
        <v>54.2</v>
      </c>
      <c r="S73" s="100"/>
      <c r="T73" s="100"/>
      <c r="U73" s="100"/>
      <c r="V73" s="96"/>
    </row>
    <row r="74" spans="2:22" x14ac:dyDescent="0.25">
      <c r="B74" t="s">
        <v>298</v>
      </c>
      <c r="C74" s="42"/>
      <c r="D74" s="100"/>
      <c r="E74" s="100"/>
      <c r="F74" s="100"/>
      <c r="G74" s="100">
        <v>33.166666666666664</v>
      </c>
      <c r="H74" s="100"/>
      <c r="I74" s="100"/>
      <c r="J74" s="100"/>
      <c r="K74" s="96"/>
      <c r="N74" s="42"/>
      <c r="O74" s="100"/>
      <c r="P74" s="100"/>
      <c r="Q74" s="100"/>
      <c r="R74" s="100">
        <v>68.733333333333334</v>
      </c>
      <c r="S74" s="100"/>
      <c r="T74" s="100"/>
      <c r="U74" s="100"/>
      <c r="V74" s="96"/>
    </row>
    <row r="75" spans="2:22" x14ac:dyDescent="0.25">
      <c r="B75" t="s">
        <v>308</v>
      </c>
      <c r="C75" s="42"/>
      <c r="D75" s="100"/>
      <c r="E75" s="100"/>
      <c r="F75" s="100"/>
      <c r="G75" s="100">
        <v>41.383333333333333</v>
      </c>
      <c r="H75" s="100"/>
      <c r="I75" s="100"/>
      <c r="J75" s="100"/>
      <c r="K75" s="96"/>
      <c r="N75" s="42"/>
      <c r="O75" s="100"/>
      <c r="P75" s="100"/>
      <c r="Q75" s="100"/>
      <c r="R75" s="100">
        <v>18</v>
      </c>
      <c r="S75" s="100"/>
      <c r="T75" s="100"/>
      <c r="U75" s="100"/>
      <c r="V75" s="96"/>
    </row>
    <row r="76" spans="2:22" x14ac:dyDescent="0.25">
      <c r="B76" t="s">
        <v>309</v>
      </c>
      <c r="C76" s="42"/>
      <c r="D76" s="100"/>
      <c r="E76" s="100"/>
      <c r="F76" s="100"/>
      <c r="G76" s="100">
        <v>43.666666666666664</v>
      </c>
      <c r="H76" s="100"/>
      <c r="I76" s="100"/>
      <c r="J76" s="100"/>
      <c r="K76" s="96"/>
      <c r="N76" s="42"/>
      <c r="O76" s="100"/>
      <c r="P76" s="100"/>
      <c r="Q76" s="100"/>
      <c r="R76" s="100">
        <v>17.516666666666666</v>
      </c>
      <c r="S76" s="100"/>
      <c r="T76" s="100"/>
      <c r="U76" s="100"/>
      <c r="V76" s="96"/>
    </row>
    <row r="77" spans="2:22" x14ac:dyDescent="0.25">
      <c r="B77" t="s">
        <v>310</v>
      </c>
      <c r="C77" s="42"/>
      <c r="D77" s="100"/>
      <c r="E77" s="100"/>
      <c r="F77" s="100"/>
      <c r="G77" s="100">
        <v>46.31666666666667</v>
      </c>
      <c r="H77" s="100"/>
      <c r="I77" s="100"/>
      <c r="J77" s="100"/>
      <c r="K77" s="96"/>
      <c r="N77" s="42"/>
      <c r="O77" s="100"/>
      <c r="P77" s="100"/>
      <c r="Q77" s="100"/>
      <c r="R77" s="100">
        <v>18.283333333333339</v>
      </c>
      <c r="S77" s="100"/>
      <c r="T77" s="100"/>
      <c r="U77" s="100"/>
      <c r="V77" s="96"/>
    </row>
    <row r="78" spans="2:22" x14ac:dyDescent="0.25">
      <c r="B78" t="s">
        <v>353</v>
      </c>
      <c r="C78" s="42"/>
      <c r="D78" s="100"/>
      <c r="E78" s="100"/>
      <c r="F78" s="100"/>
      <c r="G78" s="100">
        <v>77.216666666666669</v>
      </c>
      <c r="H78" s="100"/>
      <c r="I78" s="100"/>
      <c r="J78" s="100"/>
      <c r="K78" s="96"/>
      <c r="N78" s="42"/>
      <c r="O78" s="100"/>
      <c r="P78" s="100"/>
      <c r="Q78" s="100"/>
      <c r="R78" s="100">
        <v>79.3</v>
      </c>
      <c r="S78" s="100"/>
      <c r="T78" s="100"/>
      <c r="U78" s="100"/>
      <c r="V78" s="96"/>
    </row>
    <row r="79" spans="2:22" x14ac:dyDescent="0.25">
      <c r="B79" t="s">
        <v>357</v>
      </c>
      <c r="C79" s="42"/>
      <c r="D79" s="100"/>
      <c r="E79" s="100"/>
      <c r="F79" s="100"/>
      <c r="G79" s="100">
        <v>65.666666666666657</v>
      </c>
      <c r="H79" s="100"/>
      <c r="I79" s="100"/>
      <c r="J79" s="100"/>
      <c r="K79" s="96"/>
      <c r="N79" s="42"/>
      <c r="O79" s="100"/>
      <c r="P79" s="100"/>
      <c r="Q79" s="100"/>
      <c r="R79" s="100">
        <v>85.833333333333343</v>
      </c>
      <c r="S79" s="100"/>
      <c r="T79" s="100"/>
      <c r="U79" s="100"/>
      <c r="V79" s="96"/>
    </row>
    <row r="80" spans="2:22" x14ac:dyDescent="0.25">
      <c r="B80" t="s">
        <v>358</v>
      </c>
      <c r="C80" s="42"/>
      <c r="D80" s="100"/>
      <c r="E80" s="100"/>
      <c r="F80" s="100"/>
      <c r="G80" s="100">
        <v>15.700000000000001</v>
      </c>
      <c r="H80" s="100"/>
      <c r="I80" s="100"/>
      <c r="J80" s="100"/>
      <c r="K80" s="96"/>
      <c r="N80" s="42"/>
      <c r="O80" s="100"/>
      <c r="P80" s="100"/>
      <c r="Q80" s="100"/>
      <c r="R80" s="100">
        <v>24.366666666666667</v>
      </c>
      <c r="S80" s="100"/>
      <c r="T80" s="100"/>
      <c r="U80" s="100"/>
      <c r="V80" s="96"/>
    </row>
    <row r="81" spans="2:22" x14ac:dyDescent="0.25">
      <c r="B81" t="s">
        <v>289</v>
      </c>
      <c r="C81" s="42"/>
      <c r="D81" s="100"/>
      <c r="E81" s="100"/>
      <c r="F81" s="100"/>
      <c r="G81" s="100"/>
      <c r="H81" s="100">
        <v>50.75</v>
      </c>
      <c r="I81" s="100"/>
      <c r="J81" s="100"/>
      <c r="K81" s="96"/>
      <c r="N81" s="42"/>
      <c r="O81" s="100"/>
      <c r="P81" s="100"/>
      <c r="Q81" s="100"/>
      <c r="R81" s="100"/>
      <c r="S81" s="100">
        <v>93.516666666666666</v>
      </c>
      <c r="T81" s="100"/>
      <c r="U81" s="100"/>
      <c r="V81" s="96"/>
    </row>
    <row r="82" spans="2:22" x14ac:dyDescent="0.25">
      <c r="B82" t="s">
        <v>290</v>
      </c>
      <c r="C82" s="42"/>
      <c r="D82" s="100"/>
      <c r="E82" s="100"/>
      <c r="F82" s="100"/>
      <c r="G82" s="100"/>
      <c r="H82" s="100">
        <v>27.416666666666668</v>
      </c>
      <c r="I82" s="100"/>
      <c r="J82" s="100"/>
      <c r="K82" s="96"/>
      <c r="N82" s="42"/>
      <c r="O82" s="100"/>
      <c r="P82" s="100"/>
      <c r="Q82" s="100"/>
      <c r="R82" s="100"/>
      <c r="S82" s="100">
        <v>141.46666666666667</v>
      </c>
      <c r="T82" s="100"/>
      <c r="U82" s="100"/>
      <c r="V82" s="96"/>
    </row>
    <row r="83" spans="2:22" x14ac:dyDescent="0.25">
      <c r="B83" t="s">
        <v>283</v>
      </c>
      <c r="C83" s="42"/>
      <c r="D83" s="100"/>
      <c r="E83" s="100"/>
      <c r="F83" s="100"/>
      <c r="G83" s="100"/>
      <c r="H83" s="100">
        <v>19.75</v>
      </c>
      <c r="I83" s="100"/>
      <c r="J83" s="100"/>
      <c r="K83" s="96"/>
      <c r="N83" s="42"/>
      <c r="O83" s="100"/>
      <c r="P83" s="100"/>
      <c r="Q83" s="100"/>
      <c r="R83" s="100"/>
      <c r="S83" s="100">
        <v>24.783333333333331</v>
      </c>
      <c r="T83" s="100"/>
      <c r="U83" s="100"/>
      <c r="V83" s="96"/>
    </row>
    <row r="84" spans="2:22" x14ac:dyDescent="0.25">
      <c r="B84" t="s">
        <v>287</v>
      </c>
      <c r="C84" s="42"/>
      <c r="D84" s="100"/>
      <c r="E84" s="100"/>
      <c r="F84" s="100"/>
      <c r="G84" s="100"/>
      <c r="H84" s="100">
        <v>74.333333333333343</v>
      </c>
      <c r="I84" s="100"/>
      <c r="J84" s="100"/>
      <c r="K84" s="96"/>
      <c r="N84" s="42"/>
      <c r="O84" s="100"/>
      <c r="P84" s="100"/>
      <c r="Q84" s="100"/>
      <c r="R84" s="100"/>
      <c r="S84" s="100">
        <v>58.416666666666664</v>
      </c>
      <c r="T84" s="100"/>
      <c r="U84" s="100"/>
      <c r="V84" s="96"/>
    </row>
    <row r="85" spans="2:22" x14ac:dyDescent="0.25">
      <c r="B85" t="s">
        <v>303</v>
      </c>
      <c r="C85" s="42"/>
      <c r="D85" s="100"/>
      <c r="E85" s="100"/>
      <c r="F85" s="100"/>
      <c r="G85" s="100"/>
      <c r="H85" s="100">
        <v>13.666666666666668</v>
      </c>
      <c r="I85" s="100"/>
      <c r="J85" s="100"/>
      <c r="K85" s="96"/>
      <c r="N85" s="42"/>
      <c r="O85" s="100"/>
      <c r="P85" s="100"/>
      <c r="Q85" s="100"/>
      <c r="R85" s="100"/>
      <c r="S85" s="100">
        <v>35.133333333333333</v>
      </c>
      <c r="T85" s="100"/>
      <c r="U85" s="100"/>
      <c r="V85" s="96"/>
    </row>
    <row r="86" spans="2:22" x14ac:dyDescent="0.25">
      <c r="B86" t="s">
        <v>304</v>
      </c>
      <c r="C86" s="42"/>
      <c r="D86" s="100"/>
      <c r="E86" s="100"/>
      <c r="F86" s="100"/>
      <c r="G86" s="100"/>
      <c r="H86" s="100">
        <v>14.5</v>
      </c>
      <c r="I86" s="100"/>
      <c r="J86" s="100"/>
      <c r="K86" s="96"/>
      <c r="N86" s="42"/>
      <c r="O86" s="100"/>
      <c r="P86" s="100"/>
      <c r="Q86" s="100"/>
      <c r="R86" s="100"/>
      <c r="S86" s="100">
        <v>36.466666666666661</v>
      </c>
      <c r="T86" s="100"/>
      <c r="U86" s="100"/>
      <c r="V86" s="96"/>
    </row>
    <row r="87" spans="2:22" x14ac:dyDescent="0.25">
      <c r="B87" t="s">
        <v>305</v>
      </c>
      <c r="C87" s="42"/>
      <c r="D87" s="100"/>
      <c r="E87" s="100"/>
      <c r="F87" s="100"/>
      <c r="G87" s="100"/>
      <c r="H87" s="100">
        <v>24.516666666666669</v>
      </c>
      <c r="I87" s="100"/>
      <c r="J87" s="100"/>
      <c r="K87" s="96"/>
      <c r="N87" s="42"/>
      <c r="O87" s="100"/>
      <c r="P87" s="100"/>
      <c r="Q87" s="100"/>
      <c r="R87" s="100"/>
      <c r="S87" s="100">
        <v>35.25</v>
      </c>
      <c r="T87" s="100"/>
      <c r="U87" s="100"/>
      <c r="V87" s="96"/>
    </row>
    <row r="88" spans="2:22" x14ac:dyDescent="0.25">
      <c r="B88" t="s">
        <v>306</v>
      </c>
      <c r="C88" s="42"/>
      <c r="D88" s="100"/>
      <c r="E88" s="100"/>
      <c r="F88" s="100"/>
      <c r="G88" s="100"/>
      <c r="H88" s="100">
        <v>14.416666666666668</v>
      </c>
      <c r="I88" s="100"/>
      <c r="J88" s="100"/>
      <c r="K88" s="96"/>
      <c r="N88" s="42"/>
      <c r="O88" s="100"/>
      <c r="P88" s="100"/>
      <c r="Q88" s="100"/>
      <c r="R88" s="100"/>
      <c r="S88" s="100">
        <v>36.533333333333331</v>
      </c>
      <c r="T88" s="100"/>
      <c r="U88" s="100"/>
      <c r="V88" s="96"/>
    </row>
    <row r="89" spans="2:22" x14ac:dyDescent="0.25">
      <c r="B89" t="s">
        <v>452</v>
      </c>
      <c r="C89" s="42"/>
      <c r="D89" s="100"/>
      <c r="E89" s="100"/>
      <c r="F89" s="100"/>
      <c r="G89" s="100"/>
      <c r="H89" s="100">
        <v>25.533333333333335</v>
      </c>
      <c r="I89" s="100"/>
      <c r="J89" s="100"/>
      <c r="K89" s="96"/>
      <c r="N89" s="42"/>
      <c r="O89" s="100"/>
      <c r="P89" s="100"/>
      <c r="Q89" s="100"/>
      <c r="R89" s="100"/>
      <c r="S89" s="100">
        <v>38.36666666666666</v>
      </c>
      <c r="T89" s="100"/>
      <c r="U89" s="100"/>
      <c r="V89" s="96"/>
    </row>
    <row r="90" spans="2:22" x14ac:dyDescent="0.25">
      <c r="B90" t="s">
        <v>159</v>
      </c>
      <c r="C90" s="42"/>
      <c r="D90" s="100"/>
      <c r="E90" s="100"/>
      <c r="F90" s="100"/>
      <c r="G90" s="100"/>
      <c r="H90" s="100"/>
      <c r="I90" s="100">
        <v>22.5</v>
      </c>
      <c r="J90" s="100"/>
      <c r="K90" s="96"/>
      <c r="N90" s="42"/>
      <c r="O90" s="100"/>
      <c r="P90" s="100"/>
      <c r="Q90" s="100"/>
      <c r="R90" s="100"/>
      <c r="S90" s="100"/>
      <c r="T90" s="100">
        <v>52.2</v>
      </c>
      <c r="U90" s="100"/>
      <c r="V90" s="96"/>
    </row>
    <row r="91" spans="2:22" x14ac:dyDescent="0.25">
      <c r="B91" t="s">
        <v>160</v>
      </c>
      <c r="C91" s="42"/>
      <c r="D91" s="100"/>
      <c r="E91" s="100"/>
      <c r="F91" s="100"/>
      <c r="G91" s="100"/>
      <c r="H91" s="100"/>
      <c r="I91" s="100">
        <v>30.35</v>
      </c>
      <c r="J91" s="100"/>
      <c r="K91" s="96"/>
      <c r="N91" s="42"/>
      <c r="O91" s="100"/>
      <c r="P91" s="100"/>
      <c r="Q91" s="100"/>
      <c r="R91" s="100"/>
      <c r="S91" s="100"/>
      <c r="T91" s="100">
        <v>49.716666666666669</v>
      </c>
      <c r="U91" s="100"/>
      <c r="V91" s="96"/>
    </row>
    <row r="92" spans="2:22" x14ac:dyDescent="0.25">
      <c r="B92" t="s">
        <v>162</v>
      </c>
      <c r="C92" s="42"/>
      <c r="D92" s="100"/>
      <c r="E92" s="100"/>
      <c r="F92" s="100"/>
      <c r="G92" s="100"/>
      <c r="H92" s="100"/>
      <c r="I92" s="100">
        <v>174.98333333333332</v>
      </c>
      <c r="J92" s="100"/>
      <c r="K92" s="96"/>
      <c r="N92" s="42"/>
      <c r="O92" s="100"/>
      <c r="P92" s="100"/>
      <c r="Q92" s="100"/>
      <c r="R92" s="100"/>
      <c r="S92" s="100"/>
      <c r="T92" s="100">
        <v>84.233333333333334</v>
      </c>
      <c r="U92" s="100"/>
      <c r="V92" s="96"/>
    </row>
    <row r="93" spans="2:22" x14ac:dyDescent="0.25">
      <c r="B93" t="s">
        <v>167</v>
      </c>
      <c r="C93" s="42"/>
      <c r="D93" s="100"/>
      <c r="E93" s="100"/>
      <c r="F93" s="100"/>
      <c r="G93" s="100"/>
      <c r="H93" s="100"/>
      <c r="I93" s="100">
        <v>23.083333333333332</v>
      </c>
      <c r="J93" s="100"/>
      <c r="K93" s="96"/>
      <c r="N93" s="42"/>
      <c r="O93" s="100"/>
      <c r="P93" s="100"/>
      <c r="Q93" s="100"/>
      <c r="R93" s="100"/>
      <c r="S93" s="100"/>
      <c r="T93" s="100">
        <v>64.166666666666671</v>
      </c>
      <c r="U93" s="100"/>
      <c r="V93" s="96"/>
    </row>
    <row r="94" spans="2:22" x14ac:dyDescent="0.25">
      <c r="B94" t="s">
        <v>168</v>
      </c>
      <c r="C94" s="42"/>
      <c r="D94" s="100"/>
      <c r="E94" s="100"/>
      <c r="F94" s="100"/>
      <c r="G94" s="100"/>
      <c r="H94" s="100"/>
      <c r="I94" s="100">
        <v>31.566666666666666</v>
      </c>
      <c r="J94" s="100"/>
      <c r="K94" s="96"/>
      <c r="N94" s="42"/>
      <c r="O94" s="100"/>
      <c r="P94" s="100"/>
      <c r="Q94" s="100"/>
      <c r="R94" s="100"/>
      <c r="S94" s="100"/>
      <c r="T94" s="100">
        <v>46.15</v>
      </c>
      <c r="U94" s="100"/>
      <c r="V94" s="96"/>
    </row>
    <row r="95" spans="2:22" x14ac:dyDescent="0.25">
      <c r="B95" t="s">
        <v>173</v>
      </c>
      <c r="C95" s="42"/>
      <c r="D95" s="100"/>
      <c r="E95" s="100"/>
      <c r="F95" s="100"/>
      <c r="G95" s="100"/>
      <c r="H95" s="100"/>
      <c r="I95" s="100">
        <v>54.65</v>
      </c>
      <c r="J95" s="100"/>
      <c r="K95" s="96"/>
      <c r="N95" s="42"/>
      <c r="O95" s="100"/>
      <c r="P95" s="100"/>
      <c r="Q95" s="100"/>
      <c r="R95" s="100"/>
      <c r="S95" s="100"/>
      <c r="T95" s="100">
        <v>70.516666666666666</v>
      </c>
      <c r="U95" s="100"/>
      <c r="V95" s="96"/>
    </row>
    <row r="96" spans="2:22" x14ac:dyDescent="0.25">
      <c r="B96" t="s">
        <v>180</v>
      </c>
      <c r="C96" s="42"/>
      <c r="D96" s="100"/>
      <c r="E96" s="100"/>
      <c r="F96" s="100"/>
      <c r="G96" s="100"/>
      <c r="H96" s="100"/>
      <c r="I96" s="100">
        <v>37.183333333333337</v>
      </c>
      <c r="J96" s="100"/>
      <c r="K96" s="96"/>
      <c r="N96" s="42"/>
      <c r="O96" s="100"/>
      <c r="P96" s="100"/>
      <c r="Q96" s="100"/>
      <c r="R96" s="100"/>
      <c r="S96" s="100"/>
      <c r="T96" s="100">
        <v>50.883333333333333</v>
      </c>
      <c r="U96" s="100"/>
      <c r="V96" s="96"/>
    </row>
    <row r="97" spans="2:22" x14ac:dyDescent="0.25">
      <c r="B97" t="s">
        <v>182</v>
      </c>
      <c r="C97" s="42"/>
      <c r="D97" s="100"/>
      <c r="E97" s="100"/>
      <c r="F97" s="100"/>
      <c r="G97" s="100"/>
      <c r="H97" s="100"/>
      <c r="I97" s="100">
        <v>46.666666666666664</v>
      </c>
      <c r="J97" s="100"/>
      <c r="K97" s="96"/>
      <c r="N97" s="42"/>
      <c r="O97" s="100"/>
      <c r="P97" s="100"/>
      <c r="Q97" s="100"/>
      <c r="R97" s="100"/>
      <c r="S97" s="100"/>
      <c r="T97" s="100">
        <v>95.033333333333346</v>
      </c>
      <c r="U97" s="100"/>
      <c r="V97" s="96"/>
    </row>
    <row r="98" spans="2:22" x14ac:dyDescent="0.25">
      <c r="B98" t="s">
        <v>184</v>
      </c>
      <c r="C98" s="42"/>
      <c r="D98" s="100"/>
      <c r="E98" s="100"/>
      <c r="F98" s="100"/>
      <c r="G98" s="100"/>
      <c r="H98" s="100"/>
      <c r="I98" s="100">
        <v>8.6833333333333336</v>
      </c>
      <c r="J98" s="100"/>
      <c r="K98" s="96"/>
      <c r="N98" s="42"/>
      <c r="O98" s="100"/>
      <c r="P98" s="100"/>
      <c r="Q98" s="100"/>
      <c r="R98" s="100"/>
      <c r="S98" s="100"/>
      <c r="T98" s="100">
        <v>46.183333333333337</v>
      </c>
      <c r="U98" s="100"/>
      <c r="V98" s="96"/>
    </row>
    <row r="99" spans="2:22" x14ac:dyDescent="0.25">
      <c r="B99" t="s">
        <v>185</v>
      </c>
      <c r="C99" s="42"/>
      <c r="D99" s="100"/>
      <c r="E99" s="100"/>
      <c r="F99" s="100"/>
      <c r="G99" s="100"/>
      <c r="H99" s="100"/>
      <c r="I99" s="100">
        <v>10.216666666666667</v>
      </c>
      <c r="J99" s="100"/>
      <c r="K99" s="96"/>
      <c r="N99" s="42"/>
      <c r="O99" s="100"/>
      <c r="P99" s="100"/>
      <c r="Q99" s="100"/>
      <c r="R99" s="100"/>
      <c r="S99" s="100"/>
      <c r="T99" s="100">
        <v>88.25</v>
      </c>
      <c r="U99" s="100"/>
      <c r="V99" s="96"/>
    </row>
    <row r="100" spans="2:22" x14ac:dyDescent="0.25">
      <c r="B100" t="s">
        <v>280</v>
      </c>
      <c r="C100" s="42"/>
      <c r="D100" s="100"/>
      <c r="E100" s="100"/>
      <c r="F100" s="100"/>
      <c r="G100" s="100"/>
      <c r="H100" s="100"/>
      <c r="I100" s="100">
        <v>12.500000000000002</v>
      </c>
      <c r="J100" s="100"/>
      <c r="K100" s="96"/>
      <c r="N100" s="42"/>
      <c r="O100" s="100"/>
      <c r="P100" s="100"/>
      <c r="Q100" s="100"/>
      <c r="R100" s="100"/>
      <c r="S100" s="100"/>
      <c r="T100" s="100">
        <v>83.916666666666671</v>
      </c>
      <c r="U100" s="100"/>
      <c r="V100" s="96"/>
    </row>
    <row r="101" spans="2:22" x14ac:dyDescent="0.25">
      <c r="B101" t="s">
        <v>281</v>
      </c>
      <c r="C101" s="42"/>
      <c r="D101" s="100"/>
      <c r="E101" s="100"/>
      <c r="F101" s="100"/>
      <c r="G101" s="100"/>
      <c r="H101" s="100"/>
      <c r="I101" s="100">
        <v>35.383333333333333</v>
      </c>
      <c r="J101" s="100"/>
      <c r="K101" s="96"/>
      <c r="N101" s="42"/>
      <c r="O101" s="100"/>
      <c r="P101" s="100"/>
      <c r="Q101" s="100"/>
      <c r="R101" s="100"/>
      <c r="S101" s="100"/>
      <c r="T101" s="100">
        <v>62.333333333333329</v>
      </c>
      <c r="U101" s="100"/>
      <c r="V101" s="96"/>
    </row>
    <row r="102" spans="2:22" x14ac:dyDescent="0.25">
      <c r="B102" t="s">
        <v>291</v>
      </c>
      <c r="C102" s="42"/>
      <c r="D102" s="100"/>
      <c r="E102" s="100"/>
      <c r="F102" s="100"/>
      <c r="G102" s="100"/>
      <c r="H102" s="100"/>
      <c r="I102" s="100">
        <v>28.033333333333339</v>
      </c>
      <c r="J102" s="100"/>
      <c r="K102" s="96"/>
      <c r="N102" s="42"/>
      <c r="O102" s="100"/>
      <c r="P102" s="100"/>
      <c r="Q102" s="100"/>
      <c r="R102" s="100"/>
      <c r="S102" s="100"/>
      <c r="T102" s="100">
        <v>18.616666666666664</v>
      </c>
      <c r="U102" s="100"/>
      <c r="V102" s="96"/>
    </row>
    <row r="103" spans="2:22" x14ac:dyDescent="0.25">
      <c r="B103" t="s">
        <v>292</v>
      </c>
      <c r="C103" s="42"/>
      <c r="D103" s="100"/>
      <c r="E103" s="100"/>
      <c r="F103" s="100"/>
      <c r="G103" s="100"/>
      <c r="H103" s="100"/>
      <c r="I103" s="100">
        <v>48.900000000000006</v>
      </c>
      <c r="J103" s="100"/>
      <c r="K103" s="96"/>
      <c r="N103" s="42"/>
      <c r="O103" s="100"/>
      <c r="P103" s="100"/>
      <c r="Q103" s="100"/>
      <c r="R103" s="100"/>
      <c r="S103" s="100"/>
      <c r="T103" s="100">
        <v>32.616666666666667</v>
      </c>
      <c r="U103" s="100"/>
      <c r="V103" s="96"/>
    </row>
    <row r="104" spans="2:22" x14ac:dyDescent="0.25">
      <c r="B104" t="s">
        <v>296</v>
      </c>
      <c r="C104" s="42"/>
      <c r="D104" s="100"/>
      <c r="E104" s="100"/>
      <c r="F104" s="100"/>
      <c r="G104" s="100"/>
      <c r="H104" s="100"/>
      <c r="I104" s="100">
        <v>45</v>
      </c>
      <c r="J104" s="100"/>
      <c r="K104" s="96"/>
      <c r="N104" s="42"/>
      <c r="O104" s="100"/>
      <c r="P104" s="100"/>
      <c r="Q104" s="100"/>
      <c r="R104" s="100"/>
      <c r="S104" s="100"/>
      <c r="T104" s="100">
        <v>67.25</v>
      </c>
      <c r="U104" s="100"/>
      <c r="V104" s="96"/>
    </row>
    <row r="105" spans="2:22" x14ac:dyDescent="0.25">
      <c r="B105" t="s">
        <v>288</v>
      </c>
      <c r="C105" s="42"/>
      <c r="D105" s="100"/>
      <c r="E105" s="100"/>
      <c r="F105" s="100"/>
      <c r="G105" s="100"/>
      <c r="H105" s="100"/>
      <c r="I105" s="100">
        <v>12.966666666666665</v>
      </c>
      <c r="J105" s="100"/>
      <c r="K105" s="96"/>
      <c r="N105" s="42"/>
      <c r="O105" s="100"/>
      <c r="P105" s="100"/>
      <c r="Q105" s="100"/>
      <c r="R105" s="100"/>
      <c r="S105" s="100"/>
      <c r="T105" s="100">
        <v>39.016666666666666</v>
      </c>
      <c r="U105" s="100"/>
      <c r="V105" s="96"/>
    </row>
    <row r="106" spans="2:22" x14ac:dyDescent="0.25">
      <c r="B106" t="s">
        <v>301</v>
      </c>
      <c r="C106" s="42"/>
      <c r="D106" s="100"/>
      <c r="E106" s="100"/>
      <c r="F106" s="100"/>
      <c r="G106" s="100"/>
      <c r="H106" s="100"/>
      <c r="I106" s="100">
        <v>44.616666666666667</v>
      </c>
      <c r="J106" s="100"/>
      <c r="K106" s="96"/>
      <c r="N106" s="42"/>
      <c r="O106" s="100"/>
      <c r="P106" s="100"/>
      <c r="Q106" s="100"/>
      <c r="R106" s="100"/>
      <c r="S106" s="100"/>
      <c r="T106" s="100">
        <v>36.93333333333333</v>
      </c>
      <c r="U106" s="100"/>
      <c r="V106" s="96"/>
    </row>
    <row r="107" spans="2:22" x14ac:dyDescent="0.25">
      <c r="B107" t="s">
        <v>302</v>
      </c>
      <c r="C107" s="42"/>
      <c r="D107" s="100"/>
      <c r="E107" s="100"/>
      <c r="F107" s="100"/>
      <c r="G107" s="100"/>
      <c r="H107" s="100"/>
      <c r="I107" s="100">
        <v>37.049999999999997</v>
      </c>
      <c r="J107" s="100"/>
      <c r="K107" s="96"/>
      <c r="N107" s="42"/>
      <c r="O107" s="100"/>
      <c r="P107" s="100"/>
      <c r="Q107" s="100"/>
      <c r="R107" s="100"/>
      <c r="S107" s="100"/>
      <c r="T107" s="100">
        <v>28.416666666666668</v>
      </c>
      <c r="U107" s="100"/>
      <c r="V107" s="96"/>
    </row>
    <row r="108" spans="2:22" x14ac:dyDescent="0.25">
      <c r="B108" t="s">
        <v>178</v>
      </c>
      <c r="C108" s="42"/>
      <c r="D108" s="100"/>
      <c r="E108" s="100"/>
      <c r="F108" s="100"/>
      <c r="G108" s="100"/>
      <c r="H108" s="100"/>
      <c r="I108" s="100"/>
      <c r="J108" s="100">
        <v>42.933333333333337</v>
      </c>
      <c r="K108" s="96"/>
      <c r="N108" s="42"/>
      <c r="O108" s="100"/>
      <c r="P108" s="100"/>
      <c r="Q108" s="100"/>
      <c r="R108" s="100"/>
      <c r="S108" s="100"/>
      <c r="T108" s="100"/>
      <c r="U108" s="100">
        <v>27.366666666666664</v>
      </c>
      <c r="V108" s="96"/>
    </row>
    <row r="109" spans="2:22" x14ac:dyDescent="0.25">
      <c r="B109" t="s">
        <v>183</v>
      </c>
      <c r="C109" s="42"/>
      <c r="D109" s="100"/>
      <c r="E109" s="100"/>
      <c r="F109" s="100"/>
      <c r="G109" s="100"/>
      <c r="H109" s="100"/>
      <c r="I109" s="100"/>
      <c r="J109" s="100">
        <v>21.233333333333334</v>
      </c>
      <c r="K109" s="96"/>
      <c r="N109" s="42"/>
      <c r="O109" s="100"/>
      <c r="P109" s="100"/>
      <c r="Q109" s="100"/>
      <c r="R109" s="100"/>
      <c r="S109" s="100"/>
      <c r="T109" s="100"/>
      <c r="U109" s="100">
        <v>58.966666666666669</v>
      </c>
      <c r="V109" s="96"/>
    </row>
    <row r="110" spans="2:22" x14ac:dyDescent="0.25">
      <c r="B110" t="s">
        <v>171</v>
      </c>
      <c r="C110" s="42"/>
      <c r="D110" s="100"/>
      <c r="E110" s="100"/>
      <c r="F110" s="100"/>
      <c r="G110" s="100"/>
      <c r="H110" s="100"/>
      <c r="I110" s="100"/>
      <c r="J110" s="100"/>
      <c r="K110" s="96">
        <v>91.4</v>
      </c>
      <c r="N110" s="42"/>
      <c r="O110" s="100"/>
      <c r="P110" s="100"/>
      <c r="Q110" s="100"/>
      <c r="R110" s="100"/>
      <c r="S110" s="100"/>
      <c r="T110" s="100"/>
      <c r="U110" s="100"/>
      <c r="V110" s="96">
        <v>51.516666666666666</v>
      </c>
    </row>
    <row r="111" spans="2:22" x14ac:dyDescent="0.25">
      <c r="B111" t="s">
        <v>279</v>
      </c>
      <c r="C111" s="42"/>
      <c r="D111" s="100"/>
      <c r="E111" s="100"/>
      <c r="F111" s="100"/>
      <c r="G111" s="100"/>
      <c r="H111" s="100"/>
      <c r="I111" s="100"/>
      <c r="J111" s="100"/>
      <c r="K111" s="96">
        <v>36.716666666666661</v>
      </c>
      <c r="N111" s="42"/>
      <c r="O111" s="100"/>
      <c r="P111" s="100"/>
      <c r="Q111" s="100"/>
      <c r="R111" s="100"/>
      <c r="S111" s="100"/>
      <c r="T111" s="100"/>
      <c r="U111" s="100"/>
      <c r="V111" s="96">
        <v>33.799999999999997</v>
      </c>
    </row>
    <row r="112" spans="2:22" ht="15.75" thickBot="1" x14ac:dyDescent="0.3">
      <c r="B112" t="s">
        <v>284</v>
      </c>
      <c r="C112" s="101"/>
      <c r="D112" s="102"/>
      <c r="E112" s="102"/>
      <c r="F112" s="102"/>
      <c r="G112" s="102"/>
      <c r="H112" s="102"/>
      <c r="I112" s="102"/>
      <c r="J112" s="102"/>
      <c r="K112" s="103">
        <v>154.25</v>
      </c>
      <c r="N112" s="101"/>
      <c r="O112" s="102"/>
      <c r="P112" s="102"/>
      <c r="Q112" s="102"/>
      <c r="R112" s="102"/>
      <c r="S112" s="102"/>
      <c r="T112" s="102"/>
      <c r="U112" s="102"/>
      <c r="V112" s="103">
        <v>40.316666666666663</v>
      </c>
    </row>
  </sheetData>
  <mergeCells count="1">
    <mergeCell ref="A2:A19"/>
  </mergeCells>
  <pageMargins left="0.7" right="0.7" top="0.75" bottom="0.75" header="0.3" footer="0.3"/>
  <pageSetup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4"/>
  <sheetViews>
    <sheetView zoomScale="83" workbookViewId="0">
      <pane xSplit="2" ySplit="1" topLeftCell="C2" activePane="bottomRight" state="frozen"/>
      <selection pane="topRight" activeCell="C1" sqref="C1"/>
      <selection pane="bottomLeft" activeCell="A2" sqref="A2"/>
      <selection pane="bottomRight" activeCell="K55" sqref="K55"/>
    </sheetView>
  </sheetViews>
  <sheetFormatPr defaultRowHeight="15" x14ac:dyDescent="0.25"/>
  <cols>
    <col min="1" max="1" width="21" customWidth="1"/>
    <col min="2" max="2" width="15.140625" bestFit="1" customWidth="1"/>
    <col min="3" max="3" width="16.140625" bestFit="1" customWidth="1"/>
    <col min="4" max="4" width="13.85546875" bestFit="1" customWidth="1"/>
    <col min="5" max="7" width="10.42578125" bestFit="1" customWidth="1"/>
    <col min="8" max="8" width="13.85546875" bestFit="1" customWidth="1"/>
    <col min="11" max="11" width="25.5703125" bestFit="1" customWidth="1"/>
    <col min="12" max="12" width="27" bestFit="1" customWidth="1"/>
    <col min="13" max="13" width="27.7109375" customWidth="1"/>
    <col min="14" max="15" width="29.42578125" bestFit="1" customWidth="1"/>
    <col min="16" max="16" width="29.7109375" bestFit="1" customWidth="1"/>
  </cols>
  <sheetData>
    <row r="1" spans="1:18" ht="15" customHeight="1" x14ac:dyDescent="0.25">
      <c r="A1" s="219" t="s">
        <v>729</v>
      </c>
      <c r="C1" s="23" t="s">
        <v>375</v>
      </c>
      <c r="D1" s="23" t="s">
        <v>622</v>
      </c>
      <c r="E1" s="23" t="s">
        <v>220</v>
      </c>
      <c r="F1" s="23" t="s">
        <v>222</v>
      </c>
      <c r="G1" s="23" t="s">
        <v>221</v>
      </c>
      <c r="H1" s="23" t="s">
        <v>623</v>
      </c>
      <c r="K1" s="97" t="s">
        <v>621</v>
      </c>
      <c r="L1" s="98"/>
      <c r="M1" s="99"/>
    </row>
    <row r="2" spans="1:18" x14ac:dyDescent="0.25">
      <c r="A2" s="219"/>
      <c r="B2" t="s">
        <v>245</v>
      </c>
      <c r="C2" t="s">
        <v>11</v>
      </c>
      <c r="D2" s="19">
        <f>AVERAGE('Task Durations'!D14:BZ14)</f>
        <v>1.7905405405405397</v>
      </c>
      <c r="E2" s="19">
        <f>AVERAGEIF('Task Durations'!$D$55:$BZ$55,"Very Small",'Task Durations'!D14:BZ14)</f>
        <v>1.3956521739130436</v>
      </c>
      <c r="F2" s="19">
        <f>AVERAGEIF('Task Durations'!$D$55:$BZ$55,"Small",'Task Durations'!D14:BZ14)</f>
        <v>2.4253086419753083</v>
      </c>
      <c r="G2" s="19">
        <f>AVERAGEIF('Task Durations'!$D$55:$BZ$55,"Large",'Task Durations'!D14:BZ14)</f>
        <v>1.4949275362318841</v>
      </c>
      <c r="H2">
        <f t="shared" ref="H2:H7" si="0">M3</f>
        <v>1.5541170454545459</v>
      </c>
      <c r="K2" s="42" t="s">
        <v>590</v>
      </c>
      <c r="L2" s="100" t="s">
        <v>591</v>
      </c>
      <c r="M2" s="96" t="s">
        <v>592</v>
      </c>
    </row>
    <row r="3" spans="1:18" x14ac:dyDescent="0.25">
      <c r="A3" s="219"/>
      <c r="B3" t="s">
        <v>245</v>
      </c>
      <c r="C3" t="s">
        <v>12</v>
      </c>
      <c r="D3" s="19">
        <f>AVERAGE('Task Durations'!D15:BZ15)</f>
        <v>0.6871621621621623</v>
      </c>
      <c r="E3" s="19">
        <f>AVERAGEIF('Task Durations'!$D$55:$BZ$55,"Very Small",'Task Durations'!D15:BZ15)</f>
        <v>0.5478260869565218</v>
      </c>
      <c r="F3" s="19">
        <f>AVERAGEIF('Task Durations'!$D$55:$BZ$55,"Small",'Task Durations'!D15:BZ15)</f>
        <v>0.64629629629629637</v>
      </c>
      <c r="G3" s="19">
        <f>AVERAGEIF('Task Durations'!$D$55:$BZ$55,"Large",'Task Durations'!D15:BZ15)</f>
        <v>0.8920289855072463</v>
      </c>
      <c r="H3">
        <f t="shared" si="0"/>
        <v>0.39787537878787876</v>
      </c>
      <c r="K3" s="42" t="s">
        <v>593</v>
      </c>
      <c r="L3" s="100" t="s">
        <v>87</v>
      </c>
      <c r="M3" s="96">
        <v>1.5541170454545459</v>
      </c>
      <c r="P3" s="19"/>
      <c r="R3" s="19"/>
    </row>
    <row r="4" spans="1:18" x14ac:dyDescent="0.25">
      <c r="A4" s="219"/>
      <c r="B4" t="s">
        <v>245</v>
      </c>
      <c r="C4" t="s">
        <v>13</v>
      </c>
      <c r="D4" s="19">
        <f>AVERAGE('Task Durations'!D16:BZ16)</f>
        <v>2.0628378378378396</v>
      </c>
      <c r="E4" s="19">
        <f>AVERAGEIF('Task Durations'!$D$55:$BZ$55,"Very Small",'Task Durations'!D16:BZ16)</f>
        <v>2.7485507246376808</v>
      </c>
      <c r="F4" s="19">
        <f>AVERAGEIF('Task Durations'!$D$55:$BZ$55,"Small",'Task Durations'!D16:BZ16)</f>
        <v>1.8728395061728396</v>
      </c>
      <c r="G4" s="19">
        <f>AVERAGEIF('Task Durations'!$D$55:$BZ$55,"Large",'Task Durations'!D16:BZ16)</f>
        <v>1.6782608695652177</v>
      </c>
      <c r="H4">
        <f t="shared" si="0"/>
        <v>1.0530189393939393</v>
      </c>
      <c r="K4" s="42" t="s">
        <v>594</v>
      </c>
      <c r="L4" s="100" t="s">
        <v>87</v>
      </c>
      <c r="M4" s="96">
        <v>0.39787537878787876</v>
      </c>
      <c r="P4" s="19"/>
      <c r="R4" s="19"/>
    </row>
    <row r="5" spans="1:18" x14ac:dyDescent="0.25">
      <c r="A5" s="219"/>
      <c r="B5" t="s">
        <v>245</v>
      </c>
      <c r="C5" t="s">
        <v>14</v>
      </c>
      <c r="D5" s="19">
        <f>AVERAGE('Task Durations'!D17:BZ17)</f>
        <v>1.7653153153153149</v>
      </c>
      <c r="E5" s="19">
        <f>AVERAGEIF('Task Durations'!$D$55:$BZ$55,"Very Small",'Task Durations'!D17:BZ17)</f>
        <v>1.9833333333333329</v>
      </c>
      <c r="F5" s="19">
        <f>AVERAGEIF('Task Durations'!$D$55:$BZ$55,"Small",'Task Durations'!D17:BZ17)</f>
        <v>1.6537037037037037</v>
      </c>
      <c r="G5" s="19">
        <f>AVERAGEIF('Task Durations'!$D$55:$BZ$55,"Large",'Task Durations'!D17:BZ17)</f>
        <v>1.7282608695652173</v>
      </c>
      <c r="H5">
        <f t="shared" si="0"/>
        <v>0.89568106060606079</v>
      </c>
      <c r="K5" s="42" t="s">
        <v>595</v>
      </c>
      <c r="L5" s="100" t="s">
        <v>87</v>
      </c>
      <c r="M5" s="96">
        <v>1.0530189393939393</v>
      </c>
      <c r="P5" s="19"/>
      <c r="R5" s="19"/>
    </row>
    <row r="6" spans="1:18" x14ac:dyDescent="0.25">
      <c r="A6" s="219"/>
      <c r="B6" t="s">
        <v>245</v>
      </c>
      <c r="C6" t="s">
        <v>51</v>
      </c>
      <c r="D6" s="44">
        <f>+D33</f>
        <v>2.5383966244725737</v>
      </c>
      <c r="E6" s="44">
        <f>+E33</f>
        <v>2.4506666666666663</v>
      </c>
      <c r="F6" s="44">
        <f>+F33</f>
        <v>2.6184523809523812</v>
      </c>
      <c r="G6" s="44">
        <f>+G33</f>
        <v>2.5365384615384619</v>
      </c>
      <c r="H6">
        <f t="shared" si="0"/>
        <v>0.98730189393939416</v>
      </c>
      <c r="K6" s="42" t="s">
        <v>596</v>
      </c>
      <c r="L6" s="100" t="s">
        <v>87</v>
      </c>
      <c r="M6" s="96">
        <v>0.89568106060606079</v>
      </c>
    </row>
    <row r="7" spans="1:18" x14ac:dyDescent="0.25">
      <c r="A7" s="219"/>
      <c r="B7" t="s">
        <v>246</v>
      </c>
      <c r="C7" t="s">
        <v>624</v>
      </c>
      <c r="D7" s="19"/>
      <c r="E7" s="19"/>
      <c r="F7" s="19"/>
      <c r="G7" s="19"/>
      <c r="H7">
        <f t="shared" si="0"/>
        <v>0.90119507575757563</v>
      </c>
      <c r="K7" s="42" t="s">
        <v>597</v>
      </c>
      <c r="L7" s="100" t="s">
        <v>87</v>
      </c>
      <c r="M7" s="96">
        <v>0.98730189393939416</v>
      </c>
    </row>
    <row r="8" spans="1:18" x14ac:dyDescent="0.25">
      <c r="A8" s="219"/>
      <c r="B8" t="s">
        <v>246</v>
      </c>
      <c r="C8" t="s">
        <v>190</v>
      </c>
      <c r="D8" s="19">
        <f>AVERAGE('Task Durations'!D20:BZ20)</f>
        <v>6.9944444444444454</v>
      </c>
      <c r="E8" s="19">
        <f>AVERAGEIF('Task Durations'!$D$55:$BZ$55,"Very Small",'Task Durations'!D20:BZ20)</f>
        <v>11.006944444444445</v>
      </c>
      <c r="F8" s="19">
        <f>AVERAGEIF('Task Durations'!$D$55:$BZ$55,"Small",'Task Durations'!D20:BZ20)</f>
        <v>7.9413580246913584</v>
      </c>
      <c r="G8" s="19">
        <f>AVERAGEIF('Task Durations'!$D$55:$BZ$55,"Large",'Task Durations'!D20:BZ20)</f>
        <v>1.3478260869565217</v>
      </c>
      <c r="K8" s="42" t="s">
        <v>598</v>
      </c>
      <c r="L8" s="100" t="s">
        <v>87</v>
      </c>
      <c r="M8" s="96">
        <v>0.90119507575757563</v>
      </c>
    </row>
    <row r="9" spans="1:18" x14ac:dyDescent="0.25">
      <c r="A9" s="219"/>
      <c r="B9" t="s">
        <v>158</v>
      </c>
      <c r="C9" t="s">
        <v>22</v>
      </c>
      <c r="D9" s="19">
        <f>AVERAGE('Task Durations'!D27:BZ27)</f>
        <v>0.91888888888888898</v>
      </c>
      <c r="E9" s="19">
        <f>AVERAGEIF('Task Durations'!$D$55:$BZ$55,"Very Small",'Task Durations'!D27:BZ27)</f>
        <v>0.48402777777777789</v>
      </c>
      <c r="F9" s="19">
        <f>AVERAGEIF('Task Durations'!$D$55:$BZ$55,"Small",'Task Durations'!D27:BZ27)</f>
        <v>0.7592592592592593</v>
      </c>
      <c r="G9" s="19">
        <f>AVERAGEIF('Task Durations'!$D$55:$BZ$55,"Large",'Task Durations'!D27:BZ27)</f>
        <v>1.6</v>
      </c>
      <c r="H9">
        <f t="shared" ref="H9:H14" si="1">M9</f>
        <v>0.7146810606060604</v>
      </c>
      <c r="K9" s="42" t="s">
        <v>599</v>
      </c>
      <c r="L9" s="100" t="s">
        <v>600</v>
      </c>
      <c r="M9" s="96">
        <v>0.7146810606060604</v>
      </c>
    </row>
    <row r="10" spans="1:18" x14ac:dyDescent="0.25">
      <c r="A10" s="219"/>
      <c r="B10" t="s">
        <v>79</v>
      </c>
      <c r="C10" t="s">
        <v>23</v>
      </c>
      <c r="D10" s="19">
        <f>AVERAGE('Task Durations'!D28:BZ28)</f>
        <v>1.6182222222222227</v>
      </c>
      <c r="E10" s="19">
        <f>AVERAGEIF('Task Durations'!$D$55:$BZ$55,"Very Small",'Task Durations'!D28:BZ28)</f>
        <v>1.1145833333333335</v>
      </c>
      <c r="F10" s="19">
        <f>AVERAGEIF('Task Durations'!$D$55:$BZ$55,"Small",'Task Durations'!D28:BZ28)</f>
        <v>1.5759259259259253</v>
      </c>
      <c r="G10" s="19">
        <f>AVERAGEIF('Task Durations'!$D$55:$BZ$55,"Large",'Task Durations'!D28:BZ28)</f>
        <v>2.0565217391304342</v>
      </c>
      <c r="H10">
        <f t="shared" si="1"/>
        <v>1.6419715909090911</v>
      </c>
      <c r="K10" s="42" t="s">
        <v>601</v>
      </c>
      <c r="L10" s="100" t="s">
        <v>79</v>
      </c>
      <c r="M10" s="96">
        <v>1.6419715909090911</v>
      </c>
    </row>
    <row r="11" spans="1:18" x14ac:dyDescent="0.25">
      <c r="A11" s="219"/>
      <c r="B11" t="s">
        <v>158</v>
      </c>
      <c r="C11" t="s">
        <v>24</v>
      </c>
      <c r="D11" s="19">
        <f>AVERAGE('Task Durations'!D29:BZ29)</f>
        <v>2.1102222222222227</v>
      </c>
      <c r="E11" s="19">
        <f>AVERAGEIF('Task Durations'!$D$55:$BZ$55,"Very Small",'Task Durations'!D29:BZ29)</f>
        <v>0.84444444444444422</v>
      </c>
      <c r="F11" s="19">
        <f>AVERAGEIF('Task Durations'!$D$55:$BZ$55,"Small",'Task Durations'!D29:BZ29)</f>
        <v>2.0999999999999996</v>
      </c>
      <c r="G11" s="19">
        <f>AVERAGEIF('Task Durations'!$D$55:$BZ$55,"Large",'Task Durations'!D29:BZ29)</f>
        <v>3.5246376811594202</v>
      </c>
      <c r="H11">
        <f t="shared" si="1"/>
        <v>1.6447943181818183</v>
      </c>
      <c r="K11" s="42" t="s">
        <v>602</v>
      </c>
      <c r="L11" s="100" t="s">
        <v>600</v>
      </c>
      <c r="M11" s="96">
        <v>1.6447943181818183</v>
      </c>
    </row>
    <row r="12" spans="1:18" x14ac:dyDescent="0.25">
      <c r="A12" s="219"/>
      <c r="B12" t="s">
        <v>79</v>
      </c>
      <c r="C12" t="s">
        <v>25</v>
      </c>
      <c r="D12" s="19">
        <f>AVERAGE('Task Durations'!D30:BZ30)</f>
        <v>3.8593333333333346</v>
      </c>
      <c r="E12" s="19">
        <f>AVERAGEIF('Task Durations'!$D$55:$BZ$55,"Very Small",'Task Durations'!D30:BZ30)</f>
        <v>3.993749999999999</v>
      </c>
      <c r="F12" s="19">
        <f>AVERAGEIF('Task Durations'!$D$55:$BZ$55,"Small",'Task Durations'!D30:BZ30)</f>
        <v>4.5796296296296299</v>
      </c>
      <c r="G12" s="19">
        <f>AVERAGEIF('Task Durations'!$D$55:$BZ$55,"Large",'Task Durations'!D30:BZ30)</f>
        <v>2.9123188405797102</v>
      </c>
      <c r="H12">
        <f t="shared" si="1"/>
        <v>4.6401704545454541</v>
      </c>
      <c r="K12" s="42" t="s">
        <v>603</v>
      </c>
      <c r="L12" s="100" t="s">
        <v>79</v>
      </c>
      <c r="M12" s="96">
        <v>4.6401704545454541</v>
      </c>
    </row>
    <row r="13" spans="1:18" x14ac:dyDescent="0.25">
      <c r="A13" s="219"/>
      <c r="B13" t="s">
        <v>79</v>
      </c>
      <c r="C13" t="s">
        <v>26</v>
      </c>
      <c r="D13" s="19">
        <f>AVERAGE('Task Durations'!D31:BZ31)</f>
        <v>28.431111111111115</v>
      </c>
      <c r="E13" s="19">
        <f>AVERAGEIF('Task Durations'!$D$55:$BZ$55,"Very Small",'Task Durations'!D31:BZ31)</f>
        <v>29.368750000000002</v>
      </c>
      <c r="F13" s="19">
        <f>AVERAGEIF('Task Durations'!$D$55:$BZ$55,"Small",'Task Durations'!D31:BZ31)</f>
        <v>27.625308641975309</v>
      </c>
      <c r="G13" s="19">
        <f>AVERAGEIF('Task Durations'!$D$55:$BZ$55,"Large",'Task Durations'!D31:BZ31)</f>
        <v>27.389130434782611</v>
      </c>
      <c r="H13">
        <f t="shared" si="1"/>
        <v>25.820344696969702</v>
      </c>
      <c r="K13" s="42" t="s">
        <v>604</v>
      </c>
      <c r="L13" s="100" t="s">
        <v>79</v>
      </c>
      <c r="M13" s="96">
        <v>25.820344696969702</v>
      </c>
    </row>
    <row r="14" spans="1:18" x14ac:dyDescent="0.25">
      <c r="A14" s="219"/>
      <c r="B14" t="s">
        <v>79</v>
      </c>
      <c r="C14" t="s">
        <v>27</v>
      </c>
      <c r="D14" s="19">
        <f>AVERAGE('Task Durations'!D32:BZ32)</f>
        <v>0.74733333333333296</v>
      </c>
      <c r="E14" s="44">
        <f>AVERAGEIF('Task Durations'!$D$55:$BZ$55,"Very Small",'Task Durations'!D32:BZ32)</f>
        <v>0.91041666666666587</v>
      </c>
      <c r="F14" s="19">
        <f>AVERAGEIF('Task Durations'!$D$55:$BZ$55,"Small",'Task Durations'!D32:BZ32)</f>
        <v>0.93827160493827133</v>
      </c>
      <c r="G14" s="19">
        <f>AVERAGEIF('Task Durations'!$D$55:$BZ$55,"Large",'Task Durations'!D32:BZ32)</f>
        <v>0.38550724637681144</v>
      </c>
      <c r="H14">
        <f t="shared" si="1"/>
        <v>1.7289212121212123</v>
      </c>
      <c r="K14" s="42" t="s">
        <v>605</v>
      </c>
      <c r="L14" s="100" t="s">
        <v>79</v>
      </c>
      <c r="M14" s="96">
        <v>1.7289212121212123</v>
      </c>
    </row>
    <row r="15" spans="1:18" x14ac:dyDescent="0.25">
      <c r="A15" s="219"/>
      <c r="B15" t="s">
        <v>79</v>
      </c>
      <c r="C15" t="s">
        <v>28</v>
      </c>
      <c r="D15" s="19">
        <f>AVERAGE('Task Durations'!D33:BZ33)</f>
        <v>3.2448888888888892</v>
      </c>
      <c r="E15" s="19">
        <f>AVERAGEIF('Task Durations'!$D$55:$BZ$55,"Very Small",'Task Durations'!D33:BZ33)</f>
        <v>2.875694444444445</v>
      </c>
      <c r="F15" s="19">
        <f>AVERAGEIF('Task Durations'!$D$55:$BZ$55,"Small",'Task Durations'!D33:BZ33)</f>
        <v>4.4530864197530873</v>
      </c>
      <c r="G15" s="19">
        <f>AVERAGEIF('Task Durations'!$D$55:$BZ$55,"Large",'Task Durations'!D33:BZ33)</f>
        <v>2.1623188405797094</v>
      </c>
      <c r="H15">
        <f>M16</f>
        <v>2.2886212121212122</v>
      </c>
      <c r="K15" s="42" t="s">
        <v>606</v>
      </c>
      <c r="L15" s="100" t="s">
        <v>600</v>
      </c>
      <c r="M15" s="96">
        <v>2.2108621212121204</v>
      </c>
    </row>
    <row r="16" spans="1:18" x14ac:dyDescent="0.25">
      <c r="A16" s="219"/>
      <c r="B16" t="s">
        <v>158</v>
      </c>
      <c r="C16" t="s">
        <v>29</v>
      </c>
      <c r="D16" s="19">
        <f>AVERAGE('Task Durations'!D34:BZ34)</f>
        <v>2.5939999999999994</v>
      </c>
      <c r="E16" s="19">
        <f>AVERAGEIF('Task Durations'!$D$55:$BZ$55,"Very Small",'Task Durations'!D34:BZ34)</f>
        <v>2.5027777777777778</v>
      </c>
      <c r="F16" s="19">
        <f>AVERAGEIF('Task Durations'!$D$55:$BZ$55,"Small",'Task Durations'!D34:BZ34)</f>
        <v>1.9370370370370371</v>
      </c>
      <c r="G16" s="19">
        <f>AVERAGEIF('Task Durations'!$D$55:$BZ$55,"Large",'Task Durations'!D34:BZ34)</f>
        <v>3.5028985507246375</v>
      </c>
      <c r="H16">
        <f>M15</f>
        <v>2.2108621212121204</v>
      </c>
      <c r="K16" s="42" t="s">
        <v>607</v>
      </c>
      <c r="L16" s="100" t="s">
        <v>79</v>
      </c>
      <c r="M16" s="96">
        <v>2.2886212121212122</v>
      </c>
    </row>
    <row r="17" spans="1:13" x14ac:dyDescent="0.25">
      <c r="A17" s="219"/>
      <c r="B17" t="s">
        <v>245</v>
      </c>
      <c r="C17" t="s">
        <v>32</v>
      </c>
      <c r="D17" s="19">
        <f>AVERAGE('Task Durations'!D37:BZ37)</f>
        <v>0.95333333333333348</v>
      </c>
      <c r="E17" s="19">
        <f>AVERAGEIF('Task Durations'!$D$55:$BZ$55,"Very Small",'Task Durations'!D37:BZ37)</f>
        <v>0.72638888888888886</v>
      </c>
      <c r="F17" s="19">
        <f>AVERAGEIF('Task Durations'!$D$55:$BZ$55,"Small",'Task Durations'!D37:BZ37)</f>
        <v>1.2302469135802467</v>
      </c>
      <c r="G17" s="19">
        <f>AVERAGEIF('Task Durations'!$D$55:$BZ$55,"Large",'Task Durations'!D37:BZ37)</f>
        <v>0.65652173913043466</v>
      </c>
      <c r="H17">
        <f>M17</f>
        <v>1.7251856060606066</v>
      </c>
      <c r="K17" s="42" t="s">
        <v>608</v>
      </c>
      <c r="L17" s="100" t="s">
        <v>87</v>
      </c>
      <c r="M17" s="96">
        <v>1.7251856060606066</v>
      </c>
    </row>
    <row r="18" spans="1:13" x14ac:dyDescent="0.25">
      <c r="A18" s="219"/>
      <c r="B18" t="s">
        <v>245</v>
      </c>
      <c r="C18" t="s">
        <v>33</v>
      </c>
      <c r="D18" s="19">
        <f>AVERAGE('Task Durations'!D38:BZ38)</f>
        <v>0.93311111111111078</v>
      </c>
      <c r="E18" s="19">
        <f>AVERAGEIF('Task Durations'!$D$55:$BZ$55,"Very Small",'Task Durations'!D38:BZ38)</f>
        <v>0.76597222222222239</v>
      </c>
      <c r="F18" s="19">
        <f>AVERAGEIF('Task Durations'!$D$55:$BZ$55,"Small",'Task Durations'!D38:BZ38)</f>
        <v>0.83888888888888902</v>
      </c>
      <c r="G18" s="19">
        <f>AVERAGEIF('Task Durations'!$D$55:$BZ$55,"Large",'Task Durations'!D38:BZ38)</f>
        <v>1.2260869565217392</v>
      </c>
      <c r="H18">
        <f t="shared" ref="H18:H27" si="2">M18</f>
        <v>1.0125333333333335</v>
      </c>
      <c r="K18" s="42" t="s">
        <v>609</v>
      </c>
      <c r="L18" s="100" t="s">
        <v>87</v>
      </c>
      <c r="M18" s="96">
        <v>1.0125333333333335</v>
      </c>
    </row>
    <row r="19" spans="1:13" x14ac:dyDescent="0.25">
      <c r="A19" s="219"/>
      <c r="B19" t="s">
        <v>245</v>
      </c>
      <c r="C19" t="s">
        <v>34</v>
      </c>
      <c r="D19" s="19">
        <f>AVERAGE('Task Durations'!D39:BZ39)</f>
        <v>0.78444444444444406</v>
      </c>
      <c r="E19" s="19">
        <f>AVERAGEIF('Task Durations'!$D$55:$BZ$55,"Very Small",'Task Durations'!D39:BZ39)</f>
        <v>0.8534722222222223</v>
      </c>
      <c r="F19" s="19">
        <f>AVERAGEIF('Task Durations'!$D$55:$BZ$55,"Small",'Task Durations'!D39:BZ39)</f>
        <v>0.81049382716049378</v>
      </c>
      <c r="G19" s="19">
        <f>AVERAGEIF('Task Durations'!$D$55:$BZ$55,"Large",'Task Durations'!D39:BZ39)</f>
        <v>0.672463768115942</v>
      </c>
      <c r="H19">
        <f t="shared" si="2"/>
        <v>0.64044810606060631</v>
      </c>
      <c r="K19" s="42" t="s">
        <v>610</v>
      </c>
      <c r="L19" s="100" t="s">
        <v>87</v>
      </c>
      <c r="M19" s="96">
        <v>0.64044810606060631</v>
      </c>
    </row>
    <row r="20" spans="1:13" x14ac:dyDescent="0.25">
      <c r="A20" s="219"/>
      <c r="B20" t="s">
        <v>245</v>
      </c>
      <c r="C20" t="s">
        <v>35</v>
      </c>
      <c r="D20" s="19">
        <f>AVERAGE('Task Durations'!D40:BZ40)</f>
        <v>0.92599999999999982</v>
      </c>
      <c r="E20" s="19">
        <f>AVERAGEIF('Task Durations'!$D$55:$BZ$55,"Very Small",'Task Durations'!D40:BZ40)</f>
        <v>1.0319444444444443</v>
      </c>
      <c r="F20" s="19">
        <f>AVERAGEIF('Task Durations'!$D$55:$BZ$55,"Small",'Task Durations'!D40:BZ40)</f>
        <v>0.87962962962962954</v>
      </c>
      <c r="G20" s="19">
        <f>AVERAGEIF('Task Durations'!$D$55:$BZ$55,"Large",'Task Durations'!D40:BZ40)</f>
        <v>0.86666666666666714</v>
      </c>
      <c r="H20">
        <f t="shared" si="2"/>
        <v>0.73617765151515158</v>
      </c>
      <c r="K20" s="42" t="s">
        <v>611</v>
      </c>
      <c r="L20" s="100" t="s">
        <v>87</v>
      </c>
      <c r="M20" s="96">
        <v>0.73617765151515158</v>
      </c>
    </row>
    <row r="21" spans="1:13" x14ac:dyDescent="0.25">
      <c r="A21" s="219"/>
      <c r="B21" t="s">
        <v>245</v>
      </c>
      <c r="C21" t="s">
        <v>36</v>
      </c>
      <c r="D21" s="19">
        <f>AVERAGE('Task Durations'!D41:BZ41)</f>
        <v>0.79688888888888876</v>
      </c>
      <c r="E21" s="19">
        <f>AVERAGEIF('Task Durations'!$D$55:$BZ$55,"Very Small",'Task Durations'!D41:BZ41)</f>
        <v>1.0368055555555558</v>
      </c>
      <c r="F21" s="19">
        <f>AVERAGEIF('Task Durations'!$D$55:$BZ$55,"Small",'Task Durations'!D41:BZ41)</f>
        <v>0.70000000000000018</v>
      </c>
      <c r="G21" s="19">
        <f>AVERAGEIF('Task Durations'!$D$55:$BZ$55,"Large",'Task Durations'!D41:BZ41)</f>
        <v>0.65144927536231878</v>
      </c>
      <c r="H21">
        <f t="shared" si="2"/>
        <v>0.55297727272727271</v>
      </c>
      <c r="K21" s="42" t="s">
        <v>612</v>
      </c>
      <c r="L21" s="100" t="s">
        <v>87</v>
      </c>
      <c r="M21" s="96">
        <v>0.55297727272727271</v>
      </c>
    </row>
    <row r="22" spans="1:13" x14ac:dyDescent="0.25">
      <c r="A22" s="219"/>
      <c r="B22" t="s">
        <v>245</v>
      </c>
      <c r="C22" t="s">
        <v>37</v>
      </c>
      <c r="D22" s="19">
        <f>AVERAGE('Task Durations'!D42:BZ42)</f>
        <v>0.90199999999999991</v>
      </c>
      <c r="E22" s="19">
        <f>AVERAGEIF('Task Durations'!$D$55:$BZ$55,"Very Small",'Task Durations'!D42:BZ42)</f>
        <v>1.1673611111111111</v>
      </c>
      <c r="F22" s="19">
        <f>AVERAGEIF('Task Durations'!$D$55:$BZ$55,"Small",'Task Durations'!D42:BZ42)</f>
        <v>0.79567901234567906</v>
      </c>
      <c r="G22" s="19">
        <f>AVERAGEIF('Task Durations'!$D$55:$BZ$55,"Large",'Task Durations'!D42:BZ42)</f>
        <v>0.76739130434782621</v>
      </c>
      <c r="H22">
        <f t="shared" si="2"/>
        <v>0.80802954545454542</v>
      </c>
      <c r="K22" s="42" t="s">
        <v>613</v>
      </c>
      <c r="L22" s="100" t="s">
        <v>87</v>
      </c>
      <c r="M22" s="96">
        <v>0.80802954545454542</v>
      </c>
    </row>
    <row r="23" spans="1:13" x14ac:dyDescent="0.25">
      <c r="A23" s="219"/>
      <c r="B23" t="s">
        <v>245</v>
      </c>
      <c r="C23" t="s">
        <v>38</v>
      </c>
      <c r="D23" s="19">
        <f>AVERAGE('Task Durations'!D43:BZ43)</f>
        <v>0.81066666666666676</v>
      </c>
      <c r="E23" s="19">
        <f>AVERAGEIF('Task Durations'!$D$55:$BZ$55,"Very Small",'Task Durations'!D43:BZ43)</f>
        <v>1.4458333333333331</v>
      </c>
      <c r="F23" s="19">
        <f>AVERAGEIF('Task Durations'!$D$55:$BZ$55,"Small",'Task Durations'!D43:BZ43)</f>
        <v>0.53271604938271622</v>
      </c>
      <c r="G23" s="19">
        <f>AVERAGEIF('Task Durations'!$D$55:$BZ$55,"Large",'Task Durations'!D43:BZ43)</f>
        <v>0.42246376811594205</v>
      </c>
      <c r="H23">
        <f t="shared" si="2"/>
        <v>0.59554659090909112</v>
      </c>
      <c r="K23" s="42" t="s">
        <v>614</v>
      </c>
      <c r="L23" s="100" t="s">
        <v>87</v>
      </c>
      <c r="M23" s="96">
        <v>0.59554659090909112</v>
      </c>
    </row>
    <row r="24" spans="1:13" x14ac:dyDescent="0.25">
      <c r="A24" s="219"/>
      <c r="B24" t="s">
        <v>245</v>
      </c>
      <c r="C24" t="s">
        <v>39</v>
      </c>
      <c r="D24" s="19">
        <f>AVERAGE('Task Durations'!D44:BZ44)</f>
        <v>2.3384444444444443</v>
      </c>
      <c r="E24" s="19">
        <f>AVERAGEIF('Task Durations'!$D$55:$BZ$55,"Very Small",'Task Durations'!D44:BZ44)</f>
        <v>2.2055555555555562</v>
      </c>
      <c r="F24" s="19">
        <f>AVERAGEIF('Task Durations'!$D$55:$BZ$55,"Small",'Task Durations'!D44:BZ44)</f>
        <v>1.8679012345679011</v>
      </c>
      <c r="G24" s="19">
        <f>AVERAGEIF('Task Durations'!$D$55:$BZ$55,"Large",'Task Durations'!D44:BZ44)</f>
        <v>3.034782608695652</v>
      </c>
      <c r="H24">
        <f t="shared" si="2"/>
        <v>2.1144026515151513</v>
      </c>
      <c r="K24" s="42" t="s">
        <v>615</v>
      </c>
      <c r="L24" s="100" t="s">
        <v>87</v>
      </c>
      <c r="M24" s="96">
        <v>2.1144026515151513</v>
      </c>
    </row>
    <row r="25" spans="1:13" x14ac:dyDescent="0.25">
      <c r="A25" s="219"/>
      <c r="B25" t="s">
        <v>158</v>
      </c>
      <c r="C25" t="s">
        <v>40</v>
      </c>
      <c r="D25" s="19">
        <f>AVERAGE('Task Durations'!D45:BZ45)</f>
        <v>0.72733333333333305</v>
      </c>
      <c r="E25" s="19">
        <f>AVERAGEIF('Task Durations'!$D$55:$BZ$55,"Very Small",'Task Durations'!D45:BZ45)</f>
        <v>0.90972222222222232</v>
      </c>
      <c r="F25" s="19">
        <f>AVERAGEIF('Task Durations'!$D$55:$BZ$55,"Small",'Task Durations'!D45:BZ45)</f>
        <v>0.87654320987654311</v>
      </c>
      <c r="G25" s="19">
        <f>AVERAGEIF('Task Durations'!$D$55:$BZ$55,"Large",'Task Durations'!D45:BZ45)</f>
        <v>0.33623188405797094</v>
      </c>
      <c r="H25">
        <f t="shared" si="2"/>
        <v>0.64670340909090918</v>
      </c>
      <c r="K25" s="42" t="s">
        <v>616</v>
      </c>
      <c r="L25" s="100" t="s">
        <v>600</v>
      </c>
      <c r="M25" s="96">
        <v>0.64670340909090918</v>
      </c>
    </row>
    <row r="26" spans="1:13" x14ac:dyDescent="0.25">
      <c r="A26" s="219"/>
      <c r="B26" t="s">
        <v>245</v>
      </c>
      <c r="C26" t="s">
        <v>41</v>
      </c>
      <c r="D26" s="19">
        <f>AVERAGE('Task Durations'!D46:BZ46)</f>
        <v>8.8466666666666658</v>
      </c>
      <c r="E26" s="19">
        <f>AVERAGEIF('Task Durations'!$D$55:$BZ$55,"Very Small",'Task Durations'!D46:BZ46)</f>
        <v>10.184722222222224</v>
      </c>
      <c r="F26" s="19">
        <f>AVERAGEIF('Task Durations'!$D$55:$BZ$55,"Small",'Task Durations'!D46:BZ46)</f>
        <v>8.5925925925925917</v>
      </c>
      <c r="G26" s="19">
        <f>AVERAGEIF('Task Durations'!$D$55:$BZ$55,"Large",'Task Durations'!D46:BZ46)</f>
        <v>7.6768115942028983</v>
      </c>
      <c r="H26">
        <f t="shared" si="2"/>
        <v>7.8978549242424227</v>
      </c>
      <c r="K26" s="42" t="s">
        <v>617</v>
      </c>
      <c r="L26" s="100" t="s">
        <v>87</v>
      </c>
      <c r="M26" s="96">
        <v>7.8978549242424227</v>
      </c>
    </row>
    <row r="27" spans="1:13" x14ac:dyDescent="0.25">
      <c r="A27" s="219"/>
      <c r="B27" t="s">
        <v>158</v>
      </c>
      <c r="C27" t="s">
        <v>191</v>
      </c>
      <c r="D27" s="19">
        <f>AVERAGE('Task Durations'!D47:BZ47)</f>
        <v>3.0683333333333334</v>
      </c>
      <c r="E27" s="19">
        <f>AVERAGEIF('Task Durations'!$D$55:$BZ$55,"Very Small",'Task Durations'!D47:BZ47)</f>
        <v>4.5125000000000002</v>
      </c>
      <c r="F27" s="19">
        <f>AVERAGEIF('Task Durations'!$D$55:$BZ$55,"Small",'Task Durations'!D47:BZ47)</f>
        <v>3.2022222222222232</v>
      </c>
      <c r="G27" s="19">
        <f>AVERAGEIF('Task Durations'!$D$55:$BZ$55,"Large",'Task Durations'!D47:BZ47)</f>
        <v>1.5807692307692311</v>
      </c>
      <c r="H27">
        <f t="shared" si="2"/>
        <v>1.361239015151515</v>
      </c>
      <c r="K27" s="42" t="s">
        <v>618</v>
      </c>
      <c r="L27" s="100" t="s">
        <v>600</v>
      </c>
      <c r="M27" s="96">
        <v>1.361239015151515</v>
      </c>
    </row>
    <row r="28" spans="1:13" ht="15.75" thickBot="1" x14ac:dyDescent="0.3">
      <c r="A28" s="219"/>
      <c r="B28" t="s">
        <v>246</v>
      </c>
      <c r="C28" t="s">
        <v>42</v>
      </c>
      <c r="D28" s="19">
        <f>AVERAGE('Task Durations'!D49:BZ49)</f>
        <v>6.0348765432098768</v>
      </c>
      <c r="E28" s="19">
        <f>AVERAGEIF('Task Durations'!$D$55:$BZ$55,"Very Small",'Task Durations'!D49:BZ49)</f>
        <v>6.1971014492753627</v>
      </c>
      <c r="F28" s="19">
        <f>AVERAGEIF('Task Durations'!$D$55:$BZ$55,"Small",'Task Durations'!D49:BZ49)</f>
        <v>7.4947368421052634</v>
      </c>
      <c r="G28" s="19">
        <f>AVERAGEIF('Task Durations'!$D$55:$BZ$55,"Large",'Task Durations'!D49:BZ49)</f>
        <v>2.8136363636363635</v>
      </c>
      <c r="K28" s="101" t="s">
        <v>619</v>
      </c>
      <c r="L28" s="102" t="s">
        <v>620</v>
      </c>
      <c r="M28" s="103">
        <v>28.75</v>
      </c>
    </row>
    <row r="29" spans="1:13" x14ac:dyDescent="0.25">
      <c r="A29" s="219"/>
      <c r="B29" t="s">
        <v>246</v>
      </c>
      <c r="C29" t="s">
        <v>43</v>
      </c>
      <c r="D29" s="19">
        <f>AVERAGE('Task Durations'!D50:BZ50)</f>
        <v>6.2163580246913579</v>
      </c>
      <c r="E29" s="19">
        <f>AVERAGEIF('Task Durations'!$D$55:$BZ$55,"Very Small",'Task Durations'!D50:BZ50)</f>
        <v>7.9934782608695647</v>
      </c>
      <c r="F29" s="19">
        <f>AVERAGEIF('Task Durations'!$D$55:$BZ$55,"Small",'Task Durations'!D50:BZ50)</f>
        <v>5.2192982456140342</v>
      </c>
      <c r="G29" s="19">
        <f>AVERAGEIF('Task Durations'!$D$55:$BZ$55,"Large",'Task Durations'!D50:BZ50)</f>
        <v>4.4242424242424239</v>
      </c>
    </row>
    <row r="30" spans="1:13" x14ac:dyDescent="0.25">
      <c r="A30" s="219"/>
      <c r="B30" t="s">
        <v>246</v>
      </c>
      <c r="C30" t="s">
        <v>44</v>
      </c>
      <c r="D30" s="19">
        <f>AVERAGE('Task Durations'!D51:BZ51)</f>
        <v>5.6273972602739732</v>
      </c>
      <c r="E30" s="19">
        <f>AVERAGEIF('Task Durations'!$D$55:$BZ$55,"Very Small",'Task Durations'!D51:BZ51)</f>
        <v>6.0673611111111114</v>
      </c>
      <c r="F30" s="19">
        <f>AVERAGEIF('Task Durations'!$D$55:$BZ$55,"Small",'Task Durations'!D51:BZ51)</f>
        <v>4.737333333333333</v>
      </c>
      <c r="G30" s="19">
        <f>AVERAGEIF('Task Durations'!$D$55:$BZ$55,"Large",'Task Durations'!D51:BZ51)</f>
        <v>5.7717391304347823</v>
      </c>
    </row>
    <row r="31" spans="1:13" x14ac:dyDescent="0.25">
      <c r="A31" s="219"/>
      <c r="D31" s="19"/>
      <c r="E31" s="19"/>
      <c r="F31" s="19"/>
      <c r="G31" s="19"/>
    </row>
    <row r="32" spans="1:13" x14ac:dyDescent="0.25">
      <c r="A32" s="219"/>
    </row>
    <row r="33" spans="1:7" x14ac:dyDescent="0.25">
      <c r="A33" s="219"/>
      <c r="C33" t="s">
        <v>466</v>
      </c>
      <c r="D33" s="44">
        <f>+AVERAGE(F36:F114)</f>
        <v>2.5383966244725737</v>
      </c>
      <c r="E33" s="44">
        <f>+AVERAGEIF($C$36:$C$114,"Very Small",$F$36:$F$114)</f>
        <v>2.4506666666666663</v>
      </c>
      <c r="F33" s="44">
        <f>+AVERAGEIF($C$36:$C$114,"Small",$F$36:$F$114)</f>
        <v>2.6184523809523812</v>
      </c>
      <c r="G33" s="44">
        <f>+AVERAGEIF($C$36:$C$114,"Large",$F$36:$F$114)</f>
        <v>2.5365384615384619</v>
      </c>
    </row>
    <row r="35" spans="1:7" x14ac:dyDescent="0.25">
      <c r="B35" t="s">
        <v>83</v>
      </c>
      <c r="C35" t="s">
        <v>234</v>
      </c>
      <c r="D35" t="s">
        <v>51</v>
      </c>
      <c r="E35" t="s">
        <v>31</v>
      </c>
      <c r="F35" t="s">
        <v>467</v>
      </c>
    </row>
    <row r="36" spans="1:7" x14ac:dyDescent="0.25">
      <c r="B36" t="s">
        <v>159</v>
      </c>
      <c r="C36" t="s">
        <v>220</v>
      </c>
      <c r="D36">
        <v>0</v>
      </c>
      <c r="E36">
        <v>0.58333333333333337</v>
      </c>
      <c r="F36">
        <f>+IF(D36=0,E36,D36)</f>
        <v>0.58333333333333337</v>
      </c>
    </row>
    <row r="37" spans="1:7" x14ac:dyDescent="0.25">
      <c r="B37" t="s">
        <v>160</v>
      </c>
      <c r="C37" t="s">
        <v>221</v>
      </c>
      <c r="D37">
        <v>0</v>
      </c>
      <c r="E37">
        <v>2.0666666666666669</v>
      </c>
      <c r="F37">
        <f t="shared" ref="F37:F100" si="3">+IF(D37=0,E37,D37)</f>
        <v>2.0666666666666669</v>
      </c>
    </row>
    <row r="38" spans="1:7" x14ac:dyDescent="0.25">
      <c r="B38" t="s">
        <v>161</v>
      </c>
      <c r="C38" t="s">
        <v>220</v>
      </c>
      <c r="D38">
        <v>0.5</v>
      </c>
      <c r="E38">
        <v>0</v>
      </c>
      <c r="F38">
        <f t="shared" si="3"/>
        <v>0.5</v>
      </c>
    </row>
    <row r="39" spans="1:7" x14ac:dyDescent="0.25">
      <c r="B39" t="s">
        <v>162</v>
      </c>
      <c r="C39" t="s">
        <v>222</v>
      </c>
      <c r="D39">
        <v>0</v>
      </c>
      <c r="E39">
        <v>10.516666666666667</v>
      </c>
      <c r="F39">
        <f t="shared" si="3"/>
        <v>10.516666666666667</v>
      </c>
    </row>
    <row r="40" spans="1:7" x14ac:dyDescent="0.25">
      <c r="B40" t="s">
        <v>163</v>
      </c>
      <c r="C40" t="s">
        <v>222</v>
      </c>
      <c r="D40">
        <v>0</v>
      </c>
      <c r="E40">
        <v>2.5</v>
      </c>
      <c r="F40">
        <f t="shared" si="3"/>
        <v>2.5</v>
      </c>
    </row>
    <row r="41" spans="1:7" x14ac:dyDescent="0.25">
      <c r="B41" t="s">
        <v>164</v>
      </c>
      <c r="C41" t="s">
        <v>220</v>
      </c>
      <c r="D41">
        <v>0</v>
      </c>
      <c r="E41">
        <v>4.4666666666666668</v>
      </c>
      <c r="F41">
        <f t="shared" si="3"/>
        <v>4.4666666666666668</v>
      </c>
    </row>
    <row r="42" spans="1:7" x14ac:dyDescent="0.25">
      <c r="B42" t="s">
        <v>165</v>
      </c>
      <c r="C42" t="s">
        <v>222</v>
      </c>
      <c r="D42">
        <v>0.45000000000000018</v>
      </c>
      <c r="E42">
        <v>0</v>
      </c>
      <c r="F42">
        <f t="shared" si="3"/>
        <v>0.45000000000000018</v>
      </c>
    </row>
    <row r="43" spans="1:7" x14ac:dyDescent="0.25">
      <c r="B43" t="s">
        <v>166</v>
      </c>
      <c r="C43" t="s">
        <v>222</v>
      </c>
      <c r="D43">
        <v>0.45000000000000018</v>
      </c>
      <c r="E43">
        <v>0</v>
      </c>
      <c r="F43">
        <f t="shared" si="3"/>
        <v>0.45000000000000018</v>
      </c>
    </row>
    <row r="44" spans="1:7" x14ac:dyDescent="0.25">
      <c r="B44" t="s">
        <v>327</v>
      </c>
      <c r="C44" t="s">
        <v>220</v>
      </c>
      <c r="D44">
        <v>0</v>
      </c>
      <c r="E44">
        <v>3.7666666666666666</v>
      </c>
      <c r="F44">
        <f t="shared" si="3"/>
        <v>3.7666666666666666</v>
      </c>
    </row>
    <row r="45" spans="1:7" x14ac:dyDescent="0.25">
      <c r="B45" t="s">
        <v>328</v>
      </c>
      <c r="C45" t="s">
        <v>220</v>
      </c>
      <c r="D45">
        <v>0</v>
      </c>
      <c r="E45">
        <v>0.38333333333333336</v>
      </c>
      <c r="F45">
        <f t="shared" si="3"/>
        <v>0.38333333333333336</v>
      </c>
    </row>
    <row r="46" spans="1:7" x14ac:dyDescent="0.25">
      <c r="B46" t="s">
        <v>329</v>
      </c>
      <c r="C46" t="s">
        <v>221</v>
      </c>
      <c r="D46">
        <v>0</v>
      </c>
      <c r="E46">
        <v>5.166666666666667</v>
      </c>
      <c r="F46">
        <f t="shared" si="3"/>
        <v>5.166666666666667</v>
      </c>
    </row>
    <row r="47" spans="1:7" x14ac:dyDescent="0.25">
      <c r="B47" t="s">
        <v>330</v>
      </c>
      <c r="C47" t="s">
        <v>222</v>
      </c>
      <c r="D47">
        <v>0</v>
      </c>
      <c r="E47">
        <v>11.716666666666667</v>
      </c>
      <c r="F47">
        <f t="shared" si="3"/>
        <v>11.716666666666667</v>
      </c>
    </row>
    <row r="48" spans="1:7" x14ac:dyDescent="0.25">
      <c r="B48" t="s">
        <v>331</v>
      </c>
      <c r="C48" t="s">
        <v>220</v>
      </c>
      <c r="D48">
        <v>0</v>
      </c>
      <c r="E48">
        <v>1.2666666666666666</v>
      </c>
      <c r="F48">
        <f t="shared" si="3"/>
        <v>1.2666666666666666</v>
      </c>
    </row>
    <row r="49" spans="2:6" x14ac:dyDescent="0.25">
      <c r="B49" t="s">
        <v>332</v>
      </c>
      <c r="C49" t="s">
        <v>220</v>
      </c>
      <c r="D49">
        <v>0</v>
      </c>
      <c r="E49">
        <v>1.9833333333333334</v>
      </c>
      <c r="F49">
        <f t="shared" si="3"/>
        <v>1.9833333333333334</v>
      </c>
    </row>
    <row r="50" spans="2:6" x14ac:dyDescent="0.25">
      <c r="B50" t="s">
        <v>333</v>
      </c>
      <c r="C50" t="s">
        <v>220</v>
      </c>
      <c r="D50">
        <v>0</v>
      </c>
      <c r="E50">
        <v>3.8333333333333335</v>
      </c>
      <c r="F50">
        <f t="shared" si="3"/>
        <v>3.8333333333333335</v>
      </c>
    </row>
    <row r="51" spans="2:6" x14ac:dyDescent="0.25">
      <c r="B51" t="s">
        <v>334</v>
      </c>
      <c r="C51" t="s">
        <v>221</v>
      </c>
      <c r="D51">
        <v>0</v>
      </c>
      <c r="E51">
        <v>2.3666666666666667</v>
      </c>
      <c r="F51">
        <f t="shared" si="3"/>
        <v>2.3666666666666667</v>
      </c>
    </row>
    <row r="52" spans="2:6" x14ac:dyDescent="0.25">
      <c r="B52" t="s">
        <v>335</v>
      </c>
      <c r="C52" t="s">
        <v>221</v>
      </c>
      <c r="D52">
        <v>0</v>
      </c>
      <c r="E52">
        <v>0.71666666666666667</v>
      </c>
      <c r="F52">
        <f t="shared" si="3"/>
        <v>0.71666666666666667</v>
      </c>
    </row>
    <row r="53" spans="2:6" x14ac:dyDescent="0.25">
      <c r="B53" t="s">
        <v>336</v>
      </c>
      <c r="C53" t="s">
        <v>221</v>
      </c>
      <c r="D53">
        <v>0</v>
      </c>
      <c r="E53">
        <v>0.6</v>
      </c>
      <c r="F53">
        <f t="shared" si="3"/>
        <v>0.6</v>
      </c>
    </row>
    <row r="54" spans="2:6" x14ac:dyDescent="0.25">
      <c r="B54" t="s">
        <v>337</v>
      </c>
      <c r="C54" t="s">
        <v>221</v>
      </c>
      <c r="D54">
        <v>0.66666666666666652</v>
      </c>
      <c r="E54">
        <v>0</v>
      </c>
      <c r="F54">
        <f t="shared" si="3"/>
        <v>0.66666666666666652</v>
      </c>
    </row>
    <row r="55" spans="2:6" x14ac:dyDescent="0.25">
      <c r="B55" t="s">
        <v>338</v>
      </c>
      <c r="C55" t="s">
        <v>222</v>
      </c>
      <c r="D55">
        <v>0</v>
      </c>
      <c r="E55">
        <v>0.25</v>
      </c>
      <c r="F55">
        <f t="shared" si="3"/>
        <v>0.25</v>
      </c>
    </row>
    <row r="56" spans="2:6" x14ac:dyDescent="0.25">
      <c r="B56" t="s">
        <v>339</v>
      </c>
      <c r="C56" t="s">
        <v>222</v>
      </c>
      <c r="D56">
        <v>0.54999999999999982</v>
      </c>
      <c r="E56">
        <v>0</v>
      </c>
      <c r="F56">
        <f t="shared" si="3"/>
        <v>0.54999999999999982</v>
      </c>
    </row>
    <row r="57" spans="2:6" x14ac:dyDescent="0.25">
      <c r="B57" t="s">
        <v>340</v>
      </c>
      <c r="C57" t="s">
        <v>222</v>
      </c>
      <c r="D57">
        <v>0</v>
      </c>
      <c r="E57">
        <v>0.76666666666666572</v>
      </c>
      <c r="F57">
        <f t="shared" si="3"/>
        <v>0.76666666666666572</v>
      </c>
    </row>
    <row r="58" spans="2:6" x14ac:dyDescent="0.25">
      <c r="B58" t="s">
        <v>341</v>
      </c>
      <c r="C58" t="s">
        <v>220</v>
      </c>
      <c r="D58">
        <v>0</v>
      </c>
      <c r="E58">
        <v>1.8333333333333335</v>
      </c>
      <c r="F58">
        <f t="shared" si="3"/>
        <v>1.8333333333333335</v>
      </c>
    </row>
    <row r="59" spans="2:6" x14ac:dyDescent="0.25">
      <c r="B59" t="s">
        <v>342</v>
      </c>
      <c r="C59" t="s">
        <v>222</v>
      </c>
      <c r="D59">
        <v>0</v>
      </c>
      <c r="E59">
        <v>3.45</v>
      </c>
      <c r="F59">
        <f t="shared" si="3"/>
        <v>3.45</v>
      </c>
    </row>
    <row r="60" spans="2:6" x14ac:dyDescent="0.25">
      <c r="B60" t="s">
        <v>343</v>
      </c>
      <c r="C60" t="s">
        <v>220</v>
      </c>
      <c r="D60">
        <v>2.7</v>
      </c>
      <c r="E60">
        <v>0</v>
      </c>
      <c r="F60">
        <f t="shared" si="3"/>
        <v>2.7</v>
      </c>
    </row>
    <row r="61" spans="2:6" x14ac:dyDescent="0.25">
      <c r="B61" t="s">
        <v>344</v>
      </c>
      <c r="C61" t="s">
        <v>220</v>
      </c>
      <c r="D61">
        <v>0</v>
      </c>
      <c r="E61">
        <v>3.3833333333333333</v>
      </c>
      <c r="F61">
        <f t="shared" si="3"/>
        <v>3.3833333333333333</v>
      </c>
    </row>
    <row r="62" spans="2:6" x14ac:dyDescent="0.25">
      <c r="B62" t="s">
        <v>345</v>
      </c>
      <c r="C62" t="s">
        <v>220</v>
      </c>
      <c r="D62">
        <v>10</v>
      </c>
      <c r="E62">
        <v>8.6666666666666661</v>
      </c>
      <c r="F62">
        <f t="shared" si="3"/>
        <v>10</v>
      </c>
    </row>
    <row r="63" spans="2:6" x14ac:dyDescent="0.25">
      <c r="B63" t="s">
        <v>346</v>
      </c>
      <c r="C63" t="s">
        <v>222</v>
      </c>
      <c r="D63">
        <v>0</v>
      </c>
      <c r="E63">
        <v>2.5</v>
      </c>
      <c r="F63">
        <f t="shared" si="3"/>
        <v>2.5</v>
      </c>
    </row>
    <row r="64" spans="2:6" x14ac:dyDescent="0.25">
      <c r="B64" t="s">
        <v>347</v>
      </c>
      <c r="C64" t="s">
        <v>222</v>
      </c>
      <c r="D64">
        <v>0</v>
      </c>
      <c r="E64">
        <v>0.38333333333333336</v>
      </c>
      <c r="F64">
        <f t="shared" si="3"/>
        <v>0.38333333333333336</v>
      </c>
    </row>
    <row r="65" spans="2:6" x14ac:dyDescent="0.25">
      <c r="B65" t="s">
        <v>348</v>
      </c>
      <c r="C65" t="s">
        <v>222</v>
      </c>
      <c r="D65">
        <v>0</v>
      </c>
      <c r="E65">
        <v>3.5</v>
      </c>
      <c r="F65">
        <f t="shared" si="3"/>
        <v>3.5</v>
      </c>
    </row>
    <row r="66" spans="2:6" x14ac:dyDescent="0.25">
      <c r="B66" t="s">
        <v>349</v>
      </c>
      <c r="C66" t="s">
        <v>222</v>
      </c>
      <c r="D66">
        <v>0</v>
      </c>
      <c r="E66">
        <v>2.15</v>
      </c>
      <c r="F66">
        <f t="shared" si="3"/>
        <v>2.15</v>
      </c>
    </row>
    <row r="67" spans="2:6" x14ac:dyDescent="0.25">
      <c r="B67" t="s">
        <v>279</v>
      </c>
      <c r="C67" t="s">
        <v>220</v>
      </c>
      <c r="D67">
        <v>2.3833333333333333</v>
      </c>
      <c r="E67">
        <v>0</v>
      </c>
      <c r="F67">
        <f t="shared" si="3"/>
        <v>2.3833333333333333</v>
      </c>
    </row>
    <row r="68" spans="2:6" x14ac:dyDescent="0.25">
      <c r="B68" t="s">
        <v>280</v>
      </c>
      <c r="C68" t="s">
        <v>220</v>
      </c>
      <c r="D68">
        <v>0</v>
      </c>
      <c r="E68">
        <v>1.1666666666666667</v>
      </c>
      <c r="F68">
        <f t="shared" si="3"/>
        <v>1.1666666666666667</v>
      </c>
    </row>
    <row r="69" spans="2:6" x14ac:dyDescent="0.25">
      <c r="B69" t="s">
        <v>281</v>
      </c>
      <c r="C69" t="s">
        <v>220</v>
      </c>
      <c r="D69">
        <v>0</v>
      </c>
      <c r="E69">
        <v>1.5166666666666666</v>
      </c>
      <c r="F69">
        <f t="shared" si="3"/>
        <v>1.5166666666666666</v>
      </c>
    </row>
    <row r="70" spans="2:6" x14ac:dyDescent="0.25">
      <c r="B70" t="s">
        <v>289</v>
      </c>
      <c r="C70" t="s">
        <v>222</v>
      </c>
      <c r="D70">
        <v>0</v>
      </c>
      <c r="E70">
        <v>0.18333333333333332</v>
      </c>
      <c r="F70">
        <f t="shared" si="3"/>
        <v>0.18333333333333332</v>
      </c>
    </row>
    <row r="71" spans="2:6" x14ac:dyDescent="0.25">
      <c r="B71" t="s">
        <v>282</v>
      </c>
      <c r="C71" t="s">
        <v>220</v>
      </c>
      <c r="D71">
        <v>1.0333333333333332</v>
      </c>
      <c r="E71">
        <v>0</v>
      </c>
      <c r="F71">
        <f t="shared" si="3"/>
        <v>1.0333333333333332</v>
      </c>
    </row>
    <row r="72" spans="2:6" x14ac:dyDescent="0.25">
      <c r="B72" t="s">
        <v>290</v>
      </c>
      <c r="C72" t="s">
        <v>222</v>
      </c>
      <c r="D72">
        <v>0</v>
      </c>
      <c r="E72">
        <v>6.1</v>
      </c>
      <c r="F72">
        <f t="shared" si="3"/>
        <v>6.1</v>
      </c>
    </row>
    <row r="73" spans="2:6" x14ac:dyDescent="0.25">
      <c r="B73" t="s">
        <v>283</v>
      </c>
      <c r="C73" t="s">
        <v>220</v>
      </c>
      <c r="D73">
        <v>0</v>
      </c>
      <c r="E73">
        <v>1.85</v>
      </c>
      <c r="F73">
        <f t="shared" si="3"/>
        <v>1.85</v>
      </c>
    </row>
    <row r="74" spans="2:6" x14ac:dyDescent="0.25">
      <c r="B74" t="s">
        <v>291</v>
      </c>
      <c r="C74" t="s">
        <v>222</v>
      </c>
      <c r="D74">
        <v>2</v>
      </c>
      <c r="E74">
        <v>0</v>
      </c>
      <c r="F74">
        <f t="shared" si="3"/>
        <v>2</v>
      </c>
    </row>
    <row r="75" spans="2:6" x14ac:dyDescent="0.25">
      <c r="B75" t="s">
        <v>284</v>
      </c>
      <c r="C75" t="s">
        <v>220</v>
      </c>
      <c r="D75">
        <v>0</v>
      </c>
      <c r="E75">
        <v>0.41666666666666669</v>
      </c>
      <c r="F75">
        <f t="shared" si="3"/>
        <v>0.41666666666666669</v>
      </c>
    </row>
    <row r="76" spans="2:6" x14ac:dyDescent="0.25">
      <c r="B76" t="s">
        <v>292</v>
      </c>
      <c r="C76" t="s">
        <v>222</v>
      </c>
      <c r="D76">
        <v>0</v>
      </c>
      <c r="E76">
        <v>2.3166666666666664</v>
      </c>
      <c r="F76">
        <f t="shared" si="3"/>
        <v>2.3166666666666664</v>
      </c>
    </row>
    <row r="77" spans="2:6" x14ac:dyDescent="0.25">
      <c r="B77" t="s">
        <v>293</v>
      </c>
      <c r="C77" t="s">
        <v>222</v>
      </c>
      <c r="D77">
        <v>0</v>
      </c>
      <c r="E77">
        <v>1.6833333333333333</v>
      </c>
      <c r="F77">
        <f t="shared" si="3"/>
        <v>1.6833333333333333</v>
      </c>
    </row>
    <row r="78" spans="2:6" x14ac:dyDescent="0.25">
      <c r="B78" t="s">
        <v>294</v>
      </c>
      <c r="C78" t="s">
        <v>222</v>
      </c>
      <c r="D78">
        <v>0</v>
      </c>
      <c r="E78">
        <v>1.6666666666666665</v>
      </c>
      <c r="F78">
        <f t="shared" si="3"/>
        <v>1.6666666666666665</v>
      </c>
    </row>
    <row r="79" spans="2:6" x14ac:dyDescent="0.25">
      <c r="B79" t="s">
        <v>299</v>
      </c>
      <c r="C79" t="s">
        <v>221</v>
      </c>
      <c r="D79">
        <v>0</v>
      </c>
      <c r="E79">
        <v>1.5166666666666666</v>
      </c>
      <c r="F79">
        <f t="shared" si="3"/>
        <v>1.5166666666666666</v>
      </c>
    </row>
    <row r="80" spans="2:6" x14ac:dyDescent="0.25">
      <c r="B80" t="s">
        <v>285</v>
      </c>
      <c r="C80" t="s">
        <v>220</v>
      </c>
      <c r="D80">
        <v>0</v>
      </c>
      <c r="E80">
        <v>2.25</v>
      </c>
      <c r="F80">
        <f t="shared" si="3"/>
        <v>2.25</v>
      </c>
    </row>
    <row r="81" spans="2:6" x14ac:dyDescent="0.25">
      <c r="B81" t="s">
        <v>295</v>
      </c>
      <c r="C81" t="s">
        <v>222</v>
      </c>
      <c r="D81">
        <v>0</v>
      </c>
      <c r="E81">
        <v>2.4500000000000002</v>
      </c>
      <c r="F81">
        <f t="shared" si="3"/>
        <v>2.4500000000000002</v>
      </c>
    </row>
    <row r="82" spans="2:6" x14ac:dyDescent="0.25">
      <c r="B82" t="s">
        <v>286</v>
      </c>
      <c r="C82" t="s">
        <v>220</v>
      </c>
      <c r="D82">
        <v>0</v>
      </c>
      <c r="E82">
        <v>0.5</v>
      </c>
      <c r="F82">
        <f t="shared" si="3"/>
        <v>0.5</v>
      </c>
    </row>
    <row r="83" spans="2:6" x14ac:dyDescent="0.25">
      <c r="B83" t="s">
        <v>296</v>
      </c>
      <c r="C83" t="s">
        <v>222</v>
      </c>
      <c r="D83">
        <v>2.25</v>
      </c>
      <c r="E83">
        <v>0</v>
      </c>
      <c r="F83">
        <f t="shared" si="3"/>
        <v>2.25</v>
      </c>
    </row>
    <row r="84" spans="2:6" x14ac:dyDescent="0.25">
      <c r="B84" t="s">
        <v>287</v>
      </c>
      <c r="C84" t="s">
        <v>220</v>
      </c>
      <c r="D84">
        <v>0</v>
      </c>
      <c r="E84">
        <v>3.8833333333333333</v>
      </c>
      <c r="F84">
        <f t="shared" si="3"/>
        <v>3.8833333333333333</v>
      </c>
    </row>
    <row r="85" spans="2:6" x14ac:dyDescent="0.25">
      <c r="B85" t="s">
        <v>300</v>
      </c>
      <c r="C85" t="s">
        <v>221</v>
      </c>
      <c r="D85">
        <v>0</v>
      </c>
      <c r="E85">
        <v>3.5666666666666664</v>
      </c>
      <c r="F85">
        <f t="shared" si="3"/>
        <v>3.5666666666666664</v>
      </c>
    </row>
    <row r="86" spans="2:6" x14ac:dyDescent="0.25">
      <c r="B86" t="s">
        <v>288</v>
      </c>
      <c r="C86" t="s">
        <v>220</v>
      </c>
      <c r="D86">
        <v>0.76666666666666661</v>
      </c>
      <c r="E86">
        <v>0</v>
      </c>
      <c r="F86">
        <f t="shared" si="3"/>
        <v>0.76666666666666661</v>
      </c>
    </row>
    <row r="87" spans="2:6" x14ac:dyDescent="0.25">
      <c r="B87" t="s">
        <v>301</v>
      </c>
      <c r="C87" t="s">
        <v>221</v>
      </c>
      <c r="D87">
        <v>0</v>
      </c>
      <c r="E87">
        <v>2.5666666666666664</v>
      </c>
      <c r="F87">
        <f t="shared" si="3"/>
        <v>2.5666666666666664</v>
      </c>
    </row>
    <row r="88" spans="2:6" x14ac:dyDescent="0.25">
      <c r="B88" t="s">
        <v>302</v>
      </c>
      <c r="C88" t="s">
        <v>221</v>
      </c>
      <c r="D88">
        <v>0</v>
      </c>
      <c r="E88">
        <v>2.6166666666666667</v>
      </c>
      <c r="F88">
        <f t="shared" si="3"/>
        <v>2.6166666666666667</v>
      </c>
    </row>
    <row r="89" spans="2:6" x14ac:dyDescent="0.25">
      <c r="B89" t="s">
        <v>303</v>
      </c>
      <c r="C89" t="s">
        <v>221</v>
      </c>
      <c r="D89">
        <v>0</v>
      </c>
      <c r="E89">
        <v>2.0833333333333335</v>
      </c>
      <c r="F89">
        <f t="shared" si="3"/>
        <v>2.0833333333333335</v>
      </c>
    </row>
    <row r="90" spans="2:6" x14ac:dyDescent="0.25">
      <c r="B90" t="s">
        <v>304</v>
      </c>
      <c r="C90" t="s">
        <v>221</v>
      </c>
      <c r="D90">
        <v>0</v>
      </c>
      <c r="E90">
        <v>2.2166666666666668</v>
      </c>
      <c r="F90">
        <f t="shared" si="3"/>
        <v>2.2166666666666668</v>
      </c>
    </row>
    <row r="91" spans="2:6" x14ac:dyDescent="0.25">
      <c r="B91" t="s">
        <v>305</v>
      </c>
      <c r="C91" t="s">
        <v>221</v>
      </c>
      <c r="D91">
        <v>0</v>
      </c>
      <c r="E91">
        <v>1.95</v>
      </c>
      <c r="F91">
        <f t="shared" si="3"/>
        <v>1.95</v>
      </c>
    </row>
    <row r="92" spans="2:6" x14ac:dyDescent="0.25">
      <c r="B92" t="s">
        <v>306</v>
      </c>
      <c r="C92" t="s">
        <v>221</v>
      </c>
      <c r="D92">
        <v>0</v>
      </c>
      <c r="E92">
        <v>2.1333333333333333</v>
      </c>
      <c r="F92">
        <f t="shared" si="3"/>
        <v>2.1333333333333333</v>
      </c>
    </row>
    <row r="93" spans="2:6" x14ac:dyDescent="0.25">
      <c r="B93" t="s">
        <v>307</v>
      </c>
      <c r="C93" t="s">
        <v>221</v>
      </c>
      <c r="D93">
        <v>0</v>
      </c>
      <c r="E93">
        <v>3</v>
      </c>
      <c r="F93">
        <f t="shared" si="3"/>
        <v>3</v>
      </c>
    </row>
    <row r="94" spans="2:6" x14ac:dyDescent="0.25">
      <c r="B94" t="s">
        <v>297</v>
      </c>
      <c r="C94" t="s">
        <v>222</v>
      </c>
      <c r="D94">
        <v>0</v>
      </c>
      <c r="E94">
        <v>1.85</v>
      </c>
      <c r="F94">
        <f t="shared" si="3"/>
        <v>1.85</v>
      </c>
    </row>
    <row r="95" spans="2:6" x14ac:dyDescent="0.25">
      <c r="B95" t="s">
        <v>298</v>
      </c>
      <c r="C95" t="s">
        <v>222</v>
      </c>
      <c r="D95">
        <v>0</v>
      </c>
      <c r="E95">
        <v>1.3166666666666667</v>
      </c>
      <c r="F95">
        <f t="shared" si="3"/>
        <v>1.3166666666666667</v>
      </c>
    </row>
    <row r="96" spans="2:6" x14ac:dyDescent="0.25">
      <c r="B96" t="s">
        <v>308</v>
      </c>
      <c r="C96" t="s">
        <v>221</v>
      </c>
      <c r="D96">
        <v>0</v>
      </c>
      <c r="E96">
        <v>0.5</v>
      </c>
      <c r="F96">
        <f t="shared" si="3"/>
        <v>0.5</v>
      </c>
    </row>
    <row r="97" spans="2:6" x14ac:dyDescent="0.25">
      <c r="B97" t="s">
        <v>309</v>
      </c>
      <c r="C97" t="s">
        <v>221</v>
      </c>
      <c r="D97">
        <v>0</v>
      </c>
      <c r="E97">
        <v>0.53333333333333333</v>
      </c>
      <c r="F97">
        <f t="shared" si="3"/>
        <v>0.53333333333333333</v>
      </c>
    </row>
    <row r="98" spans="2:6" x14ac:dyDescent="0.25">
      <c r="B98" t="s">
        <v>310</v>
      </c>
      <c r="C98" t="s">
        <v>221</v>
      </c>
      <c r="D98">
        <v>0</v>
      </c>
      <c r="E98">
        <v>2.5</v>
      </c>
      <c r="F98">
        <f t="shared" si="3"/>
        <v>2.5</v>
      </c>
    </row>
    <row r="99" spans="2:6" x14ac:dyDescent="0.25">
      <c r="B99" t="s">
        <v>311</v>
      </c>
      <c r="C99" t="s">
        <v>221</v>
      </c>
      <c r="D99">
        <v>0</v>
      </c>
      <c r="E99">
        <v>5.5333333333333332</v>
      </c>
      <c r="F99">
        <f t="shared" si="3"/>
        <v>5.5333333333333332</v>
      </c>
    </row>
    <row r="100" spans="2:6" x14ac:dyDescent="0.25">
      <c r="B100" t="s">
        <v>312</v>
      </c>
      <c r="C100" t="s">
        <v>221</v>
      </c>
      <c r="D100">
        <v>0</v>
      </c>
      <c r="E100">
        <v>2.25</v>
      </c>
      <c r="F100">
        <f t="shared" si="3"/>
        <v>2.25</v>
      </c>
    </row>
    <row r="101" spans="2:6" x14ac:dyDescent="0.25">
      <c r="B101" t="s">
        <v>313</v>
      </c>
      <c r="C101" t="s">
        <v>221</v>
      </c>
      <c r="D101">
        <v>0</v>
      </c>
      <c r="E101">
        <v>4.583333333333333</v>
      </c>
      <c r="F101">
        <f t="shared" ref="F101:F114" si="4">+IF(D101=0,E101,D101)</f>
        <v>4.583333333333333</v>
      </c>
    </row>
    <row r="102" spans="2:6" x14ac:dyDescent="0.25">
      <c r="B102" t="s">
        <v>350</v>
      </c>
      <c r="C102" t="s">
        <v>220</v>
      </c>
      <c r="D102">
        <v>0</v>
      </c>
      <c r="E102">
        <v>10</v>
      </c>
      <c r="F102">
        <f t="shared" si="4"/>
        <v>10</v>
      </c>
    </row>
    <row r="103" spans="2:6" x14ac:dyDescent="0.25">
      <c r="B103" t="s">
        <v>351</v>
      </c>
      <c r="C103" t="s">
        <v>220</v>
      </c>
      <c r="D103">
        <v>0.31666666666666687</v>
      </c>
      <c r="E103">
        <v>0</v>
      </c>
      <c r="F103">
        <f t="shared" si="4"/>
        <v>0.31666666666666687</v>
      </c>
    </row>
    <row r="104" spans="2:6" x14ac:dyDescent="0.25">
      <c r="B104" t="s">
        <v>352</v>
      </c>
      <c r="C104" t="s">
        <v>220</v>
      </c>
      <c r="D104">
        <v>0.48333333333333339</v>
      </c>
      <c r="E104">
        <v>0</v>
      </c>
      <c r="F104">
        <f t="shared" si="4"/>
        <v>0.48333333333333339</v>
      </c>
    </row>
    <row r="105" spans="2:6" x14ac:dyDescent="0.25">
      <c r="B105" t="s">
        <v>353</v>
      </c>
      <c r="C105" t="s">
        <v>222</v>
      </c>
      <c r="D105">
        <v>0</v>
      </c>
      <c r="E105">
        <v>4.916666666666667</v>
      </c>
      <c r="F105">
        <f t="shared" si="4"/>
        <v>4.916666666666667</v>
      </c>
    </row>
    <row r="106" spans="2:6" x14ac:dyDescent="0.25">
      <c r="B106" t="s">
        <v>354</v>
      </c>
      <c r="C106" t="s">
        <v>222</v>
      </c>
      <c r="D106">
        <v>0</v>
      </c>
      <c r="E106">
        <v>2.3333333333333335</v>
      </c>
      <c r="F106">
        <f t="shared" si="4"/>
        <v>2.3333333333333335</v>
      </c>
    </row>
    <row r="107" spans="2:6" x14ac:dyDescent="0.25">
      <c r="B107" t="s">
        <v>355</v>
      </c>
      <c r="C107" t="s">
        <v>221</v>
      </c>
      <c r="D107">
        <v>0</v>
      </c>
      <c r="E107">
        <v>4.3499999999999996</v>
      </c>
      <c r="F107">
        <f t="shared" si="4"/>
        <v>4.3499999999999996</v>
      </c>
    </row>
    <row r="108" spans="2:6" x14ac:dyDescent="0.25">
      <c r="B108" t="s">
        <v>356</v>
      </c>
      <c r="C108" t="s">
        <v>221</v>
      </c>
      <c r="D108">
        <v>0</v>
      </c>
      <c r="E108">
        <v>1.8</v>
      </c>
      <c r="F108">
        <f t="shared" si="4"/>
        <v>1.8</v>
      </c>
    </row>
    <row r="109" spans="2:6" x14ac:dyDescent="0.25">
      <c r="B109" t="s">
        <v>357</v>
      </c>
      <c r="C109" t="s">
        <v>222</v>
      </c>
      <c r="D109">
        <v>0</v>
      </c>
      <c r="E109">
        <v>2.9666666666666668</v>
      </c>
      <c r="F109">
        <f t="shared" si="4"/>
        <v>2.9666666666666668</v>
      </c>
    </row>
    <row r="110" spans="2:6" x14ac:dyDescent="0.25">
      <c r="B110" t="s">
        <v>358</v>
      </c>
      <c r="C110" t="s">
        <v>222</v>
      </c>
      <c r="D110">
        <v>0.41666666666666674</v>
      </c>
      <c r="E110">
        <v>0</v>
      </c>
      <c r="F110">
        <f t="shared" si="4"/>
        <v>0.41666666666666674</v>
      </c>
    </row>
    <row r="111" spans="2:6" x14ac:dyDescent="0.25">
      <c r="B111" t="s">
        <v>452</v>
      </c>
      <c r="C111" t="s">
        <v>222</v>
      </c>
      <c r="D111">
        <v>0</v>
      </c>
      <c r="E111">
        <v>1.6833333333333333</v>
      </c>
      <c r="F111">
        <f t="shared" si="4"/>
        <v>1.6833333333333333</v>
      </c>
    </row>
    <row r="112" spans="2:6" x14ac:dyDescent="0.25">
      <c r="B112" t="s">
        <v>453</v>
      </c>
      <c r="C112" t="s">
        <v>221</v>
      </c>
      <c r="D112">
        <v>0</v>
      </c>
      <c r="E112">
        <v>1.7</v>
      </c>
      <c r="F112">
        <f t="shared" si="4"/>
        <v>1.7</v>
      </c>
    </row>
    <row r="113" spans="2:6" x14ac:dyDescent="0.25">
      <c r="B113" t="s">
        <v>454</v>
      </c>
      <c r="C113" t="s">
        <v>221</v>
      </c>
      <c r="D113">
        <v>0</v>
      </c>
      <c r="E113">
        <v>2.1666666666666665</v>
      </c>
      <c r="F113">
        <f t="shared" si="4"/>
        <v>2.1666666666666665</v>
      </c>
    </row>
    <row r="114" spans="2:6" x14ac:dyDescent="0.25">
      <c r="B114" t="s">
        <v>455</v>
      </c>
      <c r="C114" t="s">
        <v>221</v>
      </c>
      <c r="D114">
        <v>0</v>
      </c>
      <c r="E114">
        <v>6.8</v>
      </c>
      <c r="F114">
        <f t="shared" si="4"/>
        <v>6.8</v>
      </c>
    </row>
  </sheetData>
  <mergeCells count="1">
    <mergeCell ref="A1:A3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4"/>
  <sheetViews>
    <sheetView zoomScale="70" zoomScaleNormal="70" workbookViewId="0">
      <selection activeCell="F1" sqref="F1:H1"/>
    </sheetView>
  </sheetViews>
  <sheetFormatPr defaultRowHeight="15" x14ac:dyDescent="0.25"/>
  <cols>
    <col min="2" max="2" width="14.85546875" hidden="1" customWidth="1"/>
    <col min="4" max="4" width="14.7109375" customWidth="1"/>
    <col min="5" max="6" width="20.42578125" customWidth="1"/>
    <col min="7" max="7" width="20.42578125" hidden="1" customWidth="1"/>
    <col min="8" max="11" width="20.42578125" customWidth="1"/>
    <col min="15" max="15" width="12.42578125" bestFit="1" customWidth="1"/>
    <col min="18" max="18" width="8.7109375" customWidth="1"/>
    <col min="19" max="19" width="20.140625" customWidth="1"/>
  </cols>
  <sheetData>
    <row r="1" spans="1:23" ht="15.75" thickBot="1" x14ac:dyDescent="0.3">
      <c r="C1">
        <v>1</v>
      </c>
    </row>
    <row r="2" spans="1:23" ht="45.75" thickBot="1" x14ac:dyDescent="0.3">
      <c r="A2" s="10" t="s">
        <v>83</v>
      </c>
      <c r="B2" s="10"/>
      <c r="C2" t="s">
        <v>326</v>
      </c>
      <c r="D2" s="10" t="s">
        <v>359</v>
      </c>
      <c r="E2" s="10" t="s">
        <v>360</v>
      </c>
      <c r="F2" s="10"/>
      <c r="G2" s="10"/>
      <c r="H2" s="10" t="s">
        <v>667</v>
      </c>
      <c r="I2" s="10" t="s">
        <v>670</v>
      </c>
      <c r="J2" s="10" t="s">
        <v>669</v>
      </c>
      <c r="K2" s="10"/>
      <c r="L2" t="s">
        <v>326</v>
      </c>
      <c r="M2" s="10" t="s">
        <v>240</v>
      </c>
      <c r="O2" t="s">
        <v>223</v>
      </c>
      <c r="P2" t="s">
        <v>240</v>
      </c>
      <c r="S2" s="210" t="s">
        <v>366</v>
      </c>
      <c r="T2" s="211"/>
      <c r="U2" s="212"/>
      <c r="V2" s="212"/>
      <c r="W2" s="213"/>
    </row>
    <row r="3" spans="1:23" ht="15.75" thickBot="1" x14ac:dyDescent="0.3">
      <c r="A3" t="s">
        <v>159</v>
      </c>
      <c r="C3">
        <v>60</v>
      </c>
      <c r="D3" t="s">
        <v>220</v>
      </c>
      <c r="E3" s="21">
        <v>5000</v>
      </c>
      <c r="F3" t="str">
        <f>+IF(E3="N/A",0,IF(E3&gt;$V$3,"Large",IF(E3&lt;=$U$3,"Small","Medium")))</f>
        <v>Small</v>
      </c>
      <c r="H3" s="21">
        <v>16460</v>
      </c>
      <c r="I3" t="str">
        <f t="shared" ref="I3:I15" si="0">+IF(H3="N/A",0,IF(H3&gt;$V$3,"Large",IF(H3&lt;=$U$3,"Small","Medium")))</f>
        <v>Medium</v>
      </c>
      <c r="J3" t="b">
        <f>I3=F3</f>
        <v>0</v>
      </c>
      <c r="L3">
        <v>5</v>
      </c>
      <c r="M3">
        <f>+COUNTIF($C$3:$C$81,L3)</f>
        <v>5</v>
      </c>
      <c r="O3" t="s">
        <v>220</v>
      </c>
      <c r="P3">
        <f>+COUNTIF($D$3:$D$81,O3)</f>
        <v>25</v>
      </c>
      <c r="S3" s="67" t="s">
        <v>367</v>
      </c>
      <c r="T3" s="68">
        <v>0</v>
      </c>
      <c r="U3" s="73">
        <v>5000</v>
      </c>
      <c r="V3" s="74">
        <v>30000</v>
      </c>
      <c r="W3" s="75">
        <v>5000000</v>
      </c>
    </row>
    <row r="4" spans="1:23" ht="15.75" thickBot="1" x14ac:dyDescent="0.3">
      <c r="A4" t="s">
        <v>160</v>
      </c>
      <c r="C4">
        <v>60</v>
      </c>
      <c r="D4" t="s">
        <v>221</v>
      </c>
      <c r="E4" s="21">
        <v>150000</v>
      </c>
      <c r="F4" t="str">
        <f t="shared" ref="F4:F67" si="1">+IF(E4="N/A",0,IF(E4&gt;$V$3,"Large",IF(E4&lt;=$U$3,"Small","Medium")))</f>
        <v>Large</v>
      </c>
      <c r="H4" s="21">
        <v>150000</v>
      </c>
      <c r="I4" t="str">
        <f t="shared" si="0"/>
        <v>Large</v>
      </c>
      <c r="J4" t="b">
        <f t="shared" ref="J4:J67" si="2">I4=F4</f>
        <v>1</v>
      </c>
      <c r="L4">
        <v>15</v>
      </c>
      <c r="M4">
        <f t="shared" ref="M4:M12" si="3">+COUNTIF($C$3:$C$81,L4)</f>
        <v>3</v>
      </c>
      <c r="O4" t="s">
        <v>222</v>
      </c>
      <c r="P4">
        <f t="shared" ref="P4:P5" si="4">+COUNTIF($D$3:$D$81,O4)</f>
        <v>28</v>
      </c>
      <c r="S4" s="69" t="s">
        <v>368</v>
      </c>
      <c r="T4" s="70"/>
      <c r="U4" s="71" t="s">
        <v>222</v>
      </c>
      <c r="V4" s="71" t="s">
        <v>369</v>
      </c>
      <c r="W4" s="72" t="s">
        <v>221</v>
      </c>
    </row>
    <row r="5" spans="1:23" x14ac:dyDescent="0.25">
      <c r="A5" t="s">
        <v>161</v>
      </c>
      <c r="C5">
        <v>40</v>
      </c>
      <c r="D5" t="s">
        <v>220</v>
      </c>
      <c r="E5" s="21">
        <v>5500</v>
      </c>
      <c r="F5" t="str">
        <f t="shared" si="1"/>
        <v>Medium</v>
      </c>
      <c r="H5" s="21">
        <v>3000</v>
      </c>
      <c r="I5" t="str">
        <f t="shared" si="0"/>
        <v>Small</v>
      </c>
      <c r="J5" t="b">
        <f t="shared" si="2"/>
        <v>0</v>
      </c>
      <c r="L5">
        <v>25</v>
      </c>
      <c r="M5">
        <f t="shared" si="3"/>
        <v>12</v>
      </c>
      <c r="O5" t="s">
        <v>221</v>
      </c>
      <c r="P5">
        <f t="shared" si="4"/>
        <v>26</v>
      </c>
    </row>
    <row r="6" spans="1:23" x14ac:dyDescent="0.25">
      <c r="A6" t="s">
        <v>162</v>
      </c>
      <c r="C6">
        <v>60</v>
      </c>
      <c r="D6" t="s">
        <v>222</v>
      </c>
      <c r="E6" s="21">
        <v>2500</v>
      </c>
      <c r="F6" t="str">
        <f t="shared" si="1"/>
        <v>Small</v>
      </c>
      <c r="H6" s="21">
        <v>2500</v>
      </c>
      <c r="I6" t="str">
        <f t="shared" si="0"/>
        <v>Small</v>
      </c>
      <c r="J6" t="b">
        <f t="shared" si="2"/>
        <v>1</v>
      </c>
      <c r="L6">
        <v>35</v>
      </c>
      <c r="M6">
        <f t="shared" si="3"/>
        <v>12</v>
      </c>
      <c r="S6" t="s">
        <v>222</v>
      </c>
      <c r="T6">
        <f>+COUNTIF($F$3:$F$81,S6)</f>
        <v>20</v>
      </c>
    </row>
    <row r="7" spans="1:23" x14ac:dyDescent="0.25">
      <c r="A7" t="s">
        <v>163</v>
      </c>
      <c r="C7">
        <v>35</v>
      </c>
      <c r="D7" t="s">
        <v>222</v>
      </c>
      <c r="E7" s="21">
        <v>4750</v>
      </c>
      <c r="F7" t="str">
        <f t="shared" si="1"/>
        <v>Small</v>
      </c>
      <c r="H7" s="21">
        <v>4750</v>
      </c>
      <c r="I7" t="str">
        <f t="shared" si="0"/>
        <v>Small</v>
      </c>
      <c r="J7" t="b">
        <f t="shared" si="2"/>
        <v>1</v>
      </c>
      <c r="L7">
        <v>40</v>
      </c>
      <c r="M7">
        <f t="shared" si="3"/>
        <v>14</v>
      </c>
      <c r="S7" t="s">
        <v>369</v>
      </c>
      <c r="T7">
        <f>+COUNTIF($F$3:$F$77,S7)</f>
        <v>19</v>
      </c>
    </row>
    <row r="8" spans="1:23" x14ac:dyDescent="0.25">
      <c r="A8" t="s">
        <v>164</v>
      </c>
      <c r="C8">
        <v>35</v>
      </c>
      <c r="D8" t="s">
        <v>220</v>
      </c>
      <c r="E8" s="21">
        <v>4127</v>
      </c>
      <c r="F8" t="str">
        <f t="shared" si="1"/>
        <v>Small</v>
      </c>
      <c r="H8" s="21">
        <v>4127</v>
      </c>
      <c r="I8" t="str">
        <f t="shared" si="0"/>
        <v>Small</v>
      </c>
      <c r="J8" t="b">
        <f t="shared" si="2"/>
        <v>1</v>
      </c>
      <c r="L8">
        <v>50</v>
      </c>
      <c r="M8">
        <f t="shared" si="3"/>
        <v>9</v>
      </c>
      <c r="S8" t="s">
        <v>221</v>
      </c>
      <c r="T8">
        <f>+COUNTIF($F$3:$F$77,S8)</f>
        <v>32</v>
      </c>
    </row>
    <row r="9" spans="1:23" x14ac:dyDescent="0.25">
      <c r="A9" t="s">
        <v>165</v>
      </c>
      <c r="C9">
        <v>40</v>
      </c>
      <c r="D9" t="s">
        <v>222</v>
      </c>
      <c r="E9" s="21">
        <v>15000</v>
      </c>
      <c r="F9" t="str">
        <f t="shared" si="1"/>
        <v>Medium</v>
      </c>
      <c r="H9" s="21">
        <v>8300</v>
      </c>
      <c r="I9" t="str">
        <f t="shared" si="0"/>
        <v>Medium</v>
      </c>
      <c r="J9" t="b">
        <f t="shared" si="2"/>
        <v>1</v>
      </c>
      <c r="L9">
        <v>60</v>
      </c>
      <c r="M9">
        <f t="shared" si="3"/>
        <v>18</v>
      </c>
    </row>
    <row r="10" spans="1:23" x14ac:dyDescent="0.25">
      <c r="A10" t="s">
        <v>166</v>
      </c>
      <c r="C10">
        <v>40</v>
      </c>
      <c r="D10" t="s">
        <v>222</v>
      </c>
      <c r="E10" s="21">
        <v>15000</v>
      </c>
      <c r="F10" t="str">
        <f t="shared" si="1"/>
        <v>Medium</v>
      </c>
      <c r="H10" s="21">
        <v>8300</v>
      </c>
      <c r="I10" t="str">
        <f t="shared" si="0"/>
        <v>Medium</v>
      </c>
      <c r="J10" t="b">
        <f t="shared" si="2"/>
        <v>1</v>
      </c>
      <c r="L10">
        <v>80</v>
      </c>
      <c r="M10">
        <f t="shared" si="3"/>
        <v>0</v>
      </c>
    </row>
    <row r="11" spans="1:23" x14ac:dyDescent="0.25">
      <c r="A11" t="s">
        <v>327</v>
      </c>
      <c r="C11">
        <v>60</v>
      </c>
      <c r="D11" t="s">
        <v>220</v>
      </c>
      <c r="E11" s="21">
        <v>7000</v>
      </c>
      <c r="F11" t="str">
        <f t="shared" si="1"/>
        <v>Medium</v>
      </c>
      <c r="H11" s="21">
        <v>7200</v>
      </c>
      <c r="I11" t="str">
        <f t="shared" si="0"/>
        <v>Medium</v>
      </c>
      <c r="J11" t="b">
        <f t="shared" si="2"/>
        <v>1</v>
      </c>
      <c r="L11">
        <v>85</v>
      </c>
      <c r="M11">
        <f t="shared" si="3"/>
        <v>2</v>
      </c>
    </row>
    <row r="12" spans="1:23" x14ac:dyDescent="0.25">
      <c r="A12" t="s">
        <v>328</v>
      </c>
      <c r="C12">
        <v>60</v>
      </c>
      <c r="D12" t="s">
        <v>220</v>
      </c>
      <c r="E12" s="21">
        <v>11000</v>
      </c>
      <c r="F12" t="str">
        <f t="shared" si="1"/>
        <v>Medium</v>
      </c>
      <c r="H12" s="21">
        <v>12000</v>
      </c>
      <c r="I12" t="str">
        <f t="shared" si="0"/>
        <v>Medium</v>
      </c>
      <c r="J12" t="b">
        <f t="shared" si="2"/>
        <v>1</v>
      </c>
      <c r="L12">
        <v>90</v>
      </c>
      <c r="M12">
        <f t="shared" si="3"/>
        <v>3</v>
      </c>
    </row>
    <row r="13" spans="1:23" x14ac:dyDescent="0.25">
      <c r="A13" t="s">
        <v>329</v>
      </c>
      <c r="C13">
        <v>15</v>
      </c>
      <c r="D13" t="s">
        <v>221</v>
      </c>
      <c r="E13" s="21">
        <v>7314</v>
      </c>
      <c r="F13" t="str">
        <f t="shared" si="1"/>
        <v>Medium</v>
      </c>
      <c r="H13" s="21">
        <v>143220</v>
      </c>
      <c r="I13" t="str">
        <f t="shared" si="0"/>
        <v>Large</v>
      </c>
      <c r="J13" t="b">
        <f t="shared" si="2"/>
        <v>0</v>
      </c>
    </row>
    <row r="14" spans="1:23" x14ac:dyDescent="0.25">
      <c r="A14" t="s">
        <v>330</v>
      </c>
      <c r="C14">
        <v>25</v>
      </c>
      <c r="D14" t="s">
        <v>222</v>
      </c>
      <c r="E14" s="21">
        <v>112700</v>
      </c>
      <c r="F14" t="str">
        <f t="shared" si="1"/>
        <v>Large</v>
      </c>
      <c r="H14" s="21">
        <v>112700</v>
      </c>
      <c r="I14" t="str">
        <f t="shared" si="0"/>
        <v>Large</v>
      </c>
      <c r="J14" t="b">
        <f t="shared" si="2"/>
        <v>1</v>
      </c>
    </row>
    <row r="15" spans="1:23" x14ac:dyDescent="0.25">
      <c r="A15" t="s">
        <v>331</v>
      </c>
      <c r="C15">
        <v>90</v>
      </c>
      <c r="D15" t="s">
        <v>220</v>
      </c>
      <c r="E15" s="21">
        <v>7000</v>
      </c>
      <c r="F15" t="str">
        <f t="shared" si="1"/>
        <v>Medium</v>
      </c>
      <c r="H15" s="21">
        <v>7000</v>
      </c>
      <c r="I15" t="str">
        <f t="shared" si="0"/>
        <v>Medium</v>
      </c>
      <c r="J15" t="b">
        <f t="shared" si="2"/>
        <v>1</v>
      </c>
    </row>
    <row r="16" spans="1:23" x14ac:dyDescent="0.25">
      <c r="A16" t="s">
        <v>332</v>
      </c>
      <c r="C16">
        <v>35</v>
      </c>
      <c r="D16" t="s">
        <v>220</v>
      </c>
      <c r="E16" s="21">
        <v>1200</v>
      </c>
      <c r="F16" t="str">
        <f t="shared" si="1"/>
        <v>Small</v>
      </c>
      <c r="H16" s="21" t="s">
        <v>668</v>
      </c>
      <c r="I16" t="s">
        <v>53</v>
      </c>
      <c r="J16" t="b">
        <f t="shared" si="2"/>
        <v>0</v>
      </c>
    </row>
    <row r="17" spans="1:10" x14ac:dyDescent="0.25">
      <c r="A17" t="s">
        <v>333</v>
      </c>
      <c r="C17">
        <v>60</v>
      </c>
      <c r="D17" t="s">
        <v>220</v>
      </c>
      <c r="E17" s="21">
        <v>1000</v>
      </c>
      <c r="F17" t="str">
        <f t="shared" si="1"/>
        <v>Small</v>
      </c>
      <c r="H17" s="21">
        <v>5000</v>
      </c>
      <c r="I17" t="str">
        <f t="shared" ref="I17:I29" si="5">+IF(H17="N/A",0,IF(H17&gt;$V$3,"Large",IF(H17&lt;=$U$3,"Small","Medium")))</f>
        <v>Small</v>
      </c>
      <c r="J17" t="b">
        <f t="shared" si="2"/>
        <v>1</v>
      </c>
    </row>
    <row r="18" spans="1:10" x14ac:dyDescent="0.25">
      <c r="A18" t="s">
        <v>334</v>
      </c>
      <c r="C18">
        <v>40</v>
      </c>
      <c r="D18" t="s">
        <v>221</v>
      </c>
      <c r="E18" s="21">
        <v>566670</v>
      </c>
      <c r="F18" t="str">
        <f t="shared" si="1"/>
        <v>Large</v>
      </c>
      <c r="H18" s="21">
        <v>566670</v>
      </c>
      <c r="I18" t="str">
        <f t="shared" si="5"/>
        <v>Large</v>
      </c>
      <c r="J18" t="b">
        <f t="shared" si="2"/>
        <v>1</v>
      </c>
    </row>
    <row r="19" spans="1:10" x14ac:dyDescent="0.25">
      <c r="A19" t="s">
        <v>335</v>
      </c>
      <c r="C19">
        <v>25</v>
      </c>
      <c r="D19" t="s">
        <v>221</v>
      </c>
      <c r="E19" s="21">
        <v>200000</v>
      </c>
      <c r="F19" t="str">
        <f t="shared" si="1"/>
        <v>Large</v>
      </c>
      <c r="H19" s="21">
        <v>200000</v>
      </c>
      <c r="I19" t="str">
        <f t="shared" si="5"/>
        <v>Large</v>
      </c>
      <c r="J19" t="b">
        <f t="shared" si="2"/>
        <v>1</v>
      </c>
    </row>
    <row r="20" spans="1:10" x14ac:dyDescent="0.25">
      <c r="A20" t="s">
        <v>336</v>
      </c>
      <c r="C20">
        <v>25</v>
      </c>
      <c r="D20" t="s">
        <v>221</v>
      </c>
      <c r="E20" s="21">
        <v>223200</v>
      </c>
      <c r="F20" t="str">
        <f t="shared" si="1"/>
        <v>Large</v>
      </c>
      <c r="H20" s="21">
        <v>223200</v>
      </c>
      <c r="I20" t="str">
        <f t="shared" si="5"/>
        <v>Large</v>
      </c>
      <c r="J20" t="b">
        <f t="shared" si="2"/>
        <v>1</v>
      </c>
    </row>
    <row r="21" spans="1:10" x14ac:dyDescent="0.25">
      <c r="A21" t="s">
        <v>337</v>
      </c>
      <c r="C21">
        <v>25</v>
      </c>
      <c r="D21" t="s">
        <v>221</v>
      </c>
      <c r="E21" s="21">
        <v>2232000</v>
      </c>
      <c r="F21" t="str">
        <f t="shared" si="1"/>
        <v>Large</v>
      </c>
      <c r="H21" s="21">
        <v>223200</v>
      </c>
      <c r="I21" t="str">
        <f t="shared" si="5"/>
        <v>Large</v>
      </c>
      <c r="J21" t="b">
        <f t="shared" si="2"/>
        <v>1</v>
      </c>
    </row>
    <row r="22" spans="1:10" x14ac:dyDescent="0.25">
      <c r="A22" t="s">
        <v>338</v>
      </c>
      <c r="C22">
        <v>85</v>
      </c>
      <c r="D22" t="s">
        <v>222</v>
      </c>
      <c r="E22" s="21">
        <v>47170</v>
      </c>
      <c r="F22" t="str">
        <f t="shared" si="1"/>
        <v>Large</v>
      </c>
      <c r="H22" s="21">
        <v>90981</v>
      </c>
      <c r="I22" t="str">
        <f t="shared" si="5"/>
        <v>Large</v>
      </c>
      <c r="J22" t="b">
        <f t="shared" si="2"/>
        <v>1</v>
      </c>
    </row>
    <row r="23" spans="1:10" x14ac:dyDescent="0.25">
      <c r="A23" t="s">
        <v>339</v>
      </c>
      <c r="C23">
        <v>25</v>
      </c>
      <c r="D23" t="s">
        <v>222</v>
      </c>
      <c r="E23" s="21">
        <v>40000</v>
      </c>
      <c r="F23" t="str">
        <f t="shared" si="1"/>
        <v>Large</v>
      </c>
      <c r="H23" s="21">
        <v>48304</v>
      </c>
      <c r="I23" t="str">
        <f t="shared" si="5"/>
        <v>Large</v>
      </c>
      <c r="J23" t="b">
        <f t="shared" si="2"/>
        <v>1</v>
      </c>
    </row>
    <row r="24" spans="1:10" x14ac:dyDescent="0.25">
      <c r="A24" t="s">
        <v>340</v>
      </c>
      <c r="C24">
        <v>60</v>
      </c>
      <c r="D24" t="s">
        <v>222</v>
      </c>
      <c r="E24" s="21">
        <v>35000</v>
      </c>
      <c r="F24" t="str">
        <f t="shared" si="1"/>
        <v>Large</v>
      </c>
      <c r="H24" s="21">
        <v>50000</v>
      </c>
      <c r="I24" t="str">
        <f t="shared" si="5"/>
        <v>Large</v>
      </c>
      <c r="J24" t="b">
        <f t="shared" si="2"/>
        <v>1</v>
      </c>
    </row>
    <row r="25" spans="1:10" x14ac:dyDescent="0.25">
      <c r="A25" t="s">
        <v>341</v>
      </c>
      <c r="C25">
        <v>25</v>
      </c>
      <c r="D25" t="s">
        <v>220</v>
      </c>
      <c r="E25" s="21">
        <v>5000</v>
      </c>
      <c r="F25" t="str">
        <f t="shared" si="1"/>
        <v>Small</v>
      </c>
      <c r="H25" s="21">
        <v>5350</v>
      </c>
      <c r="I25" t="str">
        <f t="shared" si="5"/>
        <v>Medium</v>
      </c>
      <c r="J25" t="b">
        <f t="shared" si="2"/>
        <v>0</v>
      </c>
    </row>
    <row r="26" spans="1:10" x14ac:dyDescent="0.25">
      <c r="A26" t="s">
        <v>342</v>
      </c>
      <c r="C26">
        <v>60</v>
      </c>
      <c r="D26" t="s">
        <v>222</v>
      </c>
      <c r="E26" s="21">
        <v>88000</v>
      </c>
      <c r="F26" t="str">
        <f t="shared" si="1"/>
        <v>Large</v>
      </c>
      <c r="H26" s="21">
        <v>88000</v>
      </c>
      <c r="I26" t="str">
        <f t="shared" si="5"/>
        <v>Large</v>
      </c>
      <c r="J26" t="b">
        <f t="shared" si="2"/>
        <v>1</v>
      </c>
    </row>
    <row r="27" spans="1:10" x14ac:dyDescent="0.25">
      <c r="A27" t="s">
        <v>343</v>
      </c>
      <c r="C27">
        <v>85</v>
      </c>
      <c r="D27" t="s">
        <v>220</v>
      </c>
      <c r="E27" s="21">
        <v>3200</v>
      </c>
      <c r="F27" t="str">
        <f t="shared" si="1"/>
        <v>Small</v>
      </c>
      <c r="H27" s="21">
        <v>3000</v>
      </c>
      <c r="I27" t="str">
        <f t="shared" si="5"/>
        <v>Small</v>
      </c>
      <c r="J27" t="b">
        <f t="shared" si="2"/>
        <v>1</v>
      </c>
    </row>
    <row r="28" spans="1:10" x14ac:dyDescent="0.25">
      <c r="A28" t="s">
        <v>344</v>
      </c>
      <c r="C28">
        <v>60</v>
      </c>
      <c r="D28" t="s">
        <v>220</v>
      </c>
      <c r="E28" s="21">
        <v>10800</v>
      </c>
      <c r="F28" t="str">
        <f t="shared" si="1"/>
        <v>Medium</v>
      </c>
      <c r="H28" s="21">
        <v>1200</v>
      </c>
      <c r="I28" t="str">
        <f t="shared" si="5"/>
        <v>Small</v>
      </c>
      <c r="J28" t="b">
        <f t="shared" si="2"/>
        <v>0</v>
      </c>
    </row>
    <row r="29" spans="1:10" x14ac:dyDescent="0.25">
      <c r="A29" t="s">
        <v>345</v>
      </c>
      <c r="C29">
        <v>60</v>
      </c>
      <c r="D29" t="s">
        <v>220</v>
      </c>
      <c r="E29" s="21">
        <v>3200</v>
      </c>
      <c r="F29" t="str">
        <f t="shared" si="1"/>
        <v>Small</v>
      </c>
      <c r="H29" s="21">
        <v>3200</v>
      </c>
      <c r="I29" t="str">
        <f t="shared" si="5"/>
        <v>Small</v>
      </c>
      <c r="J29" t="b">
        <f t="shared" si="2"/>
        <v>1</v>
      </c>
    </row>
    <row r="30" spans="1:10" x14ac:dyDescent="0.25">
      <c r="A30" t="s">
        <v>346</v>
      </c>
      <c r="C30">
        <v>5</v>
      </c>
      <c r="D30" t="s">
        <v>222</v>
      </c>
      <c r="E30" s="21">
        <v>2000</v>
      </c>
      <c r="F30" t="str">
        <f t="shared" si="1"/>
        <v>Small</v>
      </c>
      <c r="H30" s="21" t="s">
        <v>668</v>
      </c>
      <c r="I30" t="s">
        <v>53</v>
      </c>
      <c r="J30" t="b">
        <f t="shared" si="2"/>
        <v>0</v>
      </c>
    </row>
    <row r="31" spans="1:10" x14ac:dyDescent="0.25">
      <c r="A31" t="s">
        <v>347</v>
      </c>
      <c r="C31">
        <v>15</v>
      </c>
      <c r="D31" t="s">
        <v>222</v>
      </c>
      <c r="E31" s="21">
        <v>35000</v>
      </c>
      <c r="F31" t="str">
        <f t="shared" si="1"/>
        <v>Large</v>
      </c>
      <c r="H31" s="21">
        <v>30000</v>
      </c>
      <c r="I31" t="str">
        <f t="shared" ref="I31:I38" si="6">+IF(H31="N/A",0,IF(H31&gt;$V$3,"Large",IF(H31&lt;=$U$3,"Small","Medium")))</f>
        <v>Medium</v>
      </c>
      <c r="J31" t="b">
        <f t="shared" si="2"/>
        <v>0</v>
      </c>
    </row>
    <row r="32" spans="1:10" x14ac:dyDescent="0.25">
      <c r="A32" t="s">
        <v>348</v>
      </c>
      <c r="C32">
        <v>5</v>
      </c>
      <c r="D32" t="s">
        <v>222</v>
      </c>
      <c r="E32" s="21">
        <v>1200</v>
      </c>
      <c r="F32" t="str">
        <f t="shared" si="1"/>
        <v>Small</v>
      </c>
      <c r="H32" s="21">
        <v>900</v>
      </c>
      <c r="I32" t="str">
        <f t="shared" si="6"/>
        <v>Small</v>
      </c>
      <c r="J32" t="b">
        <f t="shared" si="2"/>
        <v>1</v>
      </c>
    </row>
    <row r="33" spans="1:10" x14ac:dyDescent="0.25">
      <c r="A33" t="s">
        <v>349</v>
      </c>
      <c r="C33">
        <v>25</v>
      </c>
      <c r="D33" t="s">
        <v>222</v>
      </c>
      <c r="E33" s="21">
        <v>55000</v>
      </c>
      <c r="F33" t="str">
        <f t="shared" si="1"/>
        <v>Large</v>
      </c>
      <c r="H33" s="21">
        <v>44000</v>
      </c>
      <c r="I33" t="str">
        <f t="shared" si="6"/>
        <v>Large</v>
      </c>
      <c r="J33" t="b">
        <f t="shared" si="2"/>
        <v>1</v>
      </c>
    </row>
    <row r="34" spans="1:10" x14ac:dyDescent="0.25">
      <c r="A34" t="s">
        <v>279</v>
      </c>
      <c r="C34">
        <v>90</v>
      </c>
      <c r="D34" t="s">
        <v>220</v>
      </c>
      <c r="E34" s="21">
        <v>15000</v>
      </c>
      <c r="F34" t="str">
        <f t="shared" si="1"/>
        <v>Medium</v>
      </c>
      <c r="H34" s="21">
        <v>61000</v>
      </c>
      <c r="I34" t="str">
        <f t="shared" si="6"/>
        <v>Large</v>
      </c>
      <c r="J34" t="b">
        <f t="shared" si="2"/>
        <v>0</v>
      </c>
    </row>
    <row r="35" spans="1:10" x14ac:dyDescent="0.25">
      <c r="A35" t="s">
        <v>280</v>
      </c>
      <c r="C35">
        <v>60</v>
      </c>
      <c r="D35" t="s">
        <v>220</v>
      </c>
      <c r="E35" s="21">
        <v>3000</v>
      </c>
      <c r="F35" t="str">
        <f t="shared" si="1"/>
        <v>Small</v>
      </c>
      <c r="H35" s="21">
        <v>3000</v>
      </c>
      <c r="I35" t="str">
        <f t="shared" si="6"/>
        <v>Small</v>
      </c>
      <c r="J35" t="b">
        <f t="shared" si="2"/>
        <v>1</v>
      </c>
    </row>
    <row r="36" spans="1:10" x14ac:dyDescent="0.25">
      <c r="A36" t="s">
        <v>281</v>
      </c>
      <c r="C36">
        <v>60</v>
      </c>
      <c r="D36" t="s">
        <v>220</v>
      </c>
      <c r="E36" s="21">
        <v>4000</v>
      </c>
      <c r="F36" t="str">
        <f t="shared" si="1"/>
        <v>Small</v>
      </c>
      <c r="H36" s="21">
        <v>4000</v>
      </c>
      <c r="I36" t="str">
        <f t="shared" si="6"/>
        <v>Small</v>
      </c>
      <c r="J36" t="b">
        <f t="shared" si="2"/>
        <v>1</v>
      </c>
    </row>
    <row r="37" spans="1:10" x14ac:dyDescent="0.25">
      <c r="A37" t="s">
        <v>289</v>
      </c>
      <c r="C37">
        <v>50</v>
      </c>
      <c r="D37" t="s">
        <v>222</v>
      </c>
      <c r="E37" s="21">
        <v>20000</v>
      </c>
      <c r="F37" t="str">
        <f t="shared" si="1"/>
        <v>Medium</v>
      </c>
      <c r="H37" s="21">
        <v>12995</v>
      </c>
      <c r="I37" t="str">
        <f t="shared" si="6"/>
        <v>Medium</v>
      </c>
      <c r="J37" t="b">
        <f t="shared" si="2"/>
        <v>1</v>
      </c>
    </row>
    <row r="38" spans="1:10" x14ac:dyDescent="0.25">
      <c r="A38" t="s">
        <v>282</v>
      </c>
      <c r="C38">
        <v>25</v>
      </c>
      <c r="D38" t="s">
        <v>220</v>
      </c>
      <c r="E38" s="21">
        <v>4000</v>
      </c>
      <c r="F38" t="str">
        <f t="shared" si="1"/>
        <v>Small</v>
      </c>
      <c r="H38" s="21">
        <v>14000</v>
      </c>
      <c r="I38" t="str">
        <f t="shared" si="6"/>
        <v>Medium</v>
      </c>
      <c r="J38" t="b">
        <f t="shared" si="2"/>
        <v>0</v>
      </c>
    </row>
    <row r="39" spans="1:10" x14ac:dyDescent="0.25">
      <c r="A39" t="s">
        <v>290</v>
      </c>
      <c r="C39">
        <v>50</v>
      </c>
      <c r="D39" t="s">
        <v>222</v>
      </c>
      <c r="E39" s="21">
        <v>16000</v>
      </c>
      <c r="F39" t="str">
        <f t="shared" si="1"/>
        <v>Medium</v>
      </c>
      <c r="H39" s="21" t="s">
        <v>668</v>
      </c>
      <c r="I39" t="s">
        <v>53</v>
      </c>
      <c r="J39" t="b">
        <f t="shared" si="2"/>
        <v>0</v>
      </c>
    </row>
    <row r="40" spans="1:10" x14ac:dyDescent="0.25">
      <c r="A40" t="s">
        <v>283</v>
      </c>
      <c r="C40">
        <v>50</v>
      </c>
      <c r="D40" t="s">
        <v>220</v>
      </c>
      <c r="E40" s="21" t="s">
        <v>53</v>
      </c>
      <c r="F40">
        <f t="shared" si="1"/>
        <v>0</v>
      </c>
      <c r="H40" s="21" t="s">
        <v>668</v>
      </c>
      <c r="I40" t="s">
        <v>53</v>
      </c>
      <c r="J40" t="b">
        <f t="shared" si="2"/>
        <v>0</v>
      </c>
    </row>
    <row r="41" spans="1:10" x14ac:dyDescent="0.25">
      <c r="A41" t="s">
        <v>291</v>
      </c>
      <c r="C41">
        <v>60</v>
      </c>
      <c r="D41" t="s">
        <v>222</v>
      </c>
      <c r="E41" s="21">
        <v>40000</v>
      </c>
      <c r="F41" t="str">
        <f t="shared" si="1"/>
        <v>Large</v>
      </c>
      <c r="H41" s="21">
        <v>40000</v>
      </c>
      <c r="I41" t="str">
        <f>+IF(H41="N/A",0,IF(H41&gt;$V$3,"Large",IF(H41&lt;=$U$3,"Small","Medium")))</f>
        <v>Large</v>
      </c>
      <c r="J41" t="b">
        <f t="shared" si="2"/>
        <v>1</v>
      </c>
    </row>
    <row r="42" spans="1:10" x14ac:dyDescent="0.25">
      <c r="A42" t="s">
        <v>284</v>
      </c>
      <c r="C42">
        <v>90</v>
      </c>
      <c r="D42" t="s">
        <v>220</v>
      </c>
      <c r="E42" s="21" t="s">
        <v>53</v>
      </c>
      <c r="F42">
        <f t="shared" si="1"/>
        <v>0</v>
      </c>
      <c r="H42" s="21" t="s">
        <v>668</v>
      </c>
      <c r="I42" t="s">
        <v>53</v>
      </c>
      <c r="J42" t="b">
        <f t="shared" si="2"/>
        <v>0</v>
      </c>
    </row>
    <row r="43" spans="1:10" x14ac:dyDescent="0.25">
      <c r="A43" t="s">
        <v>292</v>
      </c>
      <c r="C43">
        <v>60</v>
      </c>
      <c r="D43" t="s">
        <v>222</v>
      </c>
      <c r="E43" s="21">
        <v>31000</v>
      </c>
      <c r="F43" t="str">
        <f t="shared" si="1"/>
        <v>Large</v>
      </c>
      <c r="H43" s="21">
        <v>31000</v>
      </c>
      <c r="I43" t="str">
        <f>+IF(H43="N/A",0,IF(H43&gt;$V$3,"Large",IF(H43&lt;=$U$3,"Small","Medium")))</f>
        <v>Large</v>
      </c>
      <c r="J43" t="b">
        <f t="shared" si="2"/>
        <v>1</v>
      </c>
    </row>
    <row r="44" spans="1:10" x14ac:dyDescent="0.25">
      <c r="A44" t="s">
        <v>293</v>
      </c>
      <c r="C44">
        <v>5</v>
      </c>
      <c r="D44" t="s">
        <v>222</v>
      </c>
      <c r="E44" s="21">
        <v>62377</v>
      </c>
      <c r="F44" t="str">
        <f t="shared" si="1"/>
        <v>Large</v>
      </c>
      <c r="H44" s="21">
        <v>62377</v>
      </c>
      <c r="I44" t="str">
        <f>+IF(H44="N/A",0,IF(H44&gt;$V$3,"Large",IF(H44&lt;=$U$3,"Small","Medium")))</f>
        <v>Large</v>
      </c>
      <c r="J44" t="b">
        <f t="shared" si="2"/>
        <v>1</v>
      </c>
    </row>
    <row r="45" spans="1:10" x14ac:dyDescent="0.25">
      <c r="A45" t="s">
        <v>294</v>
      </c>
      <c r="C45">
        <v>25</v>
      </c>
      <c r="D45" t="s">
        <v>222</v>
      </c>
      <c r="E45" s="21">
        <v>54000</v>
      </c>
      <c r="F45" t="str">
        <f t="shared" si="1"/>
        <v>Large</v>
      </c>
      <c r="H45" s="21">
        <v>54540</v>
      </c>
      <c r="I45" t="str">
        <f>+IF(H45="N/A",0,IF(H45&gt;$V$3,"Large",IF(H45&lt;=$U$3,"Small","Medium")))</f>
        <v>Large</v>
      </c>
      <c r="J45" t="b">
        <f t="shared" si="2"/>
        <v>1</v>
      </c>
    </row>
    <row r="46" spans="1:10" x14ac:dyDescent="0.25">
      <c r="A46" t="s">
        <v>299</v>
      </c>
      <c r="C46">
        <v>5</v>
      </c>
      <c r="D46" t="s">
        <v>221</v>
      </c>
      <c r="E46" s="21">
        <v>176620</v>
      </c>
      <c r="F46" t="str">
        <f t="shared" si="1"/>
        <v>Large</v>
      </c>
      <c r="H46" s="21">
        <v>176620</v>
      </c>
      <c r="I46" t="str">
        <f>+IF(H46="N/A",0,IF(H46&gt;$V$3,"Large",IF(H46&lt;=$U$3,"Small","Medium")))</f>
        <v>Large</v>
      </c>
      <c r="J46" t="b">
        <f t="shared" si="2"/>
        <v>1</v>
      </c>
    </row>
    <row r="47" spans="1:10" x14ac:dyDescent="0.25">
      <c r="A47" t="s">
        <v>285</v>
      </c>
      <c r="C47">
        <v>35</v>
      </c>
      <c r="D47" t="s">
        <v>220</v>
      </c>
      <c r="E47" s="21" t="s">
        <v>53</v>
      </c>
      <c r="F47">
        <f t="shared" si="1"/>
        <v>0</v>
      </c>
      <c r="H47" s="21" t="s">
        <v>668</v>
      </c>
      <c r="I47" t="s">
        <v>53</v>
      </c>
      <c r="J47" t="b">
        <f t="shared" si="2"/>
        <v>0</v>
      </c>
    </row>
    <row r="48" spans="1:10" x14ac:dyDescent="0.25">
      <c r="A48" t="s">
        <v>295</v>
      </c>
      <c r="C48">
        <v>40</v>
      </c>
      <c r="D48" t="s">
        <v>222</v>
      </c>
      <c r="E48" s="21">
        <v>219400</v>
      </c>
      <c r="F48" t="str">
        <f t="shared" si="1"/>
        <v>Large</v>
      </c>
      <c r="H48" s="21">
        <v>219400</v>
      </c>
      <c r="I48" t="str">
        <f>+IF(H48="N/A",0,IF(H48&gt;$V$3,"Large",IF(H48&lt;=$U$3,"Small","Medium")))</f>
        <v>Large</v>
      </c>
      <c r="J48" t="b">
        <f t="shared" si="2"/>
        <v>1</v>
      </c>
    </row>
    <row r="49" spans="1:10" x14ac:dyDescent="0.25">
      <c r="A49" t="s">
        <v>286</v>
      </c>
      <c r="C49">
        <v>25</v>
      </c>
      <c r="D49" t="s">
        <v>220</v>
      </c>
      <c r="E49" s="21">
        <v>2500</v>
      </c>
      <c r="F49" t="str">
        <f t="shared" si="1"/>
        <v>Small</v>
      </c>
      <c r="H49" s="21" t="s">
        <v>668</v>
      </c>
      <c r="I49" t="s">
        <v>53</v>
      </c>
      <c r="J49" t="b">
        <f t="shared" si="2"/>
        <v>0</v>
      </c>
    </row>
    <row r="50" spans="1:10" x14ac:dyDescent="0.25">
      <c r="A50" t="s">
        <v>296</v>
      </c>
      <c r="C50">
        <v>60</v>
      </c>
      <c r="D50" t="s">
        <v>222</v>
      </c>
      <c r="E50" s="21">
        <v>12000</v>
      </c>
      <c r="F50" t="str">
        <f t="shared" si="1"/>
        <v>Medium</v>
      </c>
      <c r="H50" s="21">
        <v>11410</v>
      </c>
      <c r="I50" t="str">
        <f>+IF(H50="N/A",0,IF(H50&gt;$V$3,"Large",IF(H50&lt;=$U$3,"Small","Medium")))</f>
        <v>Medium</v>
      </c>
      <c r="J50" t="b">
        <f t="shared" si="2"/>
        <v>1</v>
      </c>
    </row>
    <row r="51" spans="1:10" x14ac:dyDescent="0.25">
      <c r="A51" t="s">
        <v>287</v>
      </c>
      <c r="C51">
        <v>50</v>
      </c>
      <c r="D51" t="s">
        <v>220</v>
      </c>
      <c r="E51" s="21">
        <v>17400</v>
      </c>
      <c r="F51" t="str">
        <f t="shared" si="1"/>
        <v>Medium</v>
      </c>
      <c r="H51" s="21">
        <v>17400</v>
      </c>
      <c r="I51" t="str">
        <f>+IF(H51="N/A",0,IF(H51&gt;$V$3,"Large",IF(H51&lt;=$U$3,"Small","Medium")))</f>
        <v>Medium</v>
      </c>
      <c r="J51" t="b">
        <f t="shared" si="2"/>
        <v>1</v>
      </c>
    </row>
    <row r="52" spans="1:10" x14ac:dyDescent="0.25">
      <c r="A52" t="s">
        <v>300</v>
      </c>
      <c r="C52">
        <v>25</v>
      </c>
      <c r="D52" t="s">
        <v>221</v>
      </c>
      <c r="E52" s="21" t="s">
        <v>53</v>
      </c>
      <c r="F52">
        <f t="shared" si="1"/>
        <v>0</v>
      </c>
      <c r="H52" s="21" t="s">
        <v>668</v>
      </c>
      <c r="I52" t="s">
        <v>53</v>
      </c>
      <c r="J52" t="b">
        <f t="shared" si="2"/>
        <v>0</v>
      </c>
    </row>
    <row r="53" spans="1:10" x14ac:dyDescent="0.25">
      <c r="A53" t="s">
        <v>288</v>
      </c>
      <c r="C53">
        <v>60</v>
      </c>
      <c r="D53" t="s">
        <v>220</v>
      </c>
      <c r="E53" s="21">
        <v>11000</v>
      </c>
      <c r="F53" t="str">
        <f t="shared" si="1"/>
        <v>Medium</v>
      </c>
      <c r="H53" s="21">
        <v>11000</v>
      </c>
      <c r="I53" t="str">
        <f t="shared" ref="I53:I67" si="7">+IF(H53="N/A",0,IF(H53&gt;$V$3,"Large",IF(H53&lt;=$U$3,"Small","Medium")))</f>
        <v>Medium</v>
      </c>
      <c r="J53" t="b">
        <f t="shared" si="2"/>
        <v>1</v>
      </c>
    </row>
    <row r="54" spans="1:10" x14ac:dyDescent="0.25">
      <c r="A54" t="s">
        <v>301</v>
      </c>
      <c r="C54">
        <v>60</v>
      </c>
      <c r="D54" t="s">
        <v>221</v>
      </c>
      <c r="E54" s="21">
        <v>153395</v>
      </c>
      <c r="F54" t="str">
        <f t="shared" si="1"/>
        <v>Large</v>
      </c>
      <c r="H54" s="21">
        <v>153395</v>
      </c>
      <c r="I54" t="str">
        <f t="shared" si="7"/>
        <v>Large</v>
      </c>
      <c r="J54" t="b">
        <f t="shared" si="2"/>
        <v>1</v>
      </c>
    </row>
    <row r="55" spans="1:10" x14ac:dyDescent="0.25">
      <c r="A55" t="s">
        <v>302</v>
      </c>
      <c r="C55">
        <v>60</v>
      </c>
      <c r="D55" t="s">
        <v>221</v>
      </c>
      <c r="E55" s="21">
        <v>153395</v>
      </c>
      <c r="F55" t="str">
        <f t="shared" si="1"/>
        <v>Large</v>
      </c>
      <c r="H55" s="21">
        <v>153395</v>
      </c>
      <c r="I55" t="str">
        <f t="shared" si="7"/>
        <v>Large</v>
      </c>
      <c r="J55" t="b">
        <f t="shared" si="2"/>
        <v>1</v>
      </c>
    </row>
    <row r="56" spans="1:10" x14ac:dyDescent="0.25">
      <c r="A56" t="s">
        <v>303</v>
      </c>
      <c r="C56">
        <v>50</v>
      </c>
      <c r="D56" t="s">
        <v>221</v>
      </c>
      <c r="E56" s="21">
        <v>1228</v>
      </c>
      <c r="F56" t="str">
        <f t="shared" si="1"/>
        <v>Small</v>
      </c>
      <c r="H56" s="21">
        <v>319174</v>
      </c>
      <c r="I56" t="str">
        <f t="shared" si="7"/>
        <v>Large</v>
      </c>
      <c r="J56" t="b">
        <f t="shared" si="2"/>
        <v>0</v>
      </c>
    </row>
    <row r="57" spans="1:10" x14ac:dyDescent="0.25">
      <c r="A57" t="s">
        <v>304</v>
      </c>
      <c r="C57">
        <v>50</v>
      </c>
      <c r="D57" t="s">
        <v>221</v>
      </c>
      <c r="E57" s="21">
        <v>1228</v>
      </c>
      <c r="F57" t="str">
        <f t="shared" si="1"/>
        <v>Small</v>
      </c>
      <c r="H57" s="21">
        <v>319174</v>
      </c>
      <c r="I57" t="str">
        <f t="shared" si="7"/>
        <v>Large</v>
      </c>
      <c r="J57" t="b">
        <f t="shared" si="2"/>
        <v>0</v>
      </c>
    </row>
    <row r="58" spans="1:10" x14ac:dyDescent="0.25">
      <c r="A58" t="s">
        <v>305</v>
      </c>
      <c r="C58">
        <v>50</v>
      </c>
      <c r="D58" t="s">
        <v>221</v>
      </c>
      <c r="E58" s="21">
        <v>1228</v>
      </c>
      <c r="F58" t="str">
        <f t="shared" si="1"/>
        <v>Small</v>
      </c>
      <c r="H58" s="21">
        <v>319174</v>
      </c>
      <c r="I58" t="str">
        <f t="shared" si="7"/>
        <v>Large</v>
      </c>
      <c r="J58" t="b">
        <f t="shared" si="2"/>
        <v>0</v>
      </c>
    </row>
    <row r="59" spans="1:10" x14ac:dyDescent="0.25">
      <c r="A59" t="s">
        <v>306</v>
      </c>
      <c r="C59">
        <v>50</v>
      </c>
      <c r="D59" t="s">
        <v>221</v>
      </c>
      <c r="E59" s="21">
        <v>1228</v>
      </c>
      <c r="F59" t="str">
        <f t="shared" si="1"/>
        <v>Small</v>
      </c>
      <c r="H59" s="21">
        <v>319174</v>
      </c>
      <c r="I59" t="str">
        <f t="shared" si="7"/>
        <v>Large</v>
      </c>
      <c r="J59" t="b">
        <f t="shared" si="2"/>
        <v>0</v>
      </c>
    </row>
    <row r="60" spans="1:10" x14ac:dyDescent="0.25">
      <c r="A60" t="s">
        <v>307</v>
      </c>
      <c r="C60">
        <v>40</v>
      </c>
      <c r="D60" t="s">
        <v>221</v>
      </c>
      <c r="E60" s="21">
        <v>560092</v>
      </c>
      <c r="F60" t="str">
        <f t="shared" si="1"/>
        <v>Large</v>
      </c>
      <c r="H60" s="21">
        <v>560092</v>
      </c>
      <c r="I60" t="str">
        <f t="shared" si="7"/>
        <v>Large</v>
      </c>
      <c r="J60" t="b">
        <f t="shared" si="2"/>
        <v>1</v>
      </c>
    </row>
    <row r="61" spans="1:10" x14ac:dyDescent="0.25">
      <c r="A61" t="s">
        <v>297</v>
      </c>
      <c r="C61">
        <v>40</v>
      </c>
      <c r="D61" t="s">
        <v>222</v>
      </c>
      <c r="E61" s="21">
        <v>20000</v>
      </c>
      <c r="F61" t="str">
        <f t="shared" si="1"/>
        <v>Medium</v>
      </c>
      <c r="H61" s="21">
        <v>20000</v>
      </c>
      <c r="I61" t="str">
        <f t="shared" si="7"/>
        <v>Medium</v>
      </c>
      <c r="J61" t="b">
        <f t="shared" si="2"/>
        <v>1</v>
      </c>
    </row>
    <row r="62" spans="1:10" x14ac:dyDescent="0.25">
      <c r="A62" t="s">
        <v>298</v>
      </c>
      <c r="C62">
        <v>40</v>
      </c>
      <c r="D62" t="s">
        <v>222</v>
      </c>
      <c r="E62" s="21">
        <v>20000</v>
      </c>
      <c r="F62" t="str">
        <f t="shared" si="1"/>
        <v>Medium</v>
      </c>
      <c r="H62" s="21">
        <v>20000</v>
      </c>
      <c r="I62" t="str">
        <f t="shared" si="7"/>
        <v>Medium</v>
      </c>
      <c r="J62" t="b">
        <f t="shared" si="2"/>
        <v>1</v>
      </c>
    </row>
    <row r="63" spans="1:10" x14ac:dyDescent="0.25">
      <c r="A63" t="s">
        <v>308</v>
      </c>
      <c r="C63">
        <v>40</v>
      </c>
      <c r="D63" t="s">
        <v>221</v>
      </c>
      <c r="E63" s="21">
        <v>560092</v>
      </c>
      <c r="F63" t="str">
        <f t="shared" si="1"/>
        <v>Large</v>
      </c>
      <c r="H63" s="21">
        <v>560092</v>
      </c>
      <c r="I63" t="str">
        <f t="shared" si="7"/>
        <v>Large</v>
      </c>
      <c r="J63" t="b">
        <f t="shared" si="2"/>
        <v>1</v>
      </c>
    </row>
    <row r="64" spans="1:10" x14ac:dyDescent="0.25">
      <c r="A64" t="s">
        <v>309</v>
      </c>
      <c r="C64">
        <v>40</v>
      </c>
      <c r="D64" t="s">
        <v>221</v>
      </c>
      <c r="E64" s="21">
        <v>560092</v>
      </c>
      <c r="F64" t="str">
        <f t="shared" si="1"/>
        <v>Large</v>
      </c>
      <c r="H64" s="21">
        <v>560092</v>
      </c>
      <c r="I64" t="str">
        <f t="shared" si="7"/>
        <v>Large</v>
      </c>
      <c r="J64" t="b">
        <f t="shared" si="2"/>
        <v>1</v>
      </c>
    </row>
    <row r="65" spans="1:10" x14ac:dyDescent="0.25">
      <c r="A65" t="s">
        <v>310</v>
      </c>
      <c r="C65">
        <v>40</v>
      </c>
      <c r="D65" t="s">
        <v>221</v>
      </c>
      <c r="E65" s="21">
        <v>560092</v>
      </c>
      <c r="F65" t="str">
        <f t="shared" si="1"/>
        <v>Large</v>
      </c>
      <c r="H65" s="21">
        <v>560092</v>
      </c>
      <c r="I65" t="str">
        <f t="shared" si="7"/>
        <v>Large</v>
      </c>
      <c r="J65" t="b">
        <f t="shared" si="2"/>
        <v>1</v>
      </c>
    </row>
    <row r="66" spans="1:10" x14ac:dyDescent="0.25">
      <c r="A66" t="s">
        <v>311</v>
      </c>
      <c r="C66">
        <v>35</v>
      </c>
      <c r="D66" t="s">
        <v>221</v>
      </c>
      <c r="E66" s="21">
        <v>380489</v>
      </c>
      <c r="F66" t="str">
        <f t="shared" si="1"/>
        <v>Large</v>
      </c>
      <c r="H66" s="21">
        <v>380489</v>
      </c>
      <c r="I66" t="str">
        <f t="shared" si="7"/>
        <v>Large</v>
      </c>
      <c r="J66" t="b">
        <f t="shared" si="2"/>
        <v>1</v>
      </c>
    </row>
    <row r="67" spans="1:10" x14ac:dyDescent="0.25">
      <c r="A67" t="s">
        <v>312</v>
      </c>
      <c r="C67">
        <v>35</v>
      </c>
      <c r="D67" t="s">
        <v>221</v>
      </c>
      <c r="E67" s="21">
        <v>380489</v>
      </c>
      <c r="F67" t="str">
        <f t="shared" si="1"/>
        <v>Large</v>
      </c>
      <c r="H67" s="21">
        <v>380489</v>
      </c>
      <c r="I67" t="str">
        <f t="shared" si="7"/>
        <v>Large</v>
      </c>
      <c r="J67" t="b">
        <f t="shared" si="2"/>
        <v>1</v>
      </c>
    </row>
    <row r="68" spans="1:10" x14ac:dyDescent="0.25">
      <c r="A68" t="s">
        <v>313</v>
      </c>
      <c r="C68">
        <v>35</v>
      </c>
      <c r="D68" t="s">
        <v>221</v>
      </c>
      <c r="E68" s="21">
        <v>380489</v>
      </c>
      <c r="F68" t="str">
        <f t="shared" ref="F68:F81" si="8">+IF(E68="N/A",0,IF(E68&gt;$V$3,"Large",IF(E68&lt;=$U$3,"Small","Medium")))</f>
        <v>Large</v>
      </c>
      <c r="H68" s="21">
        <v>380489</v>
      </c>
      <c r="I68" t="str">
        <f t="shared" ref="I68:I81" si="9">+IF(H68="N/A",0,IF(H68&gt;$V$3,"Large",IF(H68&lt;=$U$3,"Small","Medium")))</f>
        <v>Large</v>
      </c>
      <c r="J68" t="b">
        <f t="shared" ref="J68:J81" si="10">I68=F68</f>
        <v>1</v>
      </c>
    </row>
    <row r="69" spans="1:10" x14ac:dyDescent="0.25">
      <c r="A69" t="s">
        <v>350</v>
      </c>
      <c r="C69">
        <v>0</v>
      </c>
      <c r="D69" t="s">
        <v>220</v>
      </c>
      <c r="E69" s="21">
        <v>5000</v>
      </c>
      <c r="F69" t="str">
        <f t="shared" si="8"/>
        <v>Small</v>
      </c>
      <c r="H69" s="21">
        <v>5000</v>
      </c>
      <c r="I69" t="str">
        <f t="shared" si="9"/>
        <v>Small</v>
      </c>
      <c r="J69" t="b">
        <f t="shared" si="10"/>
        <v>1</v>
      </c>
    </row>
    <row r="70" spans="1:10" x14ac:dyDescent="0.25">
      <c r="A70" t="s">
        <v>351</v>
      </c>
      <c r="C70">
        <v>15</v>
      </c>
      <c r="D70" t="s">
        <v>220</v>
      </c>
      <c r="E70" s="21">
        <v>6000</v>
      </c>
      <c r="F70" t="str">
        <f t="shared" si="8"/>
        <v>Medium</v>
      </c>
      <c r="H70" s="21">
        <v>16000</v>
      </c>
      <c r="I70" t="str">
        <f t="shared" si="9"/>
        <v>Medium</v>
      </c>
      <c r="J70" t="b">
        <f t="shared" si="10"/>
        <v>1</v>
      </c>
    </row>
    <row r="71" spans="1:10" x14ac:dyDescent="0.25">
      <c r="A71" t="s">
        <v>352</v>
      </c>
      <c r="C71">
        <v>35</v>
      </c>
      <c r="D71" t="s">
        <v>220</v>
      </c>
      <c r="E71" s="21">
        <v>14000</v>
      </c>
      <c r="F71" t="str">
        <f t="shared" si="8"/>
        <v>Medium</v>
      </c>
      <c r="H71" s="21">
        <v>14000</v>
      </c>
      <c r="I71" t="str">
        <f t="shared" si="9"/>
        <v>Medium</v>
      </c>
      <c r="J71" t="b">
        <f t="shared" si="10"/>
        <v>1</v>
      </c>
    </row>
    <row r="72" spans="1:10" x14ac:dyDescent="0.25">
      <c r="A72" t="s">
        <v>353</v>
      </c>
      <c r="C72">
        <v>40</v>
      </c>
      <c r="D72" t="s">
        <v>222</v>
      </c>
      <c r="E72" s="21">
        <v>130000</v>
      </c>
      <c r="F72" t="str">
        <f t="shared" si="8"/>
        <v>Large</v>
      </c>
      <c r="H72" s="21">
        <v>57953</v>
      </c>
      <c r="I72" t="str">
        <f t="shared" si="9"/>
        <v>Large</v>
      </c>
      <c r="J72" t="b">
        <f t="shared" si="10"/>
        <v>1</v>
      </c>
    </row>
    <row r="73" spans="1:10" x14ac:dyDescent="0.25">
      <c r="A73" t="s">
        <v>354</v>
      </c>
      <c r="C73">
        <v>5</v>
      </c>
      <c r="D73" t="s">
        <v>222</v>
      </c>
      <c r="E73" s="21">
        <v>245000</v>
      </c>
      <c r="F73" t="str">
        <f t="shared" si="8"/>
        <v>Large</v>
      </c>
      <c r="H73" s="21">
        <v>245000</v>
      </c>
      <c r="I73" t="str">
        <f t="shared" si="9"/>
        <v>Large</v>
      </c>
      <c r="J73" t="b">
        <f t="shared" si="10"/>
        <v>1</v>
      </c>
    </row>
    <row r="74" spans="1:10" x14ac:dyDescent="0.25">
      <c r="A74" t="s">
        <v>355</v>
      </c>
      <c r="C74">
        <v>35</v>
      </c>
      <c r="D74" t="s">
        <v>221</v>
      </c>
      <c r="E74" s="21">
        <v>825000</v>
      </c>
      <c r="F74" t="str">
        <f t="shared" si="8"/>
        <v>Large</v>
      </c>
      <c r="H74" s="21">
        <v>825000</v>
      </c>
      <c r="I74" t="str">
        <f t="shared" si="9"/>
        <v>Large</v>
      </c>
      <c r="J74" t="b">
        <f t="shared" si="10"/>
        <v>1</v>
      </c>
    </row>
    <row r="75" spans="1:10" x14ac:dyDescent="0.25">
      <c r="A75" t="s">
        <v>356</v>
      </c>
      <c r="C75">
        <v>35</v>
      </c>
      <c r="D75" t="s">
        <v>221</v>
      </c>
      <c r="E75" s="21">
        <v>825000</v>
      </c>
      <c r="F75" t="str">
        <f t="shared" si="8"/>
        <v>Large</v>
      </c>
      <c r="H75" s="21">
        <v>825000</v>
      </c>
      <c r="I75" t="str">
        <f t="shared" si="9"/>
        <v>Large</v>
      </c>
      <c r="J75" t="b">
        <f t="shared" si="10"/>
        <v>1</v>
      </c>
    </row>
    <row r="76" spans="1:10" x14ac:dyDescent="0.25">
      <c r="A76" t="s">
        <v>357</v>
      </c>
      <c r="C76">
        <v>40</v>
      </c>
      <c r="D76" t="s">
        <v>222</v>
      </c>
      <c r="E76" s="21">
        <v>35000</v>
      </c>
      <c r="F76" t="str">
        <f t="shared" si="8"/>
        <v>Large</v>
      </c>
      <c r="H76" s="21">
        <v>35000</v>
      </c>
      <c r="I76" t="str">
        <f t="shared" si="9"/>
        <v>Large</v>
      </c>
      <c r="J76" t="b">
        <f t="shared" si="10"/>
        <v>1</v>
      </c>
    </row>
    <row r="77" spans="1:10" x14ac:dyDescent="0.25">
      <c r="A77" t="s">
        <v>358</v>
      </c>
      <c r="C77">
        <v>40</v>
      </c>
      <c r="D77" t="s">
        <v>222</v>
      </c>
      <c r="E77" s="21">
        <v>15000</v>
      </c>
      <c r="F77" t="str">
        <f t="shared" si="8"/>
        <v>Medium</v>
      </c>
      <c r="H77" s="21">
        <v>8300</v>
      </c>
      <c r="I77" t="str">
        <f t="shared" si="9"/>
        <v>Medium</v>
      </c>
      <c r="J77" t="b">
        <f t="shared" si="10"/>
        <v>1</v>
      </c>
    </row>
    <row r="78" spans="1:10" x14ac:dyDescent="0.25">
      <c r="A78" t="s">
        <v>452</v>
      </c>
      <c r="C78">
        <v>50</v>
      </c>
      <c r="D78" t="s">
        <v>222</v>
      </c>
      <c r="E78">
        <v>9000</v>
      </c>
      <c r="F78" t="str">
        <f t="shared" si="8"/>
        <v>Medium</v>
      </c>
      <c r="H78" s="21">
        <v>9000</v>
      </c>
      <c r="I78" t="str">
        <f t="shared" si="9"/>
        <v>Medium</v>
      </c>
      <c r="J78" t="b">
        <f t="shared" si="10"/>
        <v>1</v>
      </c>
    </row>
    <row r="79" spans="1:10" x14ac:dyDescent="0.25">
      <c r="A79" t="s">
        <v>453</v>
      </c>
      <c r="C79">
        <v>25</v>
      </c>
      <c r="D79" t="s">
        <v>221</v>
      </c>
      <c r="E79">
        <v>315000</v>
      </c>
      <c r="F79" t="str">
        <f t="shared" si="8"/>
        <v>Large</v>
      </c>
      <c r="H79" s="21">
        <v>315000</v>
      </c>
      <c r="I79" t="str">
        <f t="shared" si="9"/>
        <v>Large</v>
      </c>
      <c r="J79" t="b">
        <f t="shared" si="10"/>
        <v>1</v>
      </c>
    </row>
    <row r="80" spans="1:10" x14ac:dyDescent="0.25">
      <c r="A80" t="s">
        <v>454</v>
      </c>
      <c r="C80">
        <v>35</v>
      </c>
      <c r="D80" t="s">
        <v>221</v>
      </c>
      <c r="E80" s="21">
        <v>797800</v>
      </c>
      <c r="F80" t="str">
        <f t="shared" si="8"/>
        <v>Large</v>
      </c>
      <c r="H80" s="21">
        <v>797800</v>
      </c>
      <c r="I80" t="str">
        <f t="shared" si="9"/>
        <v>Large</v>
      </c>
      <c r="J80" t="b">
        <f t="shared" si="10"/>
        <v>1</v>
      </c>
    </row>
    <row r="81" spans="1:10" x14ac:dyDescent="0.25">
      <c r="A81" t="s">
        <v>455</v>
      </c>
      <c r="C81">
        <v>35</v>
      </c>
      <c r="D81" t="s">
        <v>221</v>
      </c>
      <c r="E81" s="21">
        <v>797800</v>
      </c>
      <c r="F81" t="str">
        <f t="shared" si="8"/>
        <v>Large</v>
      </c>
      <c r="H81" s="21">
        <v>797800</v>
      </c>
      <c r="I81" t="str">
        <f t="shared" si="9"/>
        <v>Large</v>
      </c>
      <c r="J81" t="b">
        <f t="shared" si="10"/>
        <v>1</v>
      </c>
    </row>
    <row r="83" spans="1:10" x14ac:dyDescent="0.25">
      <c r="I83" t="b">
        <v>0</v>
      </c>
      <c r="J83">
        <f>COUNTIF(J3:J81,"False")</f>
        <v>20</v>
      </c>
    </row>
    <row r="84" spans="1:10" x14ac:dyDescent="0.25">
      <c r="I84" t="b">
        <v>1</v>
      </c>
      <c r="J84">
        <f>COUNTIF(J3:J81,"True")</f>
        <v>59</v>
      </c>
    </row>
  </sheetData>
  <mergeCells count="1">
    <mergeCell ref="S2:W2"/>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showGridLines="0" zoomScale="85" zoomScaleNormal="85" workbookViewId="0">
      <pane xSplit="2" ySplit="1" topLeftCell="C2" activePane="bottomRight" state="frozen"/>
      <selection pane="topRight" activeCell="C1" sqref="C1"/>
      <selection pane="bottomLeft" activeCell="A2" sqref="A2"/>
      <selection pane="bottomRight" activeCell="C2" sqref="C2:D2"/>
    </sheetView>
  </sheetViews>
  <sheetFormatPr defaultRowHeight="15" x14ac:dyDescent="0.25"/>
  <cols>
    <col min="1" max="1" width="22.5703125" customWidth="1"/>
    <col min="2" max="2" width="10.5703125" bestFit="1" customWidth="1"/>
    <col min="3" max="3" width="14.5703125" bestFit="1" customWidth="1"/>
    <col min="4" max="4" width="9.42578125" customWidth="1"/>
    <col min="6" max="6" width="14.5703125" bestFit="1" customWidth="1"/>
    <col min="7" max="7" width="9.42578125" customWidth="1"/>
    <col min="9" max="9" width="14.5703125" bestFit="1" customWidth="1"/>
    <col min="10" max="10" width="9.42578125" customWidth="1"/>
    <col min="12" max="12" width="14.5703125" bestFit="1" customWidth="1"/>
    <col min="13" max="13" width="9.42578125" customWidth="1"/>
    <col min="15" max="15" width="14.5703125" bestFit="1" customWidth="1"/>
    <col min="16" max="16" width="9.42578125" customWidth="1"/>
    <col min="18" max="18" width="14.5703125" bestFit="1" customWidth="1"/>
    <col min="19" max="19" width="9.42578125" customWidth="1"/>
    <col min="21" max="21" width="14.5703125" bestFit="1" customWidth="1"/>
    <col min="22" max="22" width="9.42578125" customWidth="1"/>
    <col min="24" max="24" width="14.5703125" bestFit="1" customWidth="1"/>
    <col min="25" max="25" width="14.7109375" customWidth="1"/>
  </cols>
  <sheetData>
    <row r="1" spans="1:25" ht="15.75" thickBot="1" x14ac:dyDescent="0.3">
      <c r="A1" s="220" t="s">
        <v>746</v>
      </c>
      <c r="B1" t="s">
        <v>740</v>
      </c>
      <c r="C1" s="225" t="s">
        <v>223</v>
      </c>
      <c r="D1" s="225"/>
      <c r="F1" s="225" t="s">
        <v>326</v>
      </c>
      <c r="G1" s="225"/>
      <c r="I1" s="224" t="s">
        <v>559</v>
      </c>
      <c r="J1" s="224"/>
      <c r="L1" s="224" t="s">
        <v>741</v>
      </c>
      <c r="M1" s="224"/>
      <c r="O1" s="225" t="s">
        <v>742</v>
      </c>
      <c r="P1" s="225"/>
      <c r="R1" s="224" t="s">
        <v>689</v>
      </c>
      <c r="S1" s="224"/>
      <c r="U1" s="225" t="s">
        <v>743</v>
      </c>
      <c r="V1" s="225"/>
      <c r="X1" s="225" t="s">
        <v>745</v>
      </c>
      <c r="Y1" s="225"/>
    </row>
    <row r="2" spans="1:25" x14ac:dyDescent="0.25">
      <c r="A2" s="220"/>
      <c r="B2" s="221" t="s">
        <v>87</v>
      </c>
      <c r="C2" s="222" t="s">
        <v>736</v>
      </c>
      <c r="D2" s="223"/>
      <c r="F2" s="222" t="s">
        <v>736</v>
      </c>
      <c r="G2" s="223"/>
      <c r="I2" s="222" t="s">
        <v>736</v>
      </c>
      <c r="J2" s="223"/>
      <c r="L2" s="222" t="s">
        <v>736</v>
      </c>
      <c r="M2" s="223"/>
      <c r="O2" s="222" t="s">
        <v>736</v>
      </c>
      <c r="P2" s="223"/>
      <c r="R2" s="222" t="s">
        <v>736</v>
      </c>
      <c r="S2" s="223"/>
      <c r="U2" s="222" t="s">
        <v>736</v>
      </c>
      <c r="V2" s="223"/>
      <c r="X2" s="222" t="s">
        <v>736</v>
      </c>
      <c r="Y2" s="223"/>
    </row>
    <row r="3" spans="1:25" x14ac:dyDescent="0.25">
      <c r="A3" s="220"/>
      <c r="B3" s="221"/>
      <c r="C3" s="42" t="s">
        <v>737</v>
      </c>
      <c r="D3" s="95">
        <v>19.4115</v>
      </c>
      <c r="F3" s="42" t="s">
        <v>737</v>
      </c>
      <c r="G3" s="95">
        <v>10.4735</v>
      </c>
      <c r="I3" s="42" t="s">
        <v>737</v>
      </c>
      <c r="J3" s="95">
        <v>7.5526999999999997</v>
      </c>
      <c r="L3" s="42" t="s">
        <v>737</v>
      </c>
      <c r="M3" s="194">
        <v>22.268799999999999</v>
      </c>
      <c r="O3" s="42" t="s">
        <v>737</v>
      </c>
      <c r="P3" s="95">
        <v>21.745200000000001</v>
      </c>
      <c r="R3" s="42" t="s">
        <v>737</v>
      </c>
      <c r="S3" s="194">
        <v>35.309699999999999</v>
      </c>
      <c r="U3" s="42" t="s">
        <v>737</v>
      </c>
      <c r="V3" s="95">
        <v>4.3537999999999997</v>
      </c>
      <c r="X3" s="42" t="s">
        <v>737</v>
      </c>
      <c r="Y3" s="95">
        <v>5.0564999999999998</v>
      </c>
    </row>
    <row r="4" spans="1:25" ht="15.75" thickBot="1" x14ac:dyDescent="0.3">
      <c r="A4" s="220"/>
      <c r="B4" s="221"/>
      <c r="C4" s="101" t="s">
        <v>738</v>
      </c>
      <c r="D4" s="192" t="s">
        <v>739</v>
      </c>
      <c r="F4" s="101" t="s">
        <v>738</v>
      </c>
      <c r="G4" s="193">
        <v>0.2334</v>
      </c>
      <c r="I4" s="101" t="s">
        <v>738</v>
      </c>
      <c r="J4" s="193">
        <v>5.62E-2</v>
      </c>
      <c r="L4" s="101" t="s">
        <v>738</v>
      </c>
      <c r="M4" s="192" t="s">
        <v>739</v>
      </c>
      <c r="O4" s="101" t="s">
        <v>738</v>
      </c>
      <c r="P4" s="193">
        <v>2.0000000000000001E-4</v>
      </c>
      <c r="R4" s="101" t="s">
        <v>738</v>
      </c>
      <c r="S4" s="192" t="s">
        <v>739</v>
      </c>
      <c r="U4" s="101" t="s">
        <v>738</v>
      </c>
      <c r="V4" s="193">
        <v>0.1134</v>
      </c>
      <c r="X4" s="101" t="s">
        <v>738</v>
      </c>
      <c r="Y4" s="193">
        <v>0.16769999999999999</v>
      </c>
    </row>
    <row r="5" spans="1:25" x14ac:dyDescent="0.25">
      <c r="A5" s="220"/>
    </row>
    <row r="6" spans="1:25" ht="15.75" thickBot="1" x14ac:dyDescent="0.3">
      <c r="A6" s="220"/>
      <c r="C6" s="23"/>
      <c r="U6" t="s">
        <v>744</v>
      </c>
    </row>
    <row r="7" spans="1:25" x14ac:dyDescent="0.25">
      <c r="A7" s="220"/>
      <c r="B7" s="221" t="s">
        <v>79</v>
      </c>
      <c r="C7" s="222" t="s">
        <v>736</v>
      </c>
      <c r="D7" s="223"/>
      <c r="F7" s="222" t="s">
        <v>736</v>
      </c>
      <c r="G7" s="223"/>
      <c r="I7" s="222" t="s">
        <v>736</v>
      </c>
      <c r="J7" s="223"/>
      <c r="L7" s="222" t="s">
        <v>736</v>
      </c>
      <c r="M7" s="223"/>
      <c r="O7" s="222" t="s">
        <v>736</v>
      </c>
      <c r="P7" s="223"/>
      <c r="R7" s="222" t="s">
        <v>736</v>
      </c>
      <c r="S7" s="223"/>
      <c r="U7" s="222" t="s">
        <v>736</v>
      </c>
      <c r="V7" s="223"/>
    </row>
    <row r="8" spans="1:25" x14ac:dyDescent="0.25">
      <c r="A8" s="220"/>
      <c r="B8" s="221"/>
      <c r="C8" s="42" t="s">
        <v>737</v>
      </c>
      <c r="D8" s="95">
        <v>2.7E-2</v>
      </c>
      <c r="F8" s="42" t="s">
        <v>737</v>
      </c>
      <c r="G8" s="95">
        <v>7.6875</v>
      </c>
      <c r="I8" s="42" t="s">
        <v>737</v>
      </c>
      <c r="J8" s="95">
        <v>1.0589</v>
      </c>
      <c r="L8" s="42" t="s">
        <v>737</v>
      </c>
      <c r="M8" s="95">
        <v>1.1763999999999999</v>
      </c>
      <c r="O8" s="42" t="s">
        <v>737</v>
      </c>
      <c r="P8" s="95">
        <v>4.7342000000000004</v>
      </c>
      <c r="R8" s="42" t="s">
        <v>737</v>
      </c>
      <c r="S8" s="95">
        <v>1.9410000000000001</v>
      </c>
      <c r="U8" s="42" t="s">
        <v>737</v>
      </c>
      <c r="V8" s="96">
        <v>3.3311999999999999</v>
      </c>
    </row>
    <row r="9" spans="1:25" ht="15.75" thickBot="1" x14ac:dyDescent="0.3">
      <c r="A9" s="220"/>
      <c r="B9" s="221"/>
      <c r="C9" s="101" t="s">
        <v>738</v>
      </c>
      <c r="D9" s="193">
        <v>0.98660000000000003</v>
      </c>
      <c r="F9" s="101" t="s">
        <v>738</v>
      </c>
      <c r="G9" s="193">
        <v>0.46460000000000001</v>
      </c>
      <c r="I9" s="101" t="s">
        <v>738</v>
      </c>
      <c r="J9" s="193">
        <v>0.78700000000000003</v>
      </c>
      <c r="L9" s="101" t="s">
        <v>738</v>
      </c>
      <c r="M9" s="193">
        <v>0.55530000000000002</v>
      </c>
      <c r="O9" s="101" t="s">
        <v>738</v>
      </c>
      <c r="P9" s="193">
        <v>0.31569999999999998</v>
      </c>
      <c r="R9" s="101" t="s">
        <v>738</v>
      </c>
      <c r="S9" s="193">
        <v>0.5847</v>
      </c>
      <c r="U9" s="101" t="s">
        <v>738</v>
      </c>
      <c r="V9" s="103">
        <v>6.8000000000000005E-2</v>
      </c>
    </row>
    <row r="10" spans="1:25" x14ac:dyDescent="0.25">
      <c r="A10" s="220"/>
    </row>
    <row r="11" spans="1:25" x14ac:dyDescent="0.25">
      <c r="A11" s="220"/>
    </row>
    <row r="12" spans="1:25" x14ac:dyDescent="0.25">
      <c r="A12" s="220"/>
    </row>
    <row r="13" spans="1:25" x14ac:dyDescent="0.25">
      <c r="A13" s="220"/>
    </row>
    <row r="14" spans="1:25" x14ac:dyDescent="0.25">
      <c r="A14" s="220"/>
    </row>
    <row r="15" spans="1:25" x14ac:dyDescent="0.25">
      <c r="A15" s="220"/>
    </row>
    <row r="16" spans="1:25" x14ac:dyDescent="0.25">
      <c r="A16" s="220"/>
    </row>
    <row r="17" spans="1:1" x14ac:dyDescent="0.25">
      <c r="A17" s="220"/>
    </row>
    <row r="18" spans="1:1" x14ac:dyDescent="0.25">
      <c r="A18" s="220"/>
    </row>
    <row r="19" spans="1:1" x14ac:dyDescent="0.25">
      <c r="A19" s="220"/>
    </row>
    <row r="20" spans="1:1" x14ac:dyDescent="0.25">
      <c r="A20" s="220"/>
    </row>
    <row r="21" spans="1:1" x14ac:dyDescent="0.25">
      <c r="A21" s="220"/>
    </row>
    <row r="22" spans="1:1" x14ac:dyDescent="0.25">
      <c r="A22" s="220"/>
    </row>
    <row r="23" spans="1:1" x14ac:dyDescent="0.25">
      <c r="A23" s="220"/>
    </row>
    <row r="24" spans="1:1" x14ac:dyDescent="0.25">
      <c r="A24" s="220"/>
    </row>
    <row r="25" spans="1:1" x14ac:dyDescent="0.25">
      <c r="A25" s="220"/>
    </row>
    <row r="26" spans="1:1" x14ac:dyDescent="0.25">
      <c r="A26" s="220"/>
    </row>
    <row r="27" spans="1:1" x14ac:dyDescent="0.25">
      <c r="A27" s="220"/>
    </row>
    <row r="28" spans="1:1" x14ac:dyDescent="0.25">
      <c r="A28" s="220"/>
    </row>
    <row r="29" spans="1:1" x14ac:dyDescent="0.25">
      <c r="A29" s="220"/>
    </row>
    <row r="30" spans="1:1" x14ac:dyDescent="0.25">
      <c r="A30" s="220"/>
    </row>
    <row r="31" spans="1:1" x14ac:dyDescent="0.25">
      <c r="A31" s="220"/>
    </row>
    <row r="32" spans="1:1" x14ac:dyDescent="0.25">
      <c r="A32" s="220"/>
    </row>
    <row r="33" spans="1:1" x14ac:dyDescent="0.25">
      <c r="A33" s="220"/>
    </row>
  </sheetData>
  <mergeCells count="26">
    <mergeCell ref="X1:Y1"/>
    <mergeCell ref="X2:Y2"/>
    <mergeCell ref="O1:P1"/>
    <mergeCell ref="O2:P2"/>
    <mergeCell ref="O7:P7"/>
    <mergeCell ref="R2:S2"/>
    <mergeCell ref="R7:S7"/>
    <mergeCell ref="U1:V1"/>
    <mergeCell ref="R1:S1"/>
    <mergeCell ref="U2:V2"/>
    <mergeCell ref="U7:V7"/>
    <mergeCell ref="L1:M1"/>
    <mergeCell ref="L7:M7"/>
    <mergeCell ref="L2:M2"/>
    <mergeCell ref="I1:J1"/>
    <mergeCell ref="C1:D1"/>
    <mergeCell ref="F1:G1"/>
    <mergeCell ref="C2:D2"/>
    <mergeCell ref="F2:G2"/>
    <mergeCell ref="F7:G7"/>
    <mergeCell ref="C7:D7"/>
    <mergeCell ref="A1:A33"/>
    <mergeCell ref="B2:B4"/>
    <mergeCell ref="B7:B9"/>
    <mergeCell ref="I2:J2"/>
    <mergeCell ref="I7:J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2"/>
  <sheetViews>
    <sheetView zoomScale="90" zoomScaleNormal="90"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5"/>
  <cols>
    <col min="1" max="1" width="21" customWidth="1"/>
    <col min="2" max="2" width="15.5703125" bestFit="1" customWidth="1"/>
    <col min="3" max="3" width="20.85546875" bestFit="1" customWidth="1"/>
    <col min="5" max="5" width="18" bestFit="1" customWidth="1"/>
    <col min="6" max="6" width="12" bestFit="1" customWidth="1"/>
    <col min="7" max="7" width="14.5703125" bestFit="1" customWidth="1"/>
    <col min="8" max="9" width="12" bestFit="1" customWidth="1"/>
    <col min="10" max="10" width="13.42578125" bestFit="1" customWidth="1"/>
    <col min="11" max="11" width="12" bestFit="1" customWidth="1"/>
    <col min="13" max="13" width="15.5703125" bestFit="1" customWidth="1"/>
    <col min="14" max="14" width="22.28515625" bestFit="1" customWidth="1"/>
    <col min="16" max="16" width="18" bestFit="1" customWidth="1"/>
    <col min="17" max="17" width="12" bestFit="1" customWidth="1"/>
    <col min="18" max="18" width="14.5703125" bestFit="1" customWidth="1"/>
    <col min="19" max="20" width="12" bestFit="1" customWidth="1"/>
    <col min="21" max="21" width="13.42578125" bestFit="1" customWidth="1"/>
    <col min="22" max="22" width="12" bestFit="1" customWidth="1"/>
  </cols>
  <sheetData>
    <row r="1" spans="1:21" x14ac:dyDescent="0.25">
      <c r="A1" s="220" t="s">
        <v>747</v>
      </c>
      <c r="B1" s="226" t="s">
        <v>748</v>
      </c>
      <c r="C1" s="226"/>
      <c r="M1" s="226" t="s">
        <v>764</v>
      </c>
      <c r="N1" s="226"/>
    </row>
    <row r="2" spans="1:21" x14ac:dyDescent="0.25">
      <c r="A2" s="220"/>
      <c r="B2" t="s">
        <v>250</v>
      </c>
      <c r="C2" t="s">
        <v>257</v>
      </c>
      <c r="E2" t="s">
        <v>749</v>
      </c>
      <c r="M2" t="s">
        <v>250</v>
      </c>
      <c r="N2" t="s">
        <v>256</v>
      </c>
      <c r="P2" t="s">
        <v>749</v>
      </c>
    </row>
    <row r="3" spans="1:21" ht="15.75" thickBot="1" x14ac:dyDescent="0.3">
      <c r="A3" s="220"/>
      <c r="B3">
        <v>22.5</v>
      </c>
      <c r="C3">
        <v>16.766666666666666</v>
      </c>
      <c r="M3">
        <v>22.5</v>
      </c>
      <c r="N3">
        <v>52.2</v>
      </c>
    </row>
    <row r="4" spans="1:21" x14ac:dyDescent="0.25">
      <c r="A4" s="220"/>
      <c r="B4">
        <v>30.35</v>
      </c>
      <c r="C4">
        <v>23.216666666666669</v>
      </c>
      <c r="E4" s="80" t="s">
        <v>750</v>
      </c>
      <c r="F4" s="80"/>
      <c r="M4">
        <v>30.35</v>
      </c>
      <c r="N4">
        <v>49.716666666666669</v>
      </c>
      <c r="P4" s="80" t="s">
        <v>750</v>
      </c>
      <c r="Q4" s="80"/>
    </row>
    <row r="5" spans="1:21" x14ac:dyDescent="0.25">
      <c r="A5" s="220"/>
      <c r="B5">
        <v>47.633333333333326</v>
      </c>
      <c r="C5">
        <v>68.600000000000009</v>
      </c>
      <c r="E5" s="77" t="s">
        <v>751</v>
      </c>
      <c r="F5" s="77">
        <v>0.33282515221317099</v>
      </c>
      <c r="M5">
        <v>47.633333333333326</v>
      </c>
      <c r="N5">
        <v>102.60000000000001</v>
      </c>
      <c r="P5" s="77" t="s">
        <v>751</v>
      </c>
      <c r="Q5" s="77">
        <v>0.26710116754466695</v>
      </c>
    </row>
    <row r="6" spans="1:21" x14ac:dyDescent="0.25">
      <c r="A6" s="220"/>
      <c r="B6">
        <v>174.98333333333332</v>
      </c>
      <c r="C6">
        <v>69.3</v>
      </c>
      <c r="E6" s="77" t="s">
        <v>752</v>
      </c>
      <c r="F6" s="77">
        <v>0.11077258194572043</v>
      </c>
      <c r="M6">
        <v>174.98333333333332</v>
      </c>
      <c r="N6">
        <v>84.233333333333334</v>
      </c>
      <c r="P6" s="77" t="s">
        <v>752</v>
      </c>
      <c r="Q6" s="77">
        <v>7.134303370372426E-2</v>
      </c>
    </row>
    <row r="7" spans="1:21" x14ac:dyDescent="0.25">
      <c r="A7" s="220"/>
      <c r="B7">
        <v>5.8333333333333339</v>
      </c>
      <c r="C7">
        <v>23.333333333333336</v>
      </c>
      <c r="E7" s="77" t="s">
        <v>753</v>
      </c>
      <c r="F7" s="77">
        <v>0.10538332486660358</v>
      </c>
      <c r="M7">
        <v>5.8333333333333339</v>
      </c>
      <c r="N7">
        <v>29.266666666666669</v>
      </c>
      <c r="P7" s="77" t="s">
        <v>753</v>
      </c>
      <c r="Q7" s="77">
        <v>5.9282553621954448E-2</v>
      </c>
    </row>
    <row r="8" spans="1:21" x14ac:dyDescent="0.25">
      <c r="A8" s="220"/>
      <c r="B8">
        <v>32.316666666666663</v>
      </c>
      <c r="C8">
        <v>33.266666666666666</v>
      </c>
      <c r="E8" s="77" t="s">
        <v>578</v>
      </c>
      <c r="F8" s="77">
        <v>11.2126903273316</v>
      </c>
      <c r="M8">
        <v>32.316666666666663</v>
      </c>
      <c r="N8">
        <v>121.75</v>
      </c>
      <c r="P8" s="77" t="s">
        <v>578</v>
      </c>
      <c r="Q8" s="77">
        <v>28.887959030527568</v>
      </c>
    </row>
    <row r="9" spans="1:21" ht="15.75" thickBot="1" x14ac:dyDescent="0.3">
      <c r="A9" s="220"/>
      <c r="B9">
        <v>16.549999999999997</v>
      </c>
      <c r="C9">
        <v>16.616666666666667</v>
      </c>
      <c r="E9" s="78" t="s">
        <v>625</v>
      </c>
      <c r="F9" s="78">
        <v>167</v>
      </c>
      <c r="M9">
        <v>16.549999999999997</v>
      </c>
      <c r="N9">
        <v>24.616666666666667</v>
      </c>
      <c r="P9" s="78" t="s">
        <v>625</v>
      </c>
      <c r="Q9" s="78">
        <v>79</v>
      </c>
    </row>
    <row r="10" spans="1:21" x14ac:dyDescent="0.25">
      <c r="A10" s="220"/>
      <c r="B10">
        <v>14.95</v>
      </c>
      <c r="C10">
        <v>12.666666666666668</v>
      </c>
      <c r="M10">
        <v>14.95</v>
      </c>
      <c r="N10">
        <v>21.200000000000003</v>
      </c>
    </row>
    <row r="11" spans="1:21" ht="15.75" thickBot="1" x14ac:dyDescent="0.3">
      <c r="A11" s="220"/>
      <c r="B11">
        <v>23.083333333333332</v>
      </c>
      <c r="C11">
        <v>38.88333333333334</v>
      </c>
      <c r="E11" t="s">
        <v>427</v>
      </c>
      <c r="M11">
        <v>23.083333333333332</v>
      </c>
      <c r="N11">
        <v>64.166666666666671</v>
      </c>
      <c r="P11" t="s">
        <v>427</v>
      </c>
    </row>
    <row r="12" spans="1:21" x14ac:dyDescent="0.25">
      <c r="A12" s="220"/>
      <c r="B12">
        <v>31.566666666666666</v>
      </c>
      <c r="C12">
        <v>26.65</v>
      </c>
      <c r="E12" s="79"/>
      <c r="F12" s="79" t="s">
        <v>430</v>
      </c>
      <c r="G12" s="79" t="s">
        <v>429</v>
      </c>
      <c r="H12" s="79" t="s">
        <v>431</v>
      </c>
      <c r="I12" s="79" t="s">
        <v>432</v>
      </c>
      <c r="J12" s="79" t="s">
        <v>757</v>
      </c>
      <c r="M12">
        <v>31.566666666666666</v>
      </c>
      <c r="N12">
        <v>46.15</v>
      </c>
      <c r="P12" s="79"/>
      <c r="Q12" s="79" t="s">
        <v>430</v>
      </c>
      <c r="R12" s="79" t="s">
        <v>429</v>
      </c>
      <c r="S12" s="79" t="s">
        <v>431</v>
      </c>
      <c r="T12" s="79" t="s">
        <v>432</v>
      </c>
      <c r="U12" s="79" t="s">
        <v>757</v>
      </c>
    </row>
    <row r="13" spans="1:21" x14ac:dyDescent="0.25">
      <c r="A13" s="220"/>
      <c r="B13">
        <v>53.516666666666673</v>
      </c>
      <c r="C13">
        <v>23.81666666666667</v>
      </c>
      <c r="E13" s="77" t="s">
        <v>754</v>
      </c>
      <c r="F13" s="77">
        <v>1</v>
      </c>
      <c r="G13" s="77">
        <v>2584.1816223251371</v>
      </c>
      <c r="H13" s="77">
        <v>2584.1816223251371</v>
      </c>
      <c r="I13" s="77">
        <v>20.554332502518708</v>
      </c>
      <c r="J13" s="77">
        <v>1.1092888239157402E-5</v>
      </c>
      <c r="M13">
        <v>53.516666666666673</v>
      </c>
      <c r="N13">
        <v>58.733333333333341</v>
      </c>
      <c r="P13" s="77" t="s">
        <v>754</v>
      </c>
      <c r="Q13" s="77">
        <v>1</v>
      </c>
      <c r="R13" s="77">
        <v>4936.5176716582937</v>
      </c>
      <c r="S13" s="77">
        <v>4936.5176716582937</v>
      </c>
      <c r="T13" s="77">
        <v>5.9154389559967688</v>
      </c>
      <c r="U13" s="77">
        <v>1.7330784906154049E-2</v>
      </c>
    </row>
    <row r="14" spans="1:21" x14ac:dyDescent="0.25">
      <c r="A14" s="220"/>
      <c r="B14">
        <v>21.816666666666666</v>
      </c>
      <c r="C14">
        <v>33.75</v>
      </c>
      <c r="E14" s="77" t="s">
        <v>755</v>
      </c>
      <c r="F14" s="77">
        <v>165</v>
      </c>
      <c r="G14" s="77">
        <v>20744.530022144878</v>
      </c>
      <c r="H14" s="77">
        <v>125.72442437663562</v>
      </c>
      <c r="I14" s="77"/>
      <c r="J14" s="77"/>
      <c r="M14">
        <v>21.816666666666666</v>
      </c>
      <c r="N14">
        <v>49.683333333333337</v>
      </c>
      <c r="P14" s="77" t="s">
        <v>755</v>
      </c>
      <c r="Q14" s="77">
        <v>77</v>
      </c>
      <c r="R14" s="77">
        <v>64257.591625106827</v>
      </c>
      <c r="S14" s="77">
        <v>834.51417694943927</v>
      </c>
      <c r="T14" s="77"/>
      <c r="U14" s="77"/>
    </row>
    <row r="15" spans="1:21" ht="15.75" thickBot="1" x14ac:dyDescent="0.3">
      <c r="A15" s="220"/>
      <c r="B15">
        <v>91.4</v>
      </c>
      <c r="C15">
        <v>36.75</v>
      </c>
      <c r="E15" s="78" t="s">
        <v>437</v>
      </c>
      <c r="F15" s="78">
        <v>166</v>
      </c>
      <c r="G15" s="78">
        <v>23328.711644470015</v>
      </c>
      <c r="H15" s="78"/>
      <c r="I15" s="78"/>
      <c r="J15" s="78"/>
      <c r="M15">
        <v>91.4</v>
      </c>
      <c r="N15">
        <v>51.516666666666666</v>
      </c>
      <c r="P15" s="78" t="s">
        <v>437</v>
      </c>
      <c r="Q15" s="78">
        <v>78</v>
      </c>
      <c r="R15" s="78">
        <v>69194.10929676512</v>
      </c>
      <c r="S15" s="78"/>
      <c r="T15" s="78"/>
      <c r="U15" s="78"/>
    </row>
    <row r="16" spans="1:21" ht="15.75" thickBot="1" x14ac:dyDescent="0.3">
      <c r="A16" s="220"/>
      <c r="B16">
        <v>3.15</v>
      </c>
      <c r="C16">
        <v>17.883333333333333</v>
      </c>
      <c r="M16">
        <v>3.15</v>
      </c>
      <c r="N16">
        <v>30.183333333333334</v>
      </c>
    </row>
    <row r="17" spans="1:22" x14ac:dyDescent="0.25">
      <c r="A17" s="220"/>
      <c r="B17">
        <v>54.65</v>
      </c>
      <c r="C17">
        <v>47.516666666666666</v>
      </c>
      <c r="E17" s="79"/>
      <c r="F17" s="79" t="s">
        <v>758</v>
      </c>
      <c r="G17" s="79" t="s">
        <v>578</v>
      </c>
      <c r="H17" s="79" t="s">
        <v>626</v>
      </c>
      <c r="I17" s="79" t="s">
        <v>433</v>
      </c>
      <c r="J17" s="79" t="s">
        <v>759</v>
      </c>
      <c r="K17" s="79" t="s">
        <v>760</v>
      </c>
      <c r="M17">
        <v>54.65</v>
      </c>
      <c r="N17">
        <v>70.516666666666666</v>
      </c>
      <c r="P17" s="79"/>
      <c r="Q17" s="79" t="s">
        <v>758</v>
      </c>
      <c r="R17" s="79" t="s">
        <v>578</v>
      </c>
      <c r="S17" s="79" t="s">
        <v>626</v>
      </c>
      <c r="T17" s="79" t="s">
        <v>433</v>
      </c>
      <c r="U17" s="79" t="s">
        <v>759</v>
      </c>
      <c r="V17" s="79" t="s">
        <v>760</v>
      </c>
    </row>
    <row r="18" spans="1:22" x14ac:dyDescent="0.25">
      <c r="A18" s="220"/>
      <c r="B18">
        <v>37.300000000000004</v>
      </c>
      <c r="C18">
        <v>24.533333333333335</v>
      </c>
      <c r="E18" s="77" t="s">
        <v>756</v>
      </c>
      <c r="F18" s="77">
        <v>16.304322504698284</v>
      </c>
      <c r="G18" s="77">
        <v>1.7584666296329974</v>
      </c>
      <c r="H18" s="77">
        <v>9.2718975896068585</v>
      </c>
      <c r="I18" s="77">
        <v>9.8678589972953019E-17</v>
      </c>
      <c r="J18" s="77">
        <v>12.832325817901699</v>
      </c>
      <c r="K18" s="77">
        <v>19.776319191494867</v>
      </c>
      <c r="M18">
        <v>37.300000000000004</v>
      </c>
      <c r="N18">
        <v>25.916666666666668</v>
      </c>
      <c r="P18" s="77" t="s">
        <v>756</v>
      </c>
      <c r="Q18" s="77">
        <v>36.734270168955966</v>
      </c>
      <c r="R18" s="77">
        <v>5.601767095125906</v>
      </c>
      <c r="S18" s="77">
        <v>6.5576218263194894</v>
      </c>
      <c r="T18" s="77">
        <v>5.6475601835104952E-9</v>
      </c>
      <c r="U18" s="77">
        <v>25.579726997936064</v>
      </c>
      <c r="V18" s="77">
        <v>47.888813339975869</v>
      </c>
    </row>
    <row r="19" spans="1:22" ht="15.75" thickBot="1" x14ac:dyDescent="0.3">
      <c r="A19" s="220"/>
      <c r="B19">
        <v>39.799999999999997</v>
      </c>
      <c r="C19">
        <v>11.983333333333333</v>
      </c>
      <c r="E19" s="78" t="s">
        <v>250</v>
      </c>
      <c r="F19" s="78">
        <v>0.18893549724013911</v>
      </c>
      <c r="G19" s="78">
        <v>4.1673681868978914E-2</v>
      </c>
      <c r="H19" s="78">
        <v>4.5336886199339892</v>
      </c>
      <c r="I19" s="78">
        <v>1.109288823915603E-5</v>
      </c>
      <c r="J19" s="78">
        <v>0.10665307974216956</v>
      </c>
      <c r="K19" s="78">
        <v>0.27121791473810863</v>
      </c>
      <c r="M19">
        <v>39.799999999999997</v>
      </c>
      <c r="N19">
        <v>12.6</v>
      </c>
      <c r="P19" s="78" t="s">
        <v>250</v>
      </c>
      <c r="Q19" s="78">
        <v>0.29710321738354906</v>
      </c>
      <c r="R19" s="78">
        <v>0.12215573646208047</v>
      </c>
      <c r="S19" s="78">
        <v>2.4321675427479881</v>
      </c>
      <c r="T19" s="78">
        <v>1.7330784906153772E-2</v>
      </c>
      <c r="U19" s="78">
        <v>5.3860074136912406E-2</v>
      </c>
      <c r="V19" s="78">
        <v>0.54034636063018571</v>
      </c>
    </row>
    <row r="20" spans="1:22" x14ac:dyDescent="0.25">
      <c r="A20" s="220"/>
      <c r="B20">
        <v>29.116666666666667</v>
      </c>
      <c r="C20">
        <v>11.216666666666667</v>
      </c>
      <c r="M20">
        <v>29.116666666666667</v>
      </c>
      <c r="N20">
        <v>14.716666666666667</v>
      </c>
    </row>
    <row r="21" spans="1:22" x14ac:dyDescent="0.25">
      <c r="A21" s="220"/>
      <c r="B21">
        <v>32.25</v>
      </c>
      <c r="C21">
        <v>14.966666666666667</v>
      </c>
      <c r="M21">
        <v>32.25</v>
      </c>
      <c r="N21">
        <v>18.466666666666669</v>
      </c>
    </row>
    <row r="22" spans="1:22" x14ac:dyDescent="0.25">
      <c r="A22" s="220"/>
      <c r="B22">
        <v>42.933333333333337</v>
      </c>
      <c r="C22">
        <v>10.033333333333331</v>
      </c>
      <c r="M22">
        <v>42.933333333333337</v>
      </c>
      <c r="N22">
        <v>27.366666666666664</v>
      </c>
    </row>
    <row r="23" spans="1:22" x14ac:dyDescent="0.25">
      <c r="A23" s="220"/>
      <c r="B23">
        <v>22.066666666666666</v>
      </c>
      <c r="C23">
        <v>23.583333333333336</v>
      </c>
      <c r="E23" t="s">
        <v>761</v>
      </c>
      <c r="M23">
        <v>22.066666666666666</v>
      </c>
      <c r="N23">
        <v>25.533333333333335</v>
      </c>
      <c r="P23" t="s">
        <v>761</v>
      </c>
      <c r="T23" t="s">
        <v>766</v>
      </c>
    </row>
    <row r="24" spans="1:22" ht="15.75" thickBot="1" x14ac:dyDescent="0.3">
      <c r="A24" s="220"/>
      <c r="B24">
        <v>37.183333333333337</v>
      </c>
      <c r="C24">
        <v>46.133333333333333</v>
      </c>
      <c r="M24">
        <v>37.183333333333337</v>
      </c>
      <c r="N24">
        <v>50.883333333333333</v>
      </c>
    </row>
    <row r="25" spans="1:22" x14ac:dyDescent="0.25">
      <c r="A25" s="220"/>
      <c r="B25">
        <v>40.283333333333331</v>
      </c>
      <c r="C25">
        <v>20.43333333333333</v>
      </c>
      <c r="E25" s="79" t="s">
        <v>677</v>
      </c>
      <c r="F25" s="79" t="s">
        <v>762</v>
      </c>
      <c r="G25" s="79" t="s">
        <v>763</v>
      </c>
      <c r="M25">
        <v>40.283333333333331</v>
      </c>
      <c r="N25">
        <v>50.199999999999996</v>
      </c>
      <c r="P25" s="79" t="s">
        <v>677</v>
      </c>
      <c r="Q25" s="79" t="s">
        <v>765</v>
      </c>
      <c r="R25" s="79" t="s">
        <v>763</v>
      </c>
      <c r="T25" s="79" t="s">
        <v>767</v>
      </c>
      <c r="U25" s="79" t="s">
        <v>256</v>
      </c>
    </row>
    <row r="26" spans="1:22" x14ac:dyDescent="0.25">
      <c r="A26" s="220"/>
      <c r="B26">
        <v>46.666666666666664</v>
      </c>
      <c r="C26">
        <v>25.45</v>
      </c>
      <c r="E26" s="77">
        <v>1</v>
      </c>
      <c r="F26" s="77">
        <v>20.555371192601413</v>
      </c>
      <c r="G26" s="77">
        <v>-3.7887045259347474</v>
      </c>
      <c r="M26">
        <v>46.666666666666664</v>
      </c>
      <c r="N26">
        <v>95.033333333333346</v>
      </c>
      <c r="P26" s="77">
        <v>1</v>
      </c>
      <c r="Q26" s="77">
        <v>43.419092560085822</v>
      </c>
      <c r="R26" s="77">
        <v>8.7809074399141807</v>
      </c>
      <c r="T26" s="77">
        <v>0.63291139240506333</v>
      </c>
      <c r="U26" s="77">
        <v>12.6</v>
      </c>
    </row>
    <row r="27" spans="1:22" x14ac:dyDescent="0.25">
      <c r="A27" s="220"/>
      <c r="B27">
        <v>21.233333333333334</v>
      </c>
      <c r="C27">
        <v>24.966666666666665</v>
      </c>
      <c r="E27" s="77">
        <v>2</v>
      </c>
      <c r="F27" s="77">
        <v>22.038514845936508</v>
      </c>
      <c r="G27" s="77">
        <v>1.1781518207301609</v>
      </c>
      <c r="M27">
        <v>21.233333333333334</v>
      </c>
      <c r="N27">
        <v>58.966666666666669</v>
      </c>
      <c r="P27" s="77">
        <v>2</v>
      </c>
      <c r="Q27" s="77">
        <v>45.751352816546678</v>
      </c>
      <c r="R27" s="77">
        <v>3.9653138501199905</v>
      </c>
      <c r="T27" s="77">
        <v>1.89873417721519</v>
      </c>
      <c r="U27" s="77">
        <v>13.066666666666666</v>
      </c>
    </row>
    <row r="28" spans="1:22" x14ac:dyDescent="0.25">
      <c r="A28" s="220"/>
      <c r="B28">
        <v>8.6833333333333336</v>
      </c>
      <c r="C28">
        <v>25.683333333333334</v>
      </c>
      <c r="E28" s="77">
        <v>3</v>
      </c>
      <c r="F28" s="77">
        <v>25.303950023236908</v>
      </c>
      <c r="G28" s="77">
        <v>43.296049976763101</v>
      </c>
      <c r="M28">
        <v>8.6833333333333336</v>
      </c>
      <c r="N28">
        <v>46.183333333333337</v>
      </c>
      <c r="P28" s="77">
        <v>3</v>
      </c>
      <c r="Q28" s="77">
        <v>50.886286756992348</v>
      </c>
      <c r="R28" s="77">
        <v>51.71371324300766</v>
      </c>
      <c r="T28" s="77">
        <v>3.1645569620253164</v>
      </c>
      <c r="U28" s="77">
        <v>13.766666666666666</v>
      </c>
    </row>
    <row r="29" spans="1:22" x14ac:dyDescent="0.25">
      <c r="A29" s="220"/>
      <c r="B29">
        <v>10.216666666666667</v>
      </c>
      <c r="C29">
        <v>62.183333333333337</v>
      </c>
      <c r="E29" s="77">
        <v>4</v>
      </c>
      <c r="F29" s="77">
        <v>49.364885596768623</v>
      </c>
      <c r="G29" s="77">
        <v>19.935114403231374</v>
      </c>
      <c r="M29">
        <v>10.216666666666667</v>
      </c>
      <c r="N29">
        <v>88.25</v>
      </c>
      <c r="P29" s="77">
        <v>4</v>
      </c>
      <c r="Q29" s="77">
        <v>88.722381490787328</v>
      </c>
      <c r="R29" s="77">
        <v>-4.4890481574539933</v>
      </c>
      <c r="T29" s="77">
        <v>4.4303797468354436</v>
      </c>
      <c r="U29" s="77">
        <v>14.383333333333335</v>
      </c>
    </row>
    <row r="30" spans="1:22" x14ac:dyDescent="0.25">
      <c r="A30" s="220"/>
      <c r="B30">
        <v>36.13333333333334</v>
      </c>
      <c r="C30">
        <v>14.283333333333335</v>
      </c>
      <c r="E30" s="77">
        <v>5</v>
      </c>
      <c r="F30" s="77">
        <v>17.406446238599095</v>
      </c>
      <c r="G30" s="77">
        <v>5.9268870947342407</v>
      </c>
      <c r="M30">
        <v>36.13333333333334</v>
      </c>
      <c r="N30">
        <v>24.950000000000003</v>
      </c>
      <c r="P30" s="77">
        <v>5</v>
      </c>
      <c r="Q30" s="77">
        <v>38.467372270360002</v>
      </c>
      <c r="R30" s="77">
        <v>-9.2007056036933328</v>
      </c>
      <c r="T30" s="77">
        <v>5.6962025316455698</v>
      </c>
      <c r="U30" s="77">
        <v>14.716666666666667</v>
      </c>
    </row>
    <row r="31" spans="1:22" x14ac:dyDescent="0.25">
      <c r="A31" s="220"/>
      <c r="B31">
        <v>21.166666666666671</v>
      </c>
      <c r="C31">
        <v>3.4000000000000004</v>
      </c>
      <c r="E31" s="77">
        <v>6</v>
      </c>
      <c r="F31" s="77">
        <v>22.410087990508778</v>
      </c>
      <c r="G31" s="77">
        <v>10.856578676157888</v>
      </c>
      <c r="M31">
        <v>21.166666666666671</v>
      </c>
      <c r="N31">
        <v>13.066666666666666</v>
      </c>
      <c r="P31" s="77">
        <v>6</v>
      </c>
      <c r="Q31" s="77">
        <v>46.335655810734323</v>
      </c>
      <c r="R31" s="77">
        <v>75.414344189265677</v>
      </c>
      <c r="T31" s="77">
        <v>6.962025316455696</v>
      </c>
      <c r="U31" s="77">
        <v>15.299999999999997</v>
      </c>
    </row>
    <row r="32" spans="1:22" x14ac:dyDescent="0.25">
      <c r="A32" s="220"/>
      <c r="B32">
        <v>15.716666666666665</v>
      </c>
      <c r="C32">
        <v>35.93333333333333</v>
      </c>
      <c r="E32" s="77">
        <v>7</v>
      </c>
      <c r="F32" s="77">
        <v>19.431204984022585</v>
      </c>
      <c r="G32" s="77">
        <v>-2.8145383173559182</v>
      </c>
      <c r="M32">
        <v>15.716666666666665</v>
      </c>
      <c r="N32">
        <v>50.516666666666666</v>
      </c>
      <c r="P32" s="77">
        <v>7</v>
      </c>
      <c r="Q32" s="77">
        <v>41.651328416653705</v>
      </c>
      <c r="R32" s="77">
        <v>-17.034661749987038</v>
      </c>
      <c r="T32" s="77">
        <v>8.227848101265824</v>
      </c>
      <c r="U32" s="77">
        <v>17.516666666666666</v>
      </c>
    </row>
    <row r="33" spans="1:21" x14ac:dyDescent="0.25">
      <c r="A33" s="220"/>
      <c r="B33">
        <v>54.4</v>
      </c>
      <c r="C33">
        <v>20.800000000000004</v>
      </c>
      <c r="E33" s="77">
        <v>8</v>
      </c>
      <c r="F33" s="77">
        <v>19.128908188438363</v>
      </c>
      <c r="G33" s="77">
        <v>-6.4622415217716949</v>
      </c>
      <c r="M33">
        <v>54.4</v>
      </c>
      <c r="N33">
        <v>27.933333333333337</v>
      </c>
      <c r="P33" s="77">
        <v>8</v>
      </c>
      <c r="Q33" s="77">
        <v>41.175963268840022</v>
      </c>
      <c r="R33" s="77">
        <v>-19.975963268840019</v>
      </c>
      <c r="T33" s="77">
        <v>9.4936708860759502</v>
      </c>
      <c r="U33" s="77">
        <v>18</v>
      </c>
    </row>
    <row r="34" spans="1:21" x14ac:dyDescent="0.25">
      <c r="B34">
        <v>36.716666666666661</v>
      </c>
      <c r="C34">
        <v>23.4</v>
      </c>
      <c r="E34" s="77">
        <v>9</v>
      </c>
      <c r="F34" s="77">
        <v>20.665583565991493</v>
      </c>
      <c r="G34" s="77">
        <v>18.217749767341846</v>
      </c>
      <c r="M34">
        <v>36.716666666666661</v>
      </c>
      <c r="N34">
        <v>33.799999999999997</v>
      </c>
      <c r="P34" s="77">
        <v>9</v>
      </c>
      <c r="Q34" s="77">
        <v>43.592402770226222</v>
      </c>
      <c r="R34" s="77">
        <v>20.574263896440449</v>
      </c>
      <c r="T34" s="77">
        <v>10.759493670886076</v>
      </c>
      <c r="U34" s="77">
        <v>18.283333333333339</v>
      </c>
    </row>
    <row r="35" spans="1:21" x14ac:dyDescent="0.25">
      <c r="B35">
        <v>12.500000000000002</v>
      </c>
      <c r="C35">
        <v>15.91666666666667</v>
      </c>
      <c r="E35" s="77">
        <v>10</v>
      </c>
      <c r="F35" s="77">
        <v>22.268386367578675</v>
      </c>
      <c r="G35" s="77">
        <v>4.381613632421324</v>
      </c>
      <c r="M35">
        <v>12.500000000000002</v>
      </c>
      <c r="N35">
        <v>83.916666666666671</v>
      </c>
      <c r="P35" s="77">
        <v>10</v>
      </c>
      <c r="Q35" s="77">
        <v>46.112828397696667</v>
      </c>
      <c r="R35" s="77">
        <v>3.7171602303331497E-2</v>
      </c>
      <c r="T35" s="77">
        <v>12.025316455696203</v>
      </c>
      <c r="U35" s="77">
        <v>18.466666666666669</v>
      </c>
    </row>
    <row r="36" spans="1:21" x14ac:dyDescent="0.25">
      <c r="B36">
        <v>35.383333333333333</v>
      </c>
      <c r="C36">
        <v>35.333333333333329</v>
      </c>
      <c r="E36" s="77">
        <v>11</v>
      </c>
      <c r="F36" s="77">
        <v>26.415520531999729</v>
      </c>
      <c r="G36" s="77">
        <v>-2.5988538653330586</v>
      </c>
      <c r="M36">
        <v>35.383333333333333</v>
      </c>
      <c r="N36">
        <v>62.333333333333329</v>
      </c>
      <c r="P36" s="77">
        <v>11</v>
      </c>
      <c r="Q36" s="77">
        <v>52.634244019265566</v>
      </c>
      <c r="R36" s="77">
        <v>6.0990893140677755</v>
      </c>
      <c r="T36" s="77">
        <v>13.291139240506329</v>
      </c>
      <c r="U36" s="77">
        <v>18.616666666666664</v>
      </c>
    </row>
    <row r="37" spans="1:21" x14ac:dyDescent="0.25">
      <c r="B37">
        <v>50.75</v>
      </c>
      <c r="C37">
        <v>14.766666666666669</v>
      </c>
      <c r="E37" s="77">
        <v>12</v>
      </c>
      <c r="F37" s="77">
        <v>20.42626526948732</v>
      </c>
      <c r="G37" s="77">
        <v>13.32373473051268</v>
      </c>
      <c r="M37">
        <v>50.75</v>
      </c>
      <c r="N37">
        <v>93.516666666666666</v>
      </c>
      <c r="P37" s="77">
        <v>12</v>
      </c>
      <c r="Q37" s="77">
        <v>43.216072028207059</v>
      </c>
      <c r="R37" s="77">
        <v>6.4672613051262786</v>
      </c>
      <c r="T37" s="77">
        <v>14.556962025316457</v>
      </c>
      <c r="U37" s="77">
        <v>21.200000000000003</v>
      </c>
    </row>
    <row r="38" spans="1:21" x14ac:dyDescent="0.25">
      <c r="B38">
        <v>61.066666666666663</v>
      </c>
      <c r="C38">
        <v>38.36666666666666</v>
      </c>
      <c r="E38" s="77">
        <v>13</v>
      </c>
      <c r="F38" s="77">
        <v>33.573026952447002</v>
      </c>
      <c r="G38" s="77">
        <v>3.1769730475529983</v>
      </c>
      <c r="M38">
        <v>61.066666666666663</v>
      </c>
      <c r="N38">
        <v>150.6</v>
      </c>
      <c r="P38" s="77">
        <v>13</v>
      </c>
      <c r="Q38" s="77">
        <v>63.889504237812353</v>
      </c>
      <c r="R38" s="77">
        <v>-12.372837571145688</v>
      </c>
      <c r="T38" s="77">
        <v>15.822784810126583</v>
      </c>
      <c r="U38" s="77">
        <v>21.516666666666666</v>
      </c>
    </row>
    <row r="39" spans="1:21" x14ac:dyDescent="0.25">
      <c r="B39">
        <v>27.416666666666668</v>
      </c>
      <c r="C39">
        <v>39.733333333333334</v>
      </c>
      <c r="E39" s="77">
        <v>14</v>
      </c>
      <c r="F39" s="77">
        <v>16.899469321004723</v>
      </c>
      <c r="G39" s="77">
        <v>0.98386401232860976</v>
      </c>
      <c r="M39">
        <v>27.416666666666668</v>
      </c>
      <c r="N39">
        <v>141.46666666666667</v>
      </c>
      <c r="P39" s="77">
        <v>14</v>
      </c>
      <c r="Q39" s="77">
        <v>37.670145303714143</v>
      </c>
      <c r="R39" s="77">
        <v>-7.4868119703808098</v>
      </c>
      <c r="T39" s="77">
        <v>17.088607594936711</v>
      </c>
      <c r="U39" s="77">
        <v>21.599999999999998</v>
      </c>
    </row>
    <row r="40" spans="1:21" x14ac:dyDescent="0.25">
      <c r="B40">
        <v>19.75</v>
      </c>
      <c r="C40">
        <v>18.149999999999999</v>
      </c>
      <c r="E40" s="77">
        <v>15</v>
      </c>
      <c r="F40" s="77">
        <v>26.629647428871888</v>
      </c>
      <c r="G40" s="77">
        <v>20.887019237794778</v>
      </c>
      <c r="M40">
        <v>19.75</v>
      </c>
      <c r="N40">
        <v>24.783333333333331</v>
      </c>
      <c r="P40" s="77">
        <v>15</v>
      </c>
      <c r="Q40" s="77">
        <v>52.970960998966923</v>
      </c>
      <c r="R40" s="77">
        <v>17.545705667699742</v>
      </c>
      <c r="T40" s="77">
        <v>18.354430379746837</v>
      </c>
      <c r="U40" s="77">
        <v>23.35</v>
      </c>
    </row>
    <row r="41" spans="1:21" x14ac:dyDescent="0.25">
      <c r="B41">
        <v>28.033333333333339</v>
      </c>
      <c r="C41">
        <v>18.616666666666664</v>
      </c>
      <c r="E41" s="77">
        <v>16</v>
      </c>
      <c r="F41" s="77">
        <v>23.351616551755473</v>
      </c>
      <c r="G41" s="77">
        <v>1.1817167815778618</v>
      </c>
      <c r="M41">
        <v>28.033333333333339</v>
      </c>
      <c r="N41">
        <v>18.616666666666664</v>
      </c>
      <c r="P41" s="77">
        <v>16</v>
      </c>
      <c r="Q41" s="77">
        <v>47.816220177362347</v>
      </c>
      <c r="R41" s="77">
        <v>-21.899553510695679</v>
      </c>
      <c r="T41" s="77">
        <v>19.620253164556964</v>
      </c>
      <c r="U41" s="77">
        <v>24.366666666666667</v>
      </c>
    </row>
    <row r="42" spans="1:21" x14ac:dyDescent="0.25">
      <c r="B42">
        <v>154.25</v>
      </c>
      <c r="C42">
        <v>23.85</v>
      </c>
      <c r="E42" s="77">
        <v>17</v>
      </c>
      <c r="F42" s="77">
        <v>23.823955294855821</v>
      </c>
      <c r="G42" s="77">
        <v>-11.840621961522489</v>
      </c>
      <c r="M42">
        <v>154.25</v>
      </c>
      <c r="N42">
        <v>40.316666666666663</v>
      </c>
      <c r="P42" s="77">
        <v>17</v>
      </c>
      <c r="Q42" s="77">
        <v>48.558978220821217</v>
      </c>
      <c r="R42" s="77">
        <v>-35.958978220821216</v>
      </c>
      <c r="T42" s="77">
        <v>20.88607594936709</v>
      </c>
      <c r="U42" s="77">
        <v>24.616666666666667</v>
      </c>
    </row>
    <row r="43" spans="1:21" x14ac:dyDescent="0.25">
      <c r="B43">
        <v>48.900000000000006</v>
      </c>
      <c r="C43">
        <v>20.45</v>
      </c>
      <c r="E43" s="77">
        <v>18</v>
      </c>
      <c r="F43" s="77">
        <v>21.805494399340336</v>
      </c>
      <c r="G43" s="77">
        <v>-10.58882773267367</v>
      </c>
      <c r="M43">
        <v>48.900000000000006</v>
      </c>
      <c r="N43">
        <v>32.616666666666667</v>
      </c>
      <c r="P43" s="77">
        <v>18</v>
      </c>
      <c r="Q43" s="77">
        <v>45.384925515106971</v>
      </c>
      <c r="R43" s="77">
        <v>-30.668258848440303</v>
      </c>
      <c r="T43" s="77">
        <v>22.151898734177216</v>
      </c>
      <c r="U43" s="77">
        <v>24.783333333333331</v>
      </c>
    </row>
    <row r="44" spans="1:21" x14ac:dyDescent="0.25">
      <c r="B44">
        <v>34.849999999999994</v>
      </c>
      <c r="C44">
        <v>18.599999999999998</v>
      </c>
      <c r="E44" s="77">
        <v>19</v>
      </c>
      <c r="F44" s="77">
        <v>22.397492290692771</v>
      </c>
      <c r="G44" s="77">
        <v>-7.4308256240261041</v>
      </c>
      <c r="M44">
        <v>34.849999999999994</v>
      </c>
      <c r="N44">
        <v>21.599999999999998</v>
      </c>
      <c r="P44" s="77">
        <v>19</v>
      </c>
      <c r="Q44" s="77">
        <v>46.315848929575424</v>
      </c>
      <c r="R44" s="77">
        <v>-27.849182262908755</v>
      </c>
      <c r="T44" s="77">
        <v>23.417721518987342</v>
      </c>
      <c r="U44" s="77">
        <v>24.950000000000003</v>
      </c>
    </row>
    <row r="45" spans="1:21" x14ac:dyDescent="0.25">
      <c r="B45">
        <v>29.133333333333333</v>
      </c>
      <c r="C45">
        <v>14.383333333333335</v>
      </c>
      <c r="E45" s="77">
        <v>20</v>
      </c>
      <c r="F45" s="77">
        <v>24.415953186208256</v>
      </c>
      <c r="G45" s="77">
        <v>-14.382619852874925</v>
      </c>
      <c r="M45">
        <v>29.133333333333333</v>
      </c>
      <c r="N45">
        <v>14.383333333333335</v>
      </c>
      <c r="P45" s="77">
        <v>20</v>
      </c>
      <c r="Q45" s="77">
        <v>49.489901635289677</v>
      </c>
      <c r="R45" s="77">
        <v>-22.123234968623013</v>
      </c>
      <c r="T45" s="77">
        <v>24.683544303797468</v>
      </c>
      <c r="U45" s="77">
        <v>25.533333333333335</v>
      </c>
    </row>
    <row r="46" spans="1:21" x14ac:dyDescent="0.25">
      <c r="B46">
        <v>23.883333333333336</v>
      </c>
      <c r="C46">
        <v>15.016666666666667</v>
      </c>
      <c r="E46" s="77">
        <v>21</v>
      </c>
      <c r="F46" s="77">
        <v>20.473499143797355</v>
      </c>
      <c r="G46" s="77">
        <v>3.1098341895359809</v>
      </c>
      <c r="M46">
        <v>23.883333333333336</v>
      </c>
      <c r="N46">
        <v>21.516666666666666</v>
      </c>
      <c r="P46" s="77">
        <v>21</v>
      </c>
      <c r="Q46" s="77">
        <v>43.290347832552946</v>
      </c>
      <c r="R46" s="77">
        <v>-17.757014499219611</v>
      </c>
      <c r="T46" s="77">
        <v>25.949367088607595</v>
      </c>
      <c r="U46" s="77">
        <v>25.916666666666668</v>
      </c>
    </row>
    <row r="47" spans="1:21" x14ac:dyDescent="0.25">
      <c r="B47">
        <v>45.25</v>
      </c>
      <c r="C47">
        <v>19.083333333333336</v>
      </c>
      <c r="E47" s="77">
        <v>22</v>
      </c>
      <c r="F47" s="77">
        <v>23.329574077077456</v>
      </c>
      <c r="G47" s="77">
        <v>22.803759256255876</v>
      </c>
      <c r="M47">
        <v>45.25</v>
      </c>
      <c r="N47">
        <v>39.333333333333336</v>
      </c>
      <c r="P47" s="77">
        <v>22</v>
      </c>
      <c r="Q47" s="77">
        <v>47.781558135334265</v>
      </c>
      <c r="R47" s="77">
        <v>3.1017751979990678</v>
      </c>
      <c r="T47" s="77">
        <v>27.215189873417724</v>
      </c>
      <c r="U47" s="77">
        <v>27.366666666666664</v>
      </c>
    </row>
    <row r="48" spans="1:21" x14ac:dyDescent="0.25">
      <c r="B48">
        <v>31.533333333333331</v>
      </c>
      <c r="C48">
        <v>24.1</v>
      </c>
      <c r="E48" s="77">
        <v>23</v>
      </c>
      <c r="F48" s="77">
        <v>23.915274118521886</v>
      </c>
      <c r="G48" s="77">
        <v>-3.4819407851885558</v>
      </c>
      <c r="M48">
        <v>31.533333333333331</v>
      </c>
      <c r="N48">
        <v>32.650000000000006</v>
      </c>
      <c r="P48" s="77">
        <v>23</v>
      </c>
      <c r="Q48" s="77">
        <v>48.702578109223268</v>
      </c>
      <c r="R48" s="77">
        <v>1.497421890776728</v>
      </c>
      <c r="T48" s="77">
        <v>28.481012658227851</v>
      </c>
      <c r="U48" s="77">
        <v>27.549999999999997</v>
      </c>
    </row>
    <row r="49" spans="2:21" x14ac:dyDescent="0.25">
      <c r="B49">
        <v>29.883333333333333</v>
      </c>
      <c r="C49">
        <v>11.883333333333333</v>
      </c>
      <c r="E49" s="77">
        <v>24</v>
      </c>
      <c r="F49" s="77">
        <v>25.121312375904775</v>
      </c>
      <c r="G49" s="77">
        <v>0.3286876240952239</v>
      </c>
      <c r="M49">
        <v>29.883333333333333</v>
      </c>
      <c r="N49">
        <v>35.966666666666669</v>
      </c>
      <c r="P49" s="77">
        <v>24</v>
      </c>
      <c r="Q49" s="77">
        <v>50.599086980188254</v>
      </c>
      <c r="R49" s="77">
        <v>44.434246353145092</v>
      </c>
      <c r="T49" s="77">
        <v>29.746835443037977</v>
      </c>
      <c r="U49" s="77">
        <v>27.933333333333337</v>
      </c>
    </row>
    <row r="50" spans="2:21" x14ac:dyDescent="0.25">
      <c r="B50">
        <v>45</v>
      </c>
      <c r="C50">
        <v>39.25</v>
      </c>
      <c r="E50" s="77">
        <v>25</v>
      </c>
      <c r="F50" s="77">
        <v>20.316052896097236</v>
      </c>
      <c r="G50" s="77">
        <v>4.6506137705694286</v>
      </c>
      <c r="M50">
        <v>45</v>
      </c>
      <c r="N50">
        <v>67.25</v>
      </c>
      <c r="P50" s="77">
        <v>25</v>
      </c>
      <c r="Q50" s="77">
        <v>43.042761818066658</v>
      </c>
      <c r="R50" s="77">
        <v>15.92390484860001</v>
      </c>
      <c r="T50" s="77">
        <v>31.012658227848103</v>
      </c>
      <c r="U50" s="77">
        <v>28.416666666666668</v>
      </c>
    </row>
    <row r="51" spans="2:21" x14ac:dyDescent="0.25">
      <c r="B51">
        <v>74.333333333333343</v>
      </c>
      <c r="C51">
        <v>19.166666666666664</v>
      </c>
      <c r="E51" s="77">
        <v>26</v>
      </c>
      <c r="F51" s="77">
        <v>17.944912405733493</v>
      </c>
      <c r="G51" s="77">
        <v>7.7384209275998401</v>
      </c>
      <c r="M51">
        <v>74.333333333333343</v>
      </c>
      <c r="N51">
        <v>58.416666666666664</v>
      </c>
      <c r="P51" s="77">
        <v>26</v>
      </c>
      <c r="Q51" s="77">
        <v>39.314116439903117</v>
      </c>
      <c r="R51" s="77">
        <v>6.8692168934302202</v>
      </c>
      <c r="T51" s="77">
        <v>32.278481012658233</v>
      </c>
      <c r="U51" s="77">
        <v>29.183333333333334</v>
      </c>
    </row>
    <row r="52" spans="2:21" x14ac:dyDescent="0.25">
      <c r="B52">
        <v>34.233333333333334</v>
      </c>
      <c r="C52">
        <v>37.25</v>
      </c>
      <c r="E52" s="77">
        <v>27</v>
      </c>
      <c r="F52" s="77">
        <v>18.234613501501705</v>
      </c>
      <c r="G52" s="77">
        <v>43.948719831831632</v>
      </c>
      <c r="M52">
        <v>34.233333333333334</v>
      </c>
      <c r="N52">
        <v>47.816666666666663</v>
      </c>
      <c r="P52" s="77">
        <v>27</v>
      </c>
      <c r="Q52" s="77">
        <v>39.769674706557893</v>
      </c>
      <c r="R52" s="77">
        <v>48.480325293442107</v>
      </c>
      <c r="T52" s="77">
        <v>33.544303797468359</v>
      </c>
      <c r="U52" s="77">
        <v>29.266666666666669</v>
      </c>
    </row>
    <row r="53" spans="2:21" x14ac:dyDescent="0.25">
      <c r="B53">
        <v>12.966666666666665</v>
      </c>
      <c r="C53">
        <v>20.116666666666667</v>
      </c>
      <c r="E53" s="77">
        <v>28</v>
      </c>
      <c r="F53" s="77">
        <v>23.131191804975312</v>
      </c>
      <c r="G53" s="77">
        <v>-8.8478584716419775</v>
      </c>
      <c r="M53">
        <v>12.966666666666665</v>
      </c>
      <c r="N53">
        <v>39.016666666666666</v>
      </c>
      <c r="P53" s="77">
        <v>28</v>
      </c>
      <c r="Q53" s="77">
        <v>47.469599757081539</v>
      </c>
      <c r="R53" s="77">
        <v>-22.519599757081536</v>
      </c>
      <c r="T53" s="77">
        <v>34.810126582278485</v>
      </c>
      <c r="U53" s="77">
        <v>29.5</v>
      </c>
    </row>
    <row r="54" spans="2:21" x14ac:dyDescent="0.25">
      <c r="B54">
        <v>44.616666666666667</v>
      </c>
      <c r="C54">
        <v>18.666666666666664</v>
      </c>
      <c r="E54" s="77">
        <v>29</v>
      </c>
      <c r="F54" s="77">
        <v>20.303457196281229</v>
      </c>
      <c r="G54" s="77">
        <v>-16.903457196281231</v>
      </c>
      <c r="M54">
        <v>44.616666666666667</v>
      </c>
      <c r="N54">
        <v>36.93333333333333</v>
      </c>
      <c r="P54" s="77">
        <v>29</v>
      </c>
      <c r="Q54" s="77">
        <v>43.022954936907759</v>
      </c>
      <c r="R54" s="77">
        <v>-29.956288270241092</v>
      </c>
      <c r="T54" s="77">
        <v>36.075949367088612</v>
      </c>
      <c r="U54" s="77">
        <v>30.183333333333334</v>
      </c>
    </row>
    <row r="55" spans="2:21" x14ac:dyDescent="0.25">
      <c r="B55">
        <v>37.049999999999997</v>
      </c>
      <c r="C55">
        <v>16.166666666666668</v>
      </c>
      <c r="E55" s="77">
        <v>30</v>
      </c>
      <c r="F55" s="77">
        <v>19.27375873632247</v>
      </c>
      <c r="G55" s="77">
        <v>16.65957459701086</v>
      </c>
      <c r="M55">
        <v>37.049999999999997</v>
      </c>
      <c r="N55">
        <v>28.416666666666668</v>
      </c>
      <c r="P55" s="77">
        <v>30</v>
      </c>
      <c r="Q55" s="77">
        <v>41.40374240216741</v>
      </c>
      <c r="R55" s="77">
        <v>9.1129242644992559</v>
      </c>
      <c r="T55" s="77">
        <v>37.341772151898738</v>
      </c>
      <c r="U55" s="77">
        <v>32.616666666666667</v>
      </c>
    </row>
    <row r="56" spans="2:21" x14ac:dyDescent="0.25">
      <c r="B56">
        <v>13.666666666666668</v>
      </c>
      <c r="C56">
        <v>21.633333333333333</v>
      </c>
      <c r="E56" s="77">
        <v>31</v>
      </c>
      <c r="F56" s="77">
        <v>26.58241355456185</v>
      </c>
      <c r="G56" s="77">
        <v>-5.7824135545618454</v>
      </c>
      <c r="M56">
        <v>13.666666666666668</v>
      </c>
      <c r="N56">
        <v>35.133333333333333</v>
      </c>
      <c r="P56" s="77">
        <v>31</v>
      </c>
      <c r="Q56" s="77">
        <v>52.896685194621035</v>
      </c>
      <c r="R56" s="77">
        <v>-24.963351861287698</v>
      </c>
      <c r="T56" s="77">
        <v>38.607594936708864</v>
      </c>
      <c r="U56" s="77">
        <v>32.650000000000006</v>
      </c>
    </row>
    <row r="57" spans="2:21" x14ac:dyDescent="0.25">
      <c r="B57">
        <v>14.5</v>
      </c>
      <c r="C57">
        <v>20.966666666666661</v>
      </c>
      <c r="E57" s="77">
        <v>32</v>
      </c>
      <c r="F57" s="77">
        <v>23.241404178365389</v>
      </c>
      <c r="G57" s="77">
        <v>0.15859582163460928</v>
      </c>
      <c r="M57">
        <v>14.5</v>
      </c>
      <c r="N57">
        <v>36.466666666666661</v>
      </c>
      <c r="P57" s="77">
        <v>32</v>
      </c>
      <c r="Q57" s="77">
        <v>47.642909967221939</v>
      </c>
      <c r="R57" s="77">
        <v>-13.842909967221942</v>
      </c>
      <c r="T57" s="77">
        <v>39.87341772151899</v>
      </c>
      <c r="U57" s="77">
        <v>33.799999999999997</v>
      </c>
    </row>
    <row r="58" spans="2:21" x14ac:dyDescent="0.25">
      <c r="B58">
        <v>24.516666666666669</v>
      </c>
      <c r="C58">
        <v>20.25</v>
      </c>
      <c r="E58" s="77">
        <v>33</v>
      </c>
      <c r="F58" s="77">
        <v>18.666016220200024</v>
      </c>
      <c r="G58" s="77">
        <v>-2.7493495535333548</v>
      </c>
      <c r="M58">
        <v>24.516666666666669</v>
      </c>
      <c r="N58">
        <v>35.25</v>
      </c>
      <c r="P58" s="77">
        <v>33</v>
      </c>
      <c r="Q58" s="77">
        <v>40.448060386250333</v>
      </c>
      <c r="R58" s="77">
        <v>43.468606280416338</v>
      </c>
      <c r="T58" s="77">
        <v>41.139240506329116</v>
      </c>
      <c r="U58" s="77">
        <v>35.133333333333333</v>
      </c>
    </row>
    <row r="59" spans="2:21" x14ac:dyDescent="0.25">
      <c r="B59">
        <v>14.416666666666668</v>
      </c>
      <c r="C59">
        <v>20.033333333333331</v>
      </c>
      <c r="E59" s="77">
        <v>34</v>
      </c>
      <c r="F59" s="77">
        <v>22.989490182045206</v>
      </c>
      <c r="G59" s="77">
        <v>12.343843151288123</v>
      </c>
      <c r="M59">
        <v>14.416666666666668</v>
      </c>
      <c r="N59">
        <v>36.533333333333331</v>
      </c>
      <c r="P59" s="77">
        <v>34</v>
      </c>
      <c r="Q59" s="77">
        <v>47.246772344043876</v>
      </c>
      <c r="R59" s="77">
        <v>15.086560989289453</v>
      </c>
      <c r="T59" s="77">
        <v>42.405063291139243</v>
      </c>
      <c r="U59" s="77">
        <v>35.25</v>
      </c>
    </row>
    <row r="60" spans="2:21" x14ac:dyDescent="0.25">
      <c r="B60">
        <v>42.3</v>
      </c>
      <c r="C60">
        <v>16.5</v>
      </c>
      <c r="E60" s="77">
        <v>35</v>
      </c>
      <c r="F60" s="77">
        <v>25.892798989635345</v>
      </c>
      <c r="G60" s="77">
        <v>-11.126132322968676</v>
      </c>
      <c r="M60">
        <v>42.3</v>
      </c>
      <c r="N60">
        <v>29.5</v>
      </c>
      <c r="P60" s="77">
        <v>35</v>
      </c>
      <c r="Q60" s="77">
        <v>51.812258451171083</v>
      </c>
      <c r="R60" s="77">
        <v>41.704408215495583</v>
      </c>
      <c r="T60" s="77">
        <v>43.670886075949369</v>
      </c>
      <c r="U60" s="77">
        <v>35.733333333333334</v>
      </c>
    </row>
    <row r="61" spans="2:21" x14ac:dyDescent="0.25">
      <c r="B61">
        <v>25.583333333333336</v>
      </c>
      <c r="C61">
        <v>25.450000000000006</v>
      </c>
      <c r="E61" s="77">
        <v>36</v>
      </c>
      <c r="F61" s="77">
        <v>27.841983536162779</v>
      </c>
      <c r="G61" s="77">
        <v>10.524683130503881</v>
      </c>
      <c r="M61">
        <v>25.583333333333336</v>
      </c>
      <c r="N61">
        <v>54.2</v>
      </c>
      <c r="P61" s="77">
        <v>36</v>
      </c>
      <c r="Q61" s="77">
        <v>54.877373310511359</v>
      </c>
      <c r="R61" s="77">
        <v>95.722626689488635</v>
      </c>
      <c r="T61" s="77">
        <v>44.936708860759495</v>
      </c>
      <c r="U61" s="77">
        <v>35.966666666666669</v>
      </c>
    </row>
    <row r="62" spans="2:21" x14ac:dyDescent="0.25">
      <c r="B62">
        <v>33.166666666666664</v>
      </c>
      <c r="C62">
        <v>23.1</v>
      </c>
      <c r="E62" s="77">
        <v>37</v>
      </c>
      <c r="F62" s="77">
        <v>21.484304054032098</v>
      </c>
      <c r="G62" s="77">
        <v>18.249029279301237</v>
      </c>
      <c r="M62">
        <v>33.166666666666664</v>
      </c>
      <c r="N62">
        <v>68.733333333333334</v>
      </c>
      <c r="P62" s="77">
        <v>37</v>
      </c>
      <c r="Q62" s="77">
        <v>44.879850045554939</v>
      </c>
      <c r="R62" s="77">
        <v>96.586816621111723</v>
      </c>
      <c r="T62" s="77">
        <v>46.202531645569621</v>
      </c>
      <c r="U62" s="77">
        <v>36.466666666666661</v>
      </c>
    </row>
    <row r="63" spans="2:21" x14ac:dyDescent="0.25">
      <c r="B63">
        <v>41.383333333333333</v>
      </c>
      <c r="C63">
        <v>16.3</v>
      </c>
      <c r="E63" s="77">
        <v>38</v>
      </c>
      <c r="F63" s="77">
        <v>20.035798575191031</v>
      </c>
      <c r="G63" s="77">
        <v>-1.885798575191032</v>
      </c>
      <c r="M63">
        <v>41.383333333333333</v>
      </c>
      <c r="N63">
        <v>18</v>
      </c>
      <c r="P63" s="77">
        <v>38</v>
      </c>
      <c r="Q63" s="77">
        <v>42.602058712281057</v>
      </c>
      <c r="R63" s="77">
        <v>-17.818725378947725</v>
      </c>
      <c r="T63" s="77">
        <v>47.468354430379748</v>
      </c>
      <c r="U63" s="77">
        <v>36.533333333333331</v>
      </c>
    </row>
    <row r="64" spans="2:21" x14ac:dyDescent="0.25">
      <c r="B64">
        <v>43.666666666666664</v>
      </c>
      <c r="C64">
        <v>15.5</v>
      </c>
      <c r="E64" s="77">
        <v>39</v>
      </c>
      <c r="F64" s="77">
        <v>21.600814277330183</v>
      </c>
      <c r="G64" s="77">
        <v>-2.9841476106635199</v>
      </c>
      <c r="M64">
        <v>43.666666666666664</v>
      </c>
      <c r="N64">
        <v>17.516666666666666</v>
      </c>
      <c r="P64" s="77">
        <v>39</v>
      </c>
      <c r="Q64" s="77">
        <v>45.063063696274796</v>
      </c>
      <c r="R64" s="77">
        <v>-26.446397029608132</v>
      </c>
      <c r="T64" s="77">
        <v>48.734177215189874</v>
      </c>
      <c r="U64" s="77">
        <v>36.93333333333333</v>
      </c>
    </row>
    <row r="65" spans="2:21" x14ac:dyDescent="0.25">
      <c r="B65">
        <v>46.31666666666667</v>
      </c>
      <c r="C65">
        <v>16.916666666666671</v>
      </c>
      <c r="E65" s="77">
        <v>40</v>
      </c>
      <c r="F65" s="77">
        <v>45.447622953989743</v>
      </c>
      <c r="G65" s="77">
        <v>-21.597622953989742</v>
      </c>
      <c r="M65">
        <v>46.31666666666667</v>
      </c>
      <c r="N65">
        <v>18.283333333333339</v>
      </c>
      <c r="P65" s="77">
        <v>40</v>
      </c>
      <c r="Q65" s="77">
        <v>82.562441450368411</v>
      </c>
      <c r="R65" s="77">
        <v>-42.245774783701748</v>
      </c>
      <c r="T65" s="77">
        <v>50</v>
      </c>
      <c r="U65" s="77">
        <v>38.36666666666666</v>
      </c>
    </row>
    <row r="66" spans="2:21" x14ac:dyDescent="0.25">
      <c r="B66">
        <v>50.483333333333334</v>
      </c>
      <c r="C66">
        <v>72.883333333333326</v>
      </c>
      <c r="E66" s="77">
        <v>41</v>
      </c>
      <c r="F66" s="77">
        <v>25.543268319741088</v>
      </c>
      <c r="G66" s="77">
        <v>-5.0932683197410888</v>
      </c>
      <c r="M66">
        <v>50.483333333333334</v>
      </c>
      <c r="N66">
        <v>92.583333333333329</v>
      </c>
      <c r="P66" s="77">
        <v>41</v>
      </c>
      <c r="Q66" s="77">
        <v>51.262617499011519</v>
      </c>
      <c r="R66" s="77">
        <v>-18.645950832344852</v>
      </c>
      <c r="T66" s="77">
        <v>51.265822784810126</v>
      </c>
      <c r="U66" s="77">
        <v>39.016666666666666</v>
      </c>
    </row>
    <row r="67" spans="2:21" x14ac:dyDescent="0.25">
      <c r="B67">
        <v>50.783333333333339</v>
      </c>
      <c r="C67">
        <v>29.233333333333334</v>
      </c>
      <c r="E67" s="77">
        <v>42</v>
      </c>
      <c r="F67" s="77">
        <v>22.888724583517131</v>
      </c>
      <c r="G67" s="77">
        <v>-4.2887245835171335</v>
      </c>
      <c r="M67">
        <v>50.783333333333339</v>
      </c>
      <c r="N67">
        <v>35.733333333333334</v>
      </c>
      <c r="P67" s="77">
        <v>42</v>
      </c>
      <c r="Q67" s="77">
        <v>47.088317294772651</v>
      </c>
      <c r="R67" s="77">
        <v>-25.488317294772653</v>
      </c>
      <c r="T67" s="77">
        <v>52.53164556962026</v>
      </c>
      <c r="U67" s="77">
        <v>39.333333333333336</v>
      </c>
    </row>
    <row r="68" spans="2:21" x14ac:dyDescent="0.25">
      <c r="B68">
        <v>57.566666666666656</v>
      </c>
      <c r="C68">
        <v>81.333333333333343</v>
      </c>
      <c r="E68" s="77">
        <v>43</v>
      </c>
      <c r="F68" s="77">
        <v>21.808643324294337</v>
      </c>
      <c r="G68" s="77">
        <v>-7.4253099909610025</v>
      </c>
      <c r="M68">
        <v>57.566666666666656</v>
      </c>
      <c r="N68">
        <v>100.41666666666669</v>
      </c>
      <c r="P68" s="77">
        <v>43</v>
      </c>
      <c r="Q68" s="77">
        <v>45.389877235396696</v>
      </c>
      <c r="R68" s="77">
        <v>-31.006543902063363</v>
      </c>
      <c r="T68" s="77">
        <v>53.797468354430386</v>
      </c>
      <c r="U68" s="77">
        <v>40.316666666666663</v>
      </c>
    </row>
    <row r="69" spans="2:21" x14ac:dyDescent="0.25">
      <c r="B69">
        <v>63.766666666666666</v>
      </c>
      <c r="C69">
        <v>36.416666666666664</v>
      </c>
      <c r="E69" s="77">
        <v>44</v>
      </c>
      <c r="F69" s="77">
        <v>20.816731963783607</v>
      </c>
      <c r="G69" s="77">
        <v>-5.8000652971169391</v>
      </c>
      <c r="M69">
        <v>63.766666666666666</v>
      </c>
      <c r="N69">
        <v>79.416666666666657</v>
      </c>
      <c r="P69" s="77">
        <v>44</v>
      </c>
      <c r="Q69" s="77">
        <v>43.83008534413306</v>
      </c>
      <c r="R69" s="77">
        <v>-22.313418677466395</v>
      </c>
      <c r="T69" s="77">
        <v>55.063291139240512</v>
      </c>
      <c r="U69" s="77">
        <v>46.15</v>
      </c>
    </row>
    <row r="70" spans="2:21" x14ac:dyDescent="0.25">
      <c r="B70">
        <v>12.683333333333334</v>
      </c>
      <c r="C70">
        <v>12.55</v>
      </c>
      <c r="E70" s="77">
        <v>45</v>
      </c>
      <c r="F70" s="77">
        <v>24.85365375481458</v>
      </c>
      <c r="G70" s="77">
        <v>-5.7703204214812445</v>
      </c>
      <c r="M70">
        <v>12.683333333333334</v>
      </c>
      <c r="N70">
        <v>62.033333333333331</v>
      </c>
      <c r="P70" s="77">
        <v>45</v>
      </c>
      <c r="Q70" s="77">
        <v>50.178190755561559</v>
      </c>
      <c r="R70" s="77">
        <v>-10.844857422228223</v>
      </c>
      <c r="T70" s="77">
        <v>56.329113924050638</v>
      </c>
      <c r="U70" s="77">
        <v>46.183333333333337</v>
      </c>
    </row>
    <row r="71" spans="2:21" x14ac:dyDescent="0.25">
      <c r="B71">
        <v>36.81666666666667</v>
      </c>
      <c r="C71">
        <v>22.1</v>
      </c>
      <c r="E71" s="77">
        <v>46</v>
      </c>
      <c r="F71" s="77">
        <v>22.262088517670669</v>
      </c>
      <c r="G71" s="77">
        <v>1.8379114823293321</v>
      </c>
      <c r="M71">
        <v>36.81666666666667</v>
      </c>
      <c r="N71">
        <v>48.1</v>
      </c>
      <c r="P71" s="77">
        <v>46</v>
      </c>
      <c r="Q71" s="77">
        <v>46.10292495711721</v>
      </c>
      <c r="R71" s="77">
        <v>-13.452924957117204</v>
      </c>
      <c r="T71" s="77">
        <v>57.594936708860764</v>
      </c>
      <c r="U71" s="77">
        <v>47.816666666666663</v>
      </c>
    </row>
    <row r="72" spans="2:21" x14ac:dyDescent="0.25">
      <c r="B72">
        <v>77.216666666666669</v>
      </c>
      <c r="C72">
        <v>52.8</v>
      </c>
      <c r="E72" s="77">
        <v>47</v>
      </c>
      <c r="F72" s="77">
        <v>21.950344947224441</v>
      </c>
      <c r="G72" s="77">
        <v>-10.067011613891108</v>
      </c>
      <c r="M72">
        <v>77.216666666666669</v>
      </c>
      <c r="N72">
        <v>79.3</v>
      </c>
      <c r="P72" s="77">
        <v>47</v>
      </c>
      <c r="Q72" s="77">
        <v>45.612704648434359</v>
      </c>
      <c r="R72" s="77">
        <v>-9.6460379817676909</v>
      </c>
      <c r="T72" s="77">
        <v>58.860759493670891</v>
      </c>
      <c r="U72" s="77">
        <v>48.1</v>
      </c>
    </row>
    <row r="73" spans="2:21" x14ac:dyDescent="0.25">
      <c r="B73">
        <v>34.299999999999997</v>
      </c>
      <c r="C73">
        <v>16.283333333333335</v>
      </c>
      <c r="E73" s="77">
        <v>48</v>
      </c>
      <c r="F73" s="77">
        <v>24.806419880504546</v>
      </c>
      <c r="G73" s="77">
        <v>14.443580119495454</v>
      </c>
      <c r="M73">
        <v>34.299999999999997</v>
      </c>
      <c r="N73">
        <v>23.35</v>
      </c>
      <c r="P73" s="77">
        <v>48</v>
      </c>
      <c r="Q73" s="77">
        <v>50.103914951215671</v>
      </c>
      <c r="R73" s="77">
        <v>17.146085048784329</v>
      </c>
      <c r="T73" s="77">
        <v>60.126582278481017</v>
      </c>
      <c r="U73" s="77">
        <v>49.683333333333337</v>
      </c>
    </row>
    <row r="74" spans="2:21" x14ac:dyDescent="0.25">
      <c r="B74">
        <v>24.216666666666665</v>
      </c>
      <c r="C74">
        <v>14.799999999999997</v>
      </c>
      <c r="E74" s="77">
        <v>49</v>
      </c>
      <c r="F74" s="77">
        <v>30.348527799548627</v>
      </c>
      <c r="G74" s="77">
        <v>-11.181861132881963</v>
      </c>
      <c r="M74">
        <v>24.216666666666665</v>
      </c>
      <c r="N74">
        <v>15.299999999999997</v>
      </c>
      <c r="P74" s="77">
        <v>49</v>
      </c>
      <c r="Q74" s="77">
        <v>58.818942661133114</v>
      </c>
      <c r="R74" s="77">
        <v>-0.40227599446645002</v>
      </c>
      <c r="T74" s="77">
        <v>61.392405063291143</v>
      </c>
      <c r="U74" s="77">
        <v>49.716666666666669</v>
      </c>
    </row>
    <row r="75" spans="2:21" x14ac:dyDescent="0.25">
      <c r="B75">
        <v>16.899999999999999</v>
      </c>
      <c r="C75">
        <v>12.766666666666666</v>
      </c>
      <c r="E75" s="77">
        <v>50</v>
      </c>
      <c r="F75" s="77">
        <v>22.772214360219046</v>
      </c>
      <c r="G75" s="77">
        <v>14.477785639780954</v>
      </c>
      <c r="M75">
        <v>16.899999999999999</v>
      </c>
      <c r="N75">
        <v>13.766666666666666</v>
      </c>
      <c r="P75" s="77">
        <v>50</v>
      </c>
      <c r="Q75" s="77">
        <v>46.905103644052794</v>
      </c>
      <c r="R75" s="77">
        <v>0.91156302261386912</v>
      </c>
      <c r="T75" s="77">
        <v>62.658227848101269</v>
      </c>
      <c r="U75" s="77">
        <v>50.199999999999996</v>
      </c>
    </row>
    <row r="76" spans="2:21" x14ac:dyDescent="0.25">
      <c r="B76">
        <v>65.666666666666657</v>
      </c>
      <c r="C76">
        <v>29.833333333333336</v>
      </c>
      <c r="E76" s="77">
        <v>51</v>
      </c>
      <c r="F76" s="77">
        <v>18.754186118912088</v>
      </c>
      <c r="G76" s="77">
        <v>1.3624805477545792</v>
      </c>
      <c r="M76">
        <v>65.666666666666657</v>
      </c>
      <c r="N76">
        <v>85.833333333333343</v>
      </c>
      <c r="P76" s="77">
        <v>51</v>
      </c>
      <c r="Q76" s="77">
        <v>40.586708554362652</v>
      </c>
      <c r="R76" s="77">
        <v>-1.5700418876959858</v>
      </c>
      <c r="T76" s="77">
        <v>63.924050632911396</v>
      </c>
      <c r="U76" s="77">
        <v>50.516666666666666</v>
      </c>
    </row>
    <row r="77" spans="2:21" x14ac:dyDescent="0.25">
      <c r="B77">
        <v>15.700000000000001</v>
      </c>
      <c r="C77">
        <v>15.833333333333334</v>
      </c>
      <c r="E77" s="77">
        <v>52</v>
      </c>
      <c r="F77" s="77">
        <v>24.73399460656249</v>
      </c>
      <c r="G77" s="77">
        <v>-6.0673279398958258</v>
      </c>
      <c r="M77">
        <v>15.700000000000001</v>
      </c>
      <c r="N77">
        <v>24.366666666666667</v>
      </c>
      <c r="P77" s="77">
        <v>52</v>
      </c>
      <c r="Q77" s="77">
        <v>49.990025384551977</v>
      </c>
      <c r="R77" s="77">
        <v>-13.056692051218647</v>
      </c>
      <c r="T77" s="77">
        <v>65.189873417721529</v>
      </c>
      <c r="U77" s="77">
        <v>50.883333333333333</v>
      </c>
    </row>
    <row r="78" spans="2:21" x14ac:dyDescent="0.25">
      <c r="B78">
        <v>25.533333333333335</v>
      </c>
      <c r="C78">
        <v>19.116666666666664</v>
      </c>
      <c r="E78" s="77">
        <v>53</v>
      </c>
      <c r="F78" s="77">
        <v>23.304382677445439</v>
      </c>
      <c r="G78" s="77">
        <v>-7.1377160107787709</v>
      </c>
      <c r="M78">
        <v>25.533333333333335</v>
      </c>
      <c r="N78">
        <v>38.36666666666666</v>
      </c>
      <c r="P78" s="77">
        <v>53</v>
      </c>
      <c r="Q78" s="77">
        <v>47.741944373016459</v>
      </c>
      <c r="R78" s="77">
        <v>-19.325277706349791</v>
      </c>
      <c r="T78" s="77">
        <v>66.455696202531655</v>
      </c>
      <c r="U78" s="77">
        <v>51.516666666666666</v>
      </c>
    </row>
    <row r="79" spans="2:21" x14ac:dyDescent="0.25">
      <c r="B79">
        <v>26.716666666666669</v>
      </c>
      <c r="C79">
        <v>15.549999999999999</v>
      </c>
      <c r="E79" s="77">
        <v>54</v>
      </c>
      <c r="F79" s="77">
        <v>18.886440966980185</v>
      </c>
      <c r="G79" s="77">
        <v>2.7468923663531477</v>
      </c>
      <c r="M79">
        <v>26.716666666666669</v>
      </c>
      <c r="N79">
        <v>27.549999999999997</v>
      </c>
      <c r="P79" s="77">
        <v>54</v>
      </c>
      <c r="Q79" s="77">
        <v>40.79468080653114</v>
      </c>
      <c r="R79" s="77">
        <v>-5.6613474731978073</v>
      </c>
      <c r="T79" s="77">
        <v>67.721518987341781</v>
      </c>
      <c r="U79" s="77">
        <v>52.2</v>
      </c>
    </row>
    <row r="80" spans="2:21" x14ac:dyDescent="0.25">
      <c r="B80">
        <v>31.483333333333327</v>
      </c>
      <c r="C80">
        <v>14.516666666666666</v>
      </c>
      <c r="E80" s="77">
        <v>55</v>
      </c>
      <c r="F80" s="77">
        <v>19.0438872146803</v>
      </c>
      <c r="G80" s="77">
        <v>1.9227794519863615</v>
      </c>
      <c r="M80">
        <v>31.483333333333327</v>
      </c>
      <c r="N80">
        <v>29.183333333333334</v>
      </c>
      <c r="P80" s="77">
        <v>55</v>
      </c>
      <c r="Q80" s="77">
        <v>41.042266821017428</v>
      </c>
      <c r="R80" s="77">
        <v>-4.5756001543507665</v>
      </c>
      <c r="T80" s="77">
        <v>68.987341772151908</v>
      </c>
      <c r="U80" s="77">
        <v>54.2</v>
      </c>
    </row>
    <row r="81" spans="2:21" x14ac:dyDescent="0.25">
      <c r="B81">
        <v>24.333333333333332</v>
      </c>
      <c r="C81">
        <v>25.849999999999994</v>
      </c>
      <c r="E81" s="77">
        <v>56</v>
      </c>
      <c r="F81" s="77">
        <v>20.936391112035697</v>
      </c>
      <c r="G81" s="77">
        <v>-0.68639111203569669</v>
      </c>
      <c r="M81">
        <v>24.333333333333332</v>
      </c>
      <c r="N81">
        <v>61.349999999999994</v>
      </c>
      <c r="P81" s="77">
        <v>56</v>
      </c>
      <c r="Q81" s="77">
        <v>44.018250715142642</v>
      </c>
      <c r="R81" s="77">
        <v>-8.7682507151426421</v>
      </c>
      <c r="T81" s="77">
        <v>70.253164556962034</v>
      </c>
      <c r="U81" s="77">
        <v>58.416666666666664</v>
      </c>
    </row>
    <row r="82" spans="2:21" x14ac:dyDescent="0.25">
      <c r="B82">
        <v>40.016666666666666</v>
      </c>
      <c r="C82">
        <v>21.25</v>
      </c>
      <c r="E82" s="77">
        <v>57</v>
      </c>
      <c r="F82" s="77">
        <v>19.028142589910289</v>
      </c>
      <c r="G82" s="77">
        <v>1.0051907434230429</v>
      </c>
      <c r="P82" s="77">
        <v>57</v>
      </c>
      <c r="Q82" s="77">
        <v>41.017508219568796</v>
      </c>
      <c r="R82" s="77">
        <v>-4.4841748862354649</v>
      </c>
      <c r="T82" s="77">
        <v>71.51898734177216</v>
      </c>
      <c r="U82" s="77">
        <v>58.733333333333341</v>
      </c>
    </row>
    <row r="83" spans="2:21" x14ac:dyDescent="0.25">
      <c r="B83">
        <v>38.899000000000008</v>
      </c>
      <c r="C83">
        <v>16.366999999999997</v>
      </c>
      <c r="E83" s="77">
        <v>58</v>
      </c>
      <c r="F83" s="77">
        <v>24.296294037956169</v>
      </c>
      <c r="G83" s="77">
        <v>-7.7962940379561694</v>
      </c>
      <c r="P83" s="77">
        <v>58</v>
      </c>
      <c r="Q83" s="77">
        <v>49.301736264280088</v>
      </c>
      <c r="R83" s="77">
        <v>-19.801736264280088</v>
      </c>
      <c r="T83" s="77">
        <v>72.784810126582286</v>
      </c>
      <c r="U83" s="77">
        <v>58.966666666666669</v>
      </c>
    </row>
    <row r="84" spans="2:21" x14ac:dyDescent="0.25">
      <c r="B84">
        <v>32.733333333333334</v>
      </c>
      <c r="C84">
        <v>28.666666666666671</v>
      </c>
      <c r="E84" s="77">
        <v>59</v>
      </c>
      <c r="F84" s="77">
        <v>21.137922309091845</v>
      </c>
      <c r="G84" s="77">
        <v>4.3120776909081613</v>
      </c>
      <c r="P84" s="77">
        <v>59</v>
      </c>
      <c r="Q84" s="77">
        <v>44.3351608136851</v>
      </c>
      <c r="R84" s="77">
        <v>9.864839186314903</v>
      </c>
      <c r="T84" s="77">
        <v>74.050632911392412</v>
      </c>
      <c r="U84" s="77">
        <v>61.349999999999994</v>
      </c>
    </row>
    <row r="85" spans="2:21" x14ac:dyDescent="0.25">
      <c r="B85">
        <v>26.717999999999993</v>
      </c>
      <c r="C85">
        <v>20.732999999999997</v>
      </c>
      <c r="E85" s="77">
        <v>60</v>
      </c>
      <c r="F85" s="77">
        <v>22.570683163162897</v>
      </c>
      <c r="G85" s="77">
        <v>0.52931683683710418</v>
      </c>
      <c r="P85" s="77">
        <v>60</v>
      </c>
      <c r="Q85" s="77">
        <v>46.588193545510343</v>
      </c>
      <c r="R85" s="77">
        <v>22.145139787822991</v>
      </c>
      <c r="T85" s="77">
        <v>75.316455696202539</v>
      </c>
      <c r="U85" s="77">
        <v>62.033333333333331</v>
      </c>
    </row>
    <row r="86" spans="2:21" x14ac:dyDescent="0.25">
      <c r="B86">
        <v>25.465999999999998</v>
      </c>
      <c r="C86">
        <v>17.183</v>
      </c>
      <c r="E86" s="77">
        <v>61</v>
      </c>
      <c r="F86" s="77">
        <v>24.12310316548604</v>
      </c>
      <c r="G86" s="77">
        <v>-7.8231031654860388</v>
      </c>
      <c r="P86" s="77">
        <v>61</v>
      </c>
      <c r="Q86" s="77">
        <v>49.029391648345168</v>
      </c>
      <c r="R86" s="77">
        <v>-31.029391648345168</v>
      </c>
      <c r="T86" s="77">
        <v>76.582278481012665</v>
      </c>
      <c r="U86" s="77">
        <v>62.333333333333329</v>
      </c>
    </row>
    <row r="87" spans="2:21" x14ac:dyDescent="0.25">
      <c r="B87">
        <v>24.65</v>
      </c>
      <c r="C87">
        <v>21.666666666666668</v>
      </c>
      <c r="E87" s="77">
        <v>62</v>
      </c>
      <c r="F87" s="77">
        <v>24.554505884184358</v>
      </c>
      <c r="G87" s="77">
        <v>-9.0545058841843584</v>
      </c>
      <c r="P87" s="77">
        <v>62</v>
      </c>
      <c r="Q87" s="77">
        <v>49.707777328037608</v>
      </c>
      <c r="R87" s="77">
        <v>-32.191110661370942</v>
      </c>
      <c r="T87" s="77">
        <v>77.848101265822791</v>
      </c>
      <c r="U87" s="77">
        <v>64.166666666666671</v>
      </c>
    </row>
    <row r="88" spans="2:21" x14ac:dyDescent="0.25">
      <c r="B88">
        <v>57.766666666666666</v>
      </c>
      <c r="C88">
        <v>15.716666666666665</v>
      </c>
      <c r="E88" s="77">
        <v>63</v>
      </c>
      <c r="F88" s="77">
        <v>25.055184951870729</v>
      </c>
      <c r="G88" s="77">
        <v>-8.1385182852040572</v>
      </c>
      <c r="P88" s="77">
        <v>63</v>
      </c>
      <c r="Q88" s="77">
        <v>50.495100854104017</v>
      </c>
      <c r="R88" s="77">
        <v>-32.211767520770678</v>
      </c>
      <c r="T88" s="77">
        <v>79.113924050632917</v>
      </c>
      <c r="U88" s="77">
        <v>67.25</v>
      </c>
    </row>
    <row r="89" spans="2:21" x14ac:dyDescent="0.25">
      <c r="B89">
        <v>44.332999999999998</v>
      </c>
      <c r="C89">
        <v>28.7</v>
      </c>
      <c r="E89" s="77">
        <v>64</v>
      </c>
      <c r="F89" s="77">
        <v>25.842416190371306</v>
      </c>
      <c r="G89" s="77">
        <v>47.040917142962016</v>
      </c>
      <c r="P89" s="77">
        <v>64</v>
      </c>
      <c r="Q89" s="77">
        <v>51.73303092653547</v>
      </c>
      <c r="R89" s="77">
        <v>40.850302406797859</v>
      </c>
      <c r="T89" s="77">
        <v>80.379746835443044</v>
      </c>
      <c r="U89" s="77">
        <v>68.733333333333334</v>
      </c>
    </row>
    <row r="90" spans="2:21" x14ac:dyDescent="0.25">
      <c r="B90">
        <v>29.419</v>
      </c>
      <c r="C90">
        <v>18.364799999999999</v>
      </c>
      <c r="E90" s="77">
        <v>65</v>
      </c>
      <c r="F90" s="77">
        <v>25.899096839543351</v>
      </c>
      <c r="G90" s="77">
        <v>3.3342364937899838</v>
      </c>
      <c r="P90" s="77">
        <v>65</v>
      </c>
      <c r="Q90" s="77">
        <v>51.822161891750532</v>
      </c>
      <c r="R90" s="77">
        <v>-16.088828558417198</v>
      </c>
      <c r="T90" s="77">
        <v>81.64556962025317</v>
      </c>
      <c r="U90" s="77">
        <v>70.516666666666666</v>
      </c>
    </row>
    <row r="91" spans="2:21" x14ac:dyDescent="0.25">
      <c r="B91">
        <v>41.783000000000001</v>
      </c>
      <c r="C91">
        <v>37.5</v>
      </c>
      <c r="E91" s="77">
        <v>66</v>
      </c>
      <c r="F91" s="77">
        <v>27.18070929582229</v>
      </c>
      <c r="G91" s="77">
        <v>54.152624037511053</v>
      </c>
      <c r="P91" s="77">
        <v>66</v>
      </c>
      <c r="Q91" s="77">
        <v>53.837512049668938</v>
      </c>
      <c r="R91" s="77">
        <v>46.579154616997748</v>
      </c>
      <c r="T91" s="77">
        <v>82.911392405063296</v>
      </c>
      <c r="U91" s="77">
        <v>79.3</v>
      </c>
    </row>
    <row r="92" spans="2:21" x14ac:dyDescent="0.25">
      <c r="B92">
        <v>36.5837</v>
      </c>
      <c r="C92">
        <v>20.966999999999999</v>
      </c>
      <c r="E92" s="77">
        <v>67</v>
      </c>
      <c r="F92" s="77">
        <v>28.352109378711155</v>
      </c>
      <c r="G92" s="77">
        <v>8.064557287955509</v>
      </c>
      <c r="P92" s="77">
        <v>67</v>
      </c>
      <c r="Q92" s="77">
        <v>55.679551997446943</v>
      </c>
      <c r="R92" s="77">
        <v>23.737114669219714</v>
      </c>
      <c r="T92" s="77">
        <v>84.177215189873422</v>
      </c>
      <c r="U92" s="77">
        <v>79.416666666666657</v>
      </c>
    </row>
    <row r="93" spans="2:21" x14ac:dyDescent="0.25">
      <c r="B93">
        <v>24.417000000000002</v>
      </c>
      <c r="C93">
        <v>27.049999999999997</v>
      </c>
      <c r="E93" s="77">
        <v>68</v>
      </c>
      <c r="F93" s="77">
        <v>18.700654394694048</v>
      </c>
      <c r="G93" s="77">
        <v>-6.1506543946940475</v>
      </c>
      <c r="P93" s="77">
        <v>68</v>
      </c>
      <c r="Q93" s="77">
        <v>40.502529309437314</v>
      </c>
      <c r="R93" s="77">
        <v>21.530804023896017</v>
      </c>
      <c r="T93" s="77">
        <v>85.443037974683548</v>
      </c>
      <c r="U93" s="77">
        <v>83.916666666666671</v>
      </c>
    </row>
    <row r="94" spans="2:21" x14ac:dyDescent="0.25">
      <c r="B94">
        <v>42.265999999999998</v>
      </c>
      <c r="C94">
        <v>12.500999999999998</v>
      </c>
      <c r="E94" s="77">
        <v>69</v>
      </c>
      <c r="F94" s="77">
        <v>23.260297728089405</v>
      </c>
      <c r="G94" s="77">
        <v>-1.1602977280894038</v>
      </c>
      <c r="P94" s="77">
        <v>69</v>
      </c>
      <c r="Q94" s="77">
        <v>47.672620288960296</v>
      </c>
      <c r="R94" s="77">
        <v>0.42737971103970551</v>
      </c>
      <c r="T94" s="77">
        <v>86.708860759493675</v>
      </c>
      <c r="U94" s="77">
        <v>84.233333333333334</v>
      </c>
    </row>
    <row r="95" spans="2:21" x14ac:dyDescent="0.25">
      <c r="B95">
        <v>48.048999999999992</v>
      </c>
      <c r="C95">
        <v>27.3673</v>
      </c>
      <c r="E95" s="77">
        <v>70</v>
      </c>
      <c r="F95" s="77">
        <v>30.893291816591027</v>
      </c>
      <c r="G95" s="77">
        <v>21.90670818340897</v>
      </c>
      <c r="P95" s="77">
        <v>70</v>
      </c>
      <c r="Q95" s="77">
        <v>59.675590271255679</v>
      </c>
      <c r="R95" s="77">
        <v>19.624409728744318</v>
      </c>
      <c r="T95" s="77">
        <v>87.974683544303801</v>
      </c>
      <c r="U95" s="77">
        <v>85.833333333333343</v>
      </c>
    </row>
    <row r="96" spans="2:21" x14ac:dyDescent="0.25">
      <c r="B96">
        <v>15.75</v>
      </c>
      <c r="C96">
        <v>19.249299999999998</v>
      </c>
      <c r="E96" s="77">
        <v>71</v>
      </c>
      <c r="F96" s="77">
        <v>22.784810060035056</v>
      </c>
      <c r="G96" s="77">
        <v>-6.5014767267017213</v>
      </c>
      <c r="P96" s="77">
        <v>71</v>
      </c>
      <c r="Q96" s="77">
        <v>46.9249105252117</v>
      </c>
      <c r="R96" s="77">
        <v>-23.574910525211699</v>
      </c>
      <c r="T96" s="77">
        <v>89.240506329113927</v>
      </c>
      <c r="U96" s="77">
        <v>88.25</v>
      </c>
    </row>
    <row r="97" spans="2:21" x14ac:dyDescent="0.25">
      <c r="B97">
        <v>19.420999999999999</v>
      </c>
      <c r="C97">
        <v>14.064499999999999</v>
      </c>
      <c r="E97" s="77">
        <v>72</v>
      </c>
      <c r="F97" s="77">
        <v>20.879710462863653</v>
      </c>
      <c r="G97" s="77">
        <v>-6.0797104628636554</v>
      </c>
      <c r="P97" s="77">
        <v>72</v>
      </c>
      <c r="Q97" s="77">
        <v>43.92911974992758</v>
      </c>
      <c r="R97" s="77">
        <v>-28.629119749927582</v>
      </c>
      <c r="T97" s="77">
        <v>90.506329113924053</v>
      </c>
      <c r="U97" s="77">
        <v>92.583333333333329</v>
      </c>
    </row>
    <row r="98" spans="2:21" x14ac:dyDescent="0.25">
      <c r="B98">
        <v>35.667000000000002</v>
      </c>
      <c r="C98">
        <v>25.283999999999999</v>
      </c>
      <c r="E98" s="77">
        <v>73</v>
      </c>
      <c r="F98" s="77">
        <v>19.497332408056636</v>
      </c>
      <c r="G98" s="77">
        <v>-6.73066574138997</v>
      </c>
      <c r="P98" s="77">
        <v>73</v>
      </c>
      <c r="Q98" s="77">
        <v>41.755314542737942</v>
      </c>
      <c r="R98" s="77">
        <v>-27.988647876071276</v>
      </c>
      <c r="T98" s="77">
        <v>91.77215189873418</v>
      </c>
      <c r="U98" s="77">
        <v>93.516666666666666</v>
      </c>
    </row>
    <row r="99" spans="2:21" x14ac:dyDescent="0.25">
      <c r="B99">
        <v>40.149700000000003</v>
      </c>
      <c r="C99">
        <v>23.866999999999997</v>
      </c>
      <c r="E99" s="77">
        <v>74</v>
      </c>
      <c r="F99" s="77">
        <v>28.711086823467419</v>
      </c>
      <c r="G99" s="77">
        <v>1.1222465098659171</v>
      </c>
      <c r="P99" s="77">
        <v>74</v>
      </c>
      <c r="Q99" s="77">
        <v>56.244048110475681</v>
      </c>
      <c r="R99" s="77">
        <v>29.589285222857661</v>
      </c>
      <c r="T99" s="77">
        <v>93.037974683544306</v>
      </c>
      <c r="U99" s="77">
        <v>95.033333333333346</v>
      </c>
    </row>
    <row r="100" spans="2:21" x14ac:dyDescent="0.25">
      <c r="B100">
        <v>62.499000000000009</v>
      </c>
      <c r="C100">
        <v>32.900000000000006</v>
      </c>
      <c r="E100" s="77">
        <v>75</v>
      </c>
      <c r="F100" s="77">
        <v>19.27060981136847</v>
      </c>
      <c r="G100" s="77">
        <v>-3.4372764780351357</v>
      </c>
      <c r="P100" s="77">
        <v>75</v>
      </c>
      <c r="Q100" s="77">
        <v>41.398790681877685</v>
      </c>
      <c r="R100" s="77">
        <v>-17.032124015211018</v>
      </c>
      <c r="T100" s="77">
        <v>94.303797468354432</v>
      </c>
      <c r="U100" s="77">
        <v>100.41666666666669</v>
      </c>
    </row>
    <row r="101" spans="2:21" x14ac:dyDescent="0.25">
      <c r="B101">
        <v>31.766300000000001</v>
      </c>
      <c r="C101">
        <v>14.600000000000001</v>
      </c>
      <c r="E101" s="77">
        <v>76</v>
      </c>
      <c r="F101" s="77">
        <v>21.128475534229835</v>
      </c>
      <c r="G101" s="77">
        <v>-2.0118088675631718</v>
      </c>
      <c r="P101" s="77">
        <v>76</v>
      </c>
      <c r="Q101" s="77">
        <v>44.320305652815918</v>
      </c>
      <c r="R101" s="77">
        <v>-5.953638986149258</v>
      </c>
      <c r="T101" s="77">
        <v>95.569620253164558</v>
      </c>
      <c r="U101" s="77">
        <v>102.60000000000001</v>
      </c>
    </row>
    <row r="102" spans="2:21" x14ac:dyDescent="0.25">
      <c r="B102">
        <v>32.850300000000004</v>
      </c>
      <c r="C102">
        <v>21.95</v>
      </c>
      <c r="E102" s="77">
        <v>77</v>
      </c>
      <c r="F102" s="77">
        <v>21.352049205964001</v>
      </c>
      <c r="G102" s="77">
        <v>-5.8020492059640016</v>
      </c>
      <c r="P102" s="77">
        <v>77</v>
      </c>
      <c r="Q102" s="77">
        <v>44.67187779338645</v>
      </c>
      <c r="R102" s="77">
        <v>-17.121877793386453</v>
      </c>
      <c r="T102" s="77">
        <v>96.835443037974684</v>
      </c>
      <c r="U102" s="77">
        <v>121.75</v>
      </c>
    </row>
    <row r="103" spans="2:21" x14ac:dyDescent="0.25">
      <c r="B103">
        <v>51.498699999999999</v>
      </c>
      <c r="C103">
        <v>17.867000000000001</v>
      </c>
      <c r="E103" s="77">
        <v>78</v>
      </c>
      <c r="F103" s="77">
        <v>22.252641742808663</v>
      </c>
      <c r="G103" s="77">
        <v>-7.7359750761419974</v>
      </c>
      <c r="P103" s="77">
        <v>78</v>
      </c>
      <c r="Q103" s="77">
        <v>46.088069796248035</v>
      </c>
      <c r="R103" s="77">
        <v>-16.904736462914702</v>
      </c>
      <c r="T103" s="77">
        <v>98.101265822784811</v>
      </c>
      <c r="U103" s="77">
        <v>141.46666666666667</v>
      </c>
    </row>
    <row r="104" spans="2:21" ht="15.75" thickBot="1" x14ac:dyDescent="0.3">
      <c r="B104">
        <v>27.980000000000004</v>
      </c>
      <c r="C104">
        <v>16.400000000000002</v>
      </c>
      <c r="E104" s="77">
        <v>79</v>
      </c>
      <c r="F104" s="77">
        <v>20.901752937541669</v>
      </c>
      <c r="G104" s="77">
        <v>4.948247062458325</v>
      </c>
      <c r="P104" s="78">
        <v>79</v>
      </c>
      <c r="Q104" s="78">
        <v>43.963781791955661</v>
      </c>
      <c r="R104" s="78">
        <v>17.386218208044333</v>
      </c>
      <c r="T104" s="78">
        <v>99.367088607594937</v>
      </c>
      <c r="U104" s="78">
        <v>150.6</v>
      </c>
    </row>
    <row r="105" spans="2:21" x14ac:dyDescent="0.25">
      <c r="B105">
        <v>15.433</v>
      </c>
      <c r="C105">
        <v>30.583300000000001</v>
      </c>
      <c r="E105" s="77">
        <v>80</v>
      </c>
      <c r="F105" s="77">
        <v>23.86489131925785</v>
      </c>
      <c r="G105" s="77">
        <v>-2.6148913192578505</v>
      </c>
    </row>
    <row r="106" spans="2:21" x14ac:dyDescent="0.25">
      <c r="B106">
        <v>53.549700000000001</v>
      </c>
      <c r="C106">
        <v>16.750999999999998</v>
      </c>
      <c r="E106" s="77">
        <v>81</v>
      </c>
      <c r="F106" s="77">
        <v>23.653724411842457</v>
      </c>
      <c r="G106" s="77">
        <v>-7.2867244118424601</v>
      </c>
    </row>
    <row r="107" spans="2:21" x14ac:dyDescent="0.25">
      <c r="B107">
        <v>27.739000000000001</v>
      </c>
      <c r="C107">
        <v>13.353499999999999</v>
      </c>
      <c r="E107" s="77">
        <v>82</v>
      </c>
      <c r="F107" s="77">
        <v>22.488811114358839</v>
      </c>
      <c r="G107" s="77">
        <v>6.1778555523078325</v>
      </c>
    </row>
    <row r="108" spans="2:21" x14ac:dyDescent="0.25">
      <c r="B108">
        <v>23.023300000000003</v>
      </c>
      <c r="C108">
        <v>13.178000000000001</v>
      </c>
      <c r="E108" s="77">
        <v>83</v>
      </c>
      <c r="F108" s="77">
        <v>21.35230111996032</v>
      </c>
      <c r="G108" s="77">
        <v>-0.61930111996032267</v>
      </c>
    </row>
    <row r="109" spans="2:21" x14ac:dyDescent="0.25">
      <c r="B109">
        <v>43.187000000000005</v>
      </c>
      <c r="C109">
        <v>20.265999999999998</v>
      </c>
      <c r="E109" s="77">
        <v>84</v>
      </c>
      <c r="F109" s="77">
        <v>21.115753877415667</v>
      </c>
      <c r="G109" s="77">
        <v>-3.9327538774156672</v>
      </c>
    </row>
    <row r="110" spans="2:21" x14ac:dyDescent="0.25">
      <c r="B110">
        <v>41.3504</v>
      </c>
      <c r="C110">
        <v>16.150300000000001</v>
      </c>
      <c r="E110" s="77">
        <v>85</v>
      </c>
      <c r="F110" s="77">
        <v>20.961582511667714</v>
      </c>
      <c r="G110" s="77">
        <v>0.70508415499895349</v>
      </c>
    </row>
    <row r="111" spans="2:21" x14ac:dyDescent="0.25">
      <c r="B111">
        <v>28.849000000000004</v>
      </c>
      <c r="C111">
        <v>24.933299999999999</v>
      </c>
      <c r="E111" s="77">
        <v>86</v>
      </c>
      <c r="F111" s="77">
        <v>27.218496395270321</v>
      </c>
      <c r="G111" s="77">
        <v>-11.501829728603656</v>
      </c>
    </row>
    <row r="112" spans="2:21" x14ac:dyDescent="0.25">
      <c r="B112">
        <v>29.700000000000003</v>
      </c>
      <c r="C112">
        <v>20.2163</v>
      </c>
      <c r="E112" s="77">
        <v>87</v>
      </c>
      <c r="F112" s="77">
        <v>24.68039990384537</v>
      </c>
      <c r="G112" s="77">
        <v>4.0196000961546297</v>
      </c>
    </row>
    <row r="113" spans="2:7" x14ac:dyDescent="0.25">
      <c r="B113">
        <v>43.500700000000002</v>
      </c>
      <c r="C113">
        <v>18.967000000000006</v>
      </c>
      <c r="E113" s="77">
        <v>88</v>
      </c>
      <c r="F113" s="77">
        <v>21.862615898005938</v>
      </c>
      <c r="G113" s="77">
        <v>-3.4978158980059391</v>
      </c>
    </row>
    <row r="114" spans="2:7" x14ac:dyDescent="0.25">
      <c r="B114">
        <v>41.670999999999999</v>
      </c>
      <c r="C114">
        <v>23.132999999999999</v>
      </c>
      <c r="E114" s="77">
        <v>89</v>
      </c>
      <c r="F114" s="77">
        <v>24.198614385883015</v>
      </c>
      <c r="G114" s="77">
        <v>13.301385614116985</v>
      </c>
    </row>
    <row r="115" spans="2:7" x14ac:dyDescent="0.25">
      <c r="B115">
        <v>35.482999999999997</v>
      </c>
      <c r="C115">
        <v>26.582999999999998</v>
      </c>
      <c r="E115" s="77">
        <v>90</v>
      </c>
      <c r="F115" s="77">
        <v>23.21628205508236</v>
      </c>
      <c r="G115" s="77">
        <v>-2.2492820550823609</v>
      </c>
    </row>
    <row r="116" spans="2:7" x14ac:dyDescent="0.25">
      <c r="B116">
        <v>52.750999999999998</v>
      </c>
      <c r="C116">
        <v>27.716999999999999</v>
      </c>
      <c r="E116" s="77">
        <v>91</v>
      </c>
      <c r="F116" s="77">
        <v>20.917560540810761</v>
      </c>
      <c r="G116" s="77">
        <v>6.1324394591892357</v>
      </c>
    </row>
    <row r="117" spans="2:7" x14ac:dyDescent="0.25">
      <c r="B117">
        <v>36.750000000000007</v>
      </c>
      <c r="C117">
        <v>12.099999999999998</v>
      </c>
      <c r="E117" s="77">
        <v>92</v>
      </c>
      <c r="F117" s="77">
        <v>24.289870231050003</v>
      </c>
      <c r="G117" s="77">
        <v>-11.788870231050005</v>
      </c>
    </row>
    <row r="118" spans="2:7" x14ac:dyDescent="0.25">
      <c r="B118">
        <v>39.349999999999994</v>
      </c>
      <c r="C118">
        <v>31.971999999999998</v>
      </c>
      <c r="E118" s="77">
        <v>93</v>
      </c>
      <c r="F118" s="77">
        <v>25.382484211589727</v>
      </c>
      <c r="G118" s="77">
        <v>1.9848157884102733</v>
      </c>
    </row>
    <row r="119" spans="2:7" x14ac:dyDescent="0.25">
      <c r="B119">
        <v>40.414999999999999</v>
      </c>
      <c r="C119">
        <v>30.716300000000004</v>
      </c>
      <c r="E119" s="77">
        <v>94</v>
      </c>
      <c r="F119" s="77">
        <v>19.280056586230476</v>
      </c>
      <c r="G119" s="77">
        <v>-3.0756586230477723E-2</v>
      </c>
    </row>
    <row r="120" spans="2:7" x14ac:dyDescent="0.25">
      <c r="B120">
        <v>33.766000000000005</v>
      </c>
      <c r="C120">
        <v>27.817</v>
      </c>
      <c r="E120" s="77">
        <v>95</v>
      </c>
      <c r="F120" s="77">
        <v>19.973638796599026</v>
      </c>
      <c r="G120" s="77">
        <v>-5.9091387965990272</v>
      </c>
    </row>
    <row r="121" spans="2:7" x14ac:dyDescent="0.25">
      <c r="B121">
        <v>22.016399999999997</v>
      </c>
      <c r="C121">
        <v>24.167000000000002</v>
      </c>
      <c r="E121" s="77">
        <v>96</v>
      </c>
      <c r="F121" s="77">
        <v>23.043084884762326</v>
      </c>
      <c r="G121" s="77">
        <v>2.2409151152376729</v>
      </c>
    </row>
    <row r="122" spans="2:7" x14ac:dyDescent="0.25">
      <c r="B122">
        <v>30.051000000000002</v>
      </c>
      <c r="C122">
        <v>11.967000000000002</v>
      </c>
      <c r="E122" s="77">
        <v>97</v>
      </c>
      <c r="F122" s="77">
        <v>23.890026038240698</v>
      </c>
      <c r="G122" s="77">
        <v>-2.3026038240701041E-2</v>
      </c>
    </row>
    <row r="123" spans="2:7" x14ac:dyDescent="0.25">
      <c r="B123">
        <v>59.820500000000003</v>
      </c>
      <c r="C123">
        <v>19.408999999999999</v>
      </c>
      <c r="E123" s="77">
        <v>98</v>
      </c>
      <c r="F123" s="77">
        <v>28.11260214670974</v>
      </c>
      <c r="G123" s="77">
        <v>4.7873978532902655</v>
      </c>
    </row>
    <row r="124" spans="2:7" x14ac:dyDescent="0.25">
      <c r="B124">
        <v>38.116999999999997</v>
      </c>
      <c r="C124">
        <v>13.599699999999999</v>
      </c>
      <c r="E124" s="77">
        <v>99</v>
      </c>
      <c r="F124" s="77">
        <v>22.306104190677715</v>
      </c>
      <c r="G124" s="77">
        <v>-7.7061041906777135</v>
      </c>
    </row>
    <row r="125" spans="2:7" x14ac:dyDescent="0.25">
      <c r="B125">
        <v>32.9</v>
      </c>
      <c r="C125">
        <v>22.683</v>
      </c>
      <c r="E125" s="77">
        <v>100</v>
      </c>
      <c r="F125" s="77">
        <v>22.510910269686025</v>
      </c>
      <c r="G125" s="77">
        <v>-0.5609102696860262</v>
      </c>
    </row>
    <row r="126" spans="2:7" x14ac:dyDescent="0.25">
      <c r="B126">
        <v>20.515999999999998</v>
      </c>
      <c r="C126">
        <v>34.224299999999999</v>
      </c>
      <c r="E126" s="77">
        <v>101</v>
      </c>
      <c r="F126" s="77">
        <v>26.034254996419037</v>
      </c>
      <c r="G126" s="77">
        <v>-8.167254996419036</v>
      </c>
    </row>
    <row r="127" spans="2:7" x14ac:dyDescent="0.25">
      <c r="B127">
        <v>51.100299999999997</v>
      </c>
      <c r="C127">
        <v>27.800999999999998</v>
      </c>
      <c r="E127" s="77">
        <v>102</v>
      </c>
      <c r="F127" s="77">
        <v>21.590737717477378</v>
      </c>
      <c r="G127" s="77">
        <v>-5.1907377174773757</v>
      </c>
    </row>
    <row r="128" spans="2:7" x14ac:dyDescent="0.25">
      <c r="B128">
        <v>61.084000000000003</v>
      </c>
      <c r="C128">
        <v>18</v>
      </c>
      <c r="E128" s="77">
        <v>103</v>
      </c>
      <c r="F128" s="77">
        <v>19.22016403360535</v>
      </c>
      <c r="G128" s="77">
        <v>11.363135966394651</v>
      </c>
    </row>
    <row r="129" spans="2:7" x14ac:dyDescent="0.25">
      <c r="B129">
        <v>26.166</v>
      </c>
      <c r="C129">
        <v>16.233000000000001</v>
      </c>
      <c r="E129" s="77">
        <v>104</v>
      </c>
      <c r="F129" s="77">
        <v>26.421761701258561</v>
      </c>
      <c r="G129" s="77">
        <v>-9.6707617012585629</v>
      </c>
    </row>
    <row r="130" spans="2:7" x14ac:dyDescent="0.25">
      <c r="B130">
        <v>46.199700000000007</v>
      </c>
      <c r="C130">
        <v>15.481999999999999</v>
      </c>
      <c r="E130" s="77">
        <v>105</v>
      </c>
      <c r="F130" s="77">
        <v>21.545204262642503</v>
      </c>
      <c r="G130" s="77">
        <v>-8.1917042626425047</v>
      </c>
    </row>
    <row r="131" spans="2:7" x14ac:dyDescent="0.25">
      <c r="B131">
        <v>57.5336</v>
      </c>
      <c r="C131">
        <v>18.8827</v>
      </c>
      <c r="E131" s="77">
        <v>106</v>
      </c>
      <c r="F131" s="77">
        <v>20.654241138307178</v>
      </c>
      <c r="G131" s="77">
        <v>-7.4762411383071772</v>
      </c>
    </row>
    <row r="132" spans="2:7" x14ac:dyDescent="0.25">
      <c r="B132">
        <v>20.882999999999999</v>
      </c>
      <c r="C132">
        <v>26.967000000000006</v>
      </c>
      <c r="E132" s="77">
        <v>107</v>
      </c>
      <c r="F132" s="77">
        <v>24.463879824008174</v>
      </c>
      <c r="G132" s="77">
        <v>-4.1978798240081758</v>
      </c>
    </row>
    <row r="133" spans="2:7" x14ac:dyDescent="0.25">
      <c r="B133">
        <v>42.416000000000004</v>
      </c>
      <c r="C133">
        <v>19.5167</v>
      </c>
      <c r="E133" s="77">
        <v>108</v>
      </c>
      <c r="F133" s="77">
        <v>24.116880889776933</v>
      </c>
      <c r="G133" s="77">
        <v>-7.9665808897769317</v>
      </c>
    </row>
    <row r="134" spans="2:7" x14ac:dyDescent="0.25">
      <c r="B134">
        <v>41.515999999999998</v>
      </c>
      <c r="C134">
        <v>19.416699999999999</v>
      </c>
      <c r="E134" s="77">
        <v>109</v>
      </c>
      <c r="F134" s="77">
        <v>21.754922664579059</v>
      </c>
      <c r="G134" s="77">
        <v>3.1783773354209401</v>
      </c>
    </row>
    <row r="135" spans="2:7" x14ac:dyDescent="0.25">
      <c r="B135">
        <v>29.432299999999998</v>
      </c>
      <c r="C135">
        <v>26.450299999999999</v>
      </c>
      <c r="E135" s="77">
        <v>110</v>
      </c>
      <c r="F135" s="77">
        <v>21.915706772730417</v>
      </c>
      <c r="G135" s="77">
        <v>-1.6994067727304163</v>
      </c>
    </row>
    <row r="136" spans="2:7" x14ac:dyDescent="0.25">
      <c r="B136">
        <v>29.467000000000002</v>
      </c>
      <c r="C136">
        <v>17.516000000000002</v>
      </c>
      <c r="E136" s="77">
        <v>111</v>
      </c>
      <c r="F136" s="77">
        <v>24.523148889492404</v>
      </c>
      <c r="G136" s="77">
        <v>-5.5561488894923983</v>
      </c>
    </row>
    <row r="137" spans="2:7" x14ac:dyDescent="0.25">
      <c r="B137">
        <v>34.645199999999996</v>
      </c>
      <c r="C137">
        <v>19.497999999999998</v>
      </c>
      <c r="E137" s="77">
        <v>112</v>
      </c>
      <c r="F137" s="77">
        <v>24.177453610192121</v>
      </c>
      <c r="G137" s="77">
        <v>-1.0444536101921216</v>
      </c>
    </row>
    <row r="138" spans="2:7" x14ac:dyDescent="0.25">
      <c r="B138">
        <v>36.266299999999994</v>
      </c>
      <c r="C138">
        <v>18.0337</v>
      </c>
      <c r="E138" s="77">
        <v>113</v>
      </c>
      <c r="F138" s="77">
        <v>23.008320753270141</v>
      </c>
      <c r="G138" s="77">
        <v>3.5746792467298576</v>
      </c>
    </row>
    <row r="139" spans="2:7" x14ac:dyDescent="0.25">
      <c r="B139">
        <v>19.541999999999998</v>
      </c>
      <c r="C139">
        <v>16.351300000000002</v>
      </c>
      <c r="E139" s="77">
        <v>114</v>
      </c>
      <c r="F139" s="77">
        <v>26.270858919612863</v>
      </c>
      <c r="G139" s="77">
        <v>1.446141080387136</v>
      </c>
    </row>
    <row r="140" spans="2:7" x14ac:dyDescent="0.25">
      <c r="B140">
        <v>25.966999999999999</v>
      </c>
      <c r="C140">
        <v>26.85</v>
      </c>
      <c r="E140" s="77">
        <v>115</v>
      </c>
      <c r="F140" s="77">
        <v>23.247702028273398</v>
      </c>
      <c r="G140" s="77">
        <v>-11.1477020282734</v>
      </c>
    </row>
    <row r="141" spans="2:7" x14ac:dyDescent="0.25">
      <c r="B141">
        <v>13.1</v>
      </c>
      <c r="C141">
        <v>12.082999999999998</v>
      </c>
      <c r="E141" s="77">
        <v>116</v>
      </c>
      <c r="F141" s="77">
        <v>23.738934321097759</v>
      </c>
      <c r="G141" s="77">
        <v>8.2330656789022392</v>
      </c>
    </row>
    <row r="142" spans="2:7" x14ac:dyDescent="0.25">
      <c r="B142">
        <v>37.509300000000003</v>
      </c>
      <c r="C142">
        <v>21.444799999999997</v>
      </c>
      <c r="E142" s="77">
        <v>117</v>
      </c>
      <c r="F142" s="77">
        <v>23.940150625658507</v>
      </c>
      <c r="G142" s="77">
        <v>6.7761493743414967</v>
      </c>
    </row>
    <row r="143" spans="2:7" x14ac:dyDescent="0.25">
      <c r="B143">
        <v>19.549299999999999</v>
      </c>
      <c r="C143">
        <v>7.8000000000000007</v>
      </c>
      <c r="E143" s="77">
        <v>118</v>
      </c>
      <c r="F143" s="77">
        <v>22.683918504508821</v>
      </c>
      <c r="G143" s="77">
        <v>5.1330814954911794</v>
      </c>
    </row>
    <row r="144" spans="2:7" x14ac:dyDescent="0.25">
      <c r="B144">
        <v>31.0717</v>
      </c>
      <c r="C144">
        <v>39.116999999999997</v>
      </c>
      <c r="E144" s="77">
        <v>119</v>
      </c>
      <c r="F144" s="77">
        <v>20.464001986136083</v>
      </c>
      <c r="G144" s="77">
        <v>3.7029980138639189</v>
      </c>
    </row>
    <row r="145" spans="2:7" x14ac:dyDescent="0.25">
      <c r="B145">
        <v>28.6493</v>
      </c>
      <c r="C145">
        <v>26.617000000000001</v>
      </c>
      <c r="E145" s="77">
        <v>120</v>
      </c>
      <c r="F145" s="77">
        <v>21.982023132261705</v>
      </c>
      <c r="G145" s="77">
        <v>-10.015023132261703</v>
      </c>
    </row>
    <row r="146" spans="2:7" x14ac:dyDescent="0.25">
      <c r="B146">
        <v>60.104999999999997</v>
      </c>
      <c r="C146">
        <v>33.237500000000004</v>
      </c>
      <c r="E146" s="77">
        <v>121</v>
      </c>
      <c r="F146" s="77">
        <v>27.606538417352027</v>
      </c>
      <c r="G146" s="77">
        <v>-8.1975384173520283</v>
      </c>
    </row>
    <row r="147" spans="2:7" x14ac:dyDescent="0.25">
      <c r="B147">
        <v>21.351000000000003</v>
      </c>
      <c r="C147">
        <v>15.481999999999999</v>
      </c>
      <c r="E147" s="77">
        <v>122</v>
      </c>
      <c r="F147" s="77">
        <v>23.505976853000664</v>
      </c>
      <c r="G147" s="77">
        <v>-9.9062768530006657</v>
      </c>
    </row>
    <row r="148" spans="2:7" x14ac:dyDescent="0.25">
      <c r="B148">
        <v>33.483700000000006</v>
      </c>
      <c r="C148">
        <v>15.3</v>
      </c>
      <c r="E148" s="77">
        <v>123</v>
      </c>
      <c r="F148" s="77">
        <v>22.520300363898862</v>
      </c>
      <c r="G148" s="77">
        <v>0.16269963610113791</v>
      </c>
    </row>
    <row r="149" spans="2:7" x14ac:dyDescent="0.25">
      <c r="B149">
        <v>46.535999999999994</v>
      </c>
      <c r="C149">
        <v>6.2786999999999988</v>
      </c>
      <c r="E149" s="77">
        <v>124</v>
      </c>
      <c r="F149" s="77">
        <v>20.180523166076977</v>
      </c>
      <c r="G149" s="77">
        <v>14.043776833923022</v>
      </c>
    </row>
    <row r="150" spans="2:7" x14ac:dyDescent="0.25">
      <c r="B150">
        <v>46.982999999999997</v>
      </c>
      <c r="C150">
        <v>12.067</v>
      </c>
      <c r="E150" s="77">
        <v>125</v>
      </c>
      <c r="F150" s="77">
        <v>25.958983094318565</v>
      </c>
      <c r="G150" s="77">
        <v>1.8420169056814331</v>
      </c>
    </row>
    <row r="151" spans="2:7" x14ac:dyDescent="0.25">
      <c r="B151">
        <v>64.816300000000012</v>
      </c>
      <c r="C151">
        <v>17.432999999999996</v>
      </c>
      <c r="E151" s="77">
        <v>126</v>
      </c>
      <c r="F151" s="77">
        <v>27.845258418114941</v>
      </c>
      <c r="G151" s="77">
        <v>-9.8452584181149412</v>
      </c>
    </row>
    <row r="152" spans="2:7" x14ac:dyDescent="0.25">
      <c r="B152">
        <v>45.216999999999999</v>
      </c>
      <c r="C152">
        <v>24.083300000000008</v>
      </c>
      <c r="E152" s="77">
        <v>127</v>
      </c>
      <c r="F152" s="77">
        <v>21.248008725483764</v>
      </c>
      <c r="G152" s="77">
        <v>-5.0150087254837636</v>
      </c>
    </row>
    <row r="153" spans="2:7" x14ac:dyDescent="0.25">
      <c r="B153">
        <v>46.216999999999992</v>
      </c>
      <c r="C153">
        <v>16.067</v>
      </c>
      <c r="E153" s="77">
        <v>128</v>
      </c>
      <c r="F153" s="77">
        <v>25.033085796543538</v>
      </c>
      <c r="G153" s="77">
        <v>-9.5510857965435392</v>
      </c>
    </row>
    <row r="154" spans="2:7" x14ac:dyDescent="0.25">
      <c r="B154">
        <v>15.716700000000001</v>
      </c>
      <c r="C154">
        <v>15.683299999999999</v>
      </c>
      <c r="E154" s="77">
        <v>129</v>
      </c>
      <c r="F154" s="77">
        <v>27.17446182871355</v>
      </c>
      <c r="G154" s="77">
        <v>-8.2917618287135504</v>
      </c>
    </row>
    <row r="155" spans="2:7" x14ac:dyDescent="0.25">
      <c r="B155">
        <v>8.3333000000000013</v>
      </c>
      <c r="C155">
        <v>15.184000000000001</v>
      </c>
      <c r="E155" s="77">
        <v>130</v>
      </c>
      <c r="F155" s="77">
        <v>20.249862493564109</v>
      </c>
      <c r="G155" s="77">
        <v>6.7171375064358969</v>
      </c>
    </row>
    <row r="156" spans="2:7" x14ac:dyDescent="0.25">
      <c r="B156">
        <v>32.732700000000001</v>
      </c>
      <c r="C156">
        <v>21.083000000000002</v>
      </c>
      <c r="E156" s="77">
        <v>131</v>
      </c>
      <c r="F156" s="77">
        <v>24.318210555636025</v>
      </c>
      <c r="G156" s="77">
        <v>-4.8015105556360247</v>
      </c>
    </row>
    <row r="157" spans="2:7" x14ac:dyDescent="0.25">
      <c r="B157">
        <v>6.2006999999999994</v>
      </c>
      <c r="C157">
        <v>13.516</v>
      </c>
      <c r="E157" s="77">
        <v>132</v>
      </c>
      <c r="F157" s="77">
        <v>24.148168608119899</v>
      </c>
      <c r="G157" s="77">
        <v>-4.7314686081199007</v>
      </c>
    </row>
    <row r="158" spans="2:7" x14ac:dyDescent="0.25">
      <c r="B158">
        <v>48.466999999999999</v>
      </c>
      <c r="C158">
        <v>33.683</v>
      </c>
      <c r="E158" s="77">
        <v>133</v>
      </c>
      <c r="F158" s="77">
        <v>21.865128740119228</v>
      </c>
      <c r="G158" s="77">
        <v>4.5851712598807701</v>
      </c>
    </row>
    <row r="159" spans="2:7" x14ac:dyDescent="0.25">
      <c r="B159">
        <v>39.884000000000007</v>
      </c>
      <c r="C159">
        <v>26.1</v>
      </c>
      <c r="E159" s="77">
        <v>134</v>
      </c>
      <c r="F159" s="77">
        <v>21.871684801873464</v>
      </c>
      <c r="G159" s="77">
        <v>-4.355684801873462</v>
      </c>
    </row>
    <row r="160" spans="2:7" x14ac:dyDescent="0.25">
      <c r="B160">
        <v>39.701999999999998</v>
      </c>
      <c r="C160">
        <v>10.6</v>
      </c>
      <c r="E160" s="77">
        <v>135</v>
      </c>
      <c r="F160" s="77">
        <v>22.850030593682352</v>
      </c>
      <c r="G160" s="77">
        <v>-3.352030593682354</v>
      </c>
    </row>
    <row r="161" spans="2:7" x14ac:dyDescent="0.25">
      <c r="B161">
        <v>8.85</v>
      </c>
      <c r="C161">
        <v>7.4829999999999988</v>
      </c>
      <c r="E161" s="77">
        <v>136</v>
      </c>
      <c r="F161" s="77">
        <v>23.156313928258339</v>
      </c>
      <c r="G161" s="77">
        <v>-5.1226139282583389</v>
      </c>
    </row>
    <row r="162" spans="2:7" x14ac:dyDescent="0.25">
      <c r="B162">
        <v>18.533000000000001</v>
      </c>
      <c r="C162">
        <v>19.4163</v>
      </c>
      <c r="E162" s="77">
        <v>137</v>
      </c>
      <c r="F162" s="77">
        <v>19.996499991765081</v>
      </c>
      <c r="G162" s="77">
        <v>-3.6451999917650788</v>
      </c>
    </row>
    <row r="163" spans="2:7" x14ac:dyDescent="0.25">
      <c r="B163">
        <v>48.633299999999998</v>
      </c>
      <c r="C163">
        <v>25.266999999999999</v>
      </c>
      <c r="E163" s="77">
        <v>138</v>
      </c>
      <c r="F163" s="77">
        <v>21.210410561532974</v>
      </c>
      <c r="G163" s="77">
        <v>5.6395894384670271</v>
      </c>
    </row>
    <row r="164" spans="2:7" x14ac:dyDescent="0.25">
      <c r="B164">
        <v>27.3</v>
      </c>
      <c r="C164">
        <v>44.132999999999996</v>
      </c>
      <c r="E164" s="77">
        <v>139</v>
      </c>
      <c r="F164" s="77">
        <v>18.779377518544106</v>
      </c>
      <c r="G164" s="77">
        <v>-6.6963775185441072</v>
      </c>
    </row>
    <row r="165" spans="2:7" x14ac:dyDescent="0.25">
      <c r="B165">
        <v>63</v>
      </c>
      <c r="C165">
        <v>22.5</v>
      </c>
      <c r="E165" s="77">
        <v>140</v>
      </c>
      <c r="F165" s="77">
        <v>23.391160751327835</v>
      </c>
      <c r="G165" s="77">
        <v>-1.9463607513278376</v>
      </c>
    </row>
    <row r="166" spans="2:7" x14ac:dyDescent="0.25">
      <c r="B166">
        <v>30.383000000000003</v>
      </c>
      <c r="C166">
        <v>16.650000000000002</v>
      </c>
      <c r="E166" s="77">
        <v>141</v>
      </c>
      <c r="F166" s="77">
        <v>19.997879220894934</v>
      </c>
      <c r="G166" s="77">
        <v>-12.197879220894933</v>
      </c>
    </row>
    <row r="167" spans="2:7" x14ac:dyDescent="0.25">
      <c r="B167">
        <v>52.516999999999996</v>
      </c>
      <c r="C167">
        <v>22.117000000000001</v>
      </c>
      <c r="E167" s="77">
        <v>142</v>
      </c>
      <c r="F167" s="77">
        <v>22.174869594294716</v>
      </c>
      <c r="G167" s="77">
        <v>16.942130405705282</v>
      </c>
    </row>
    <row r="168" spans="2:7" x14ac:dyDescent="0.25">
      <c r="B168">
        <v>67.398499999999999</v>
      </c>
      <c r="C168">
        <v>14.968999999999998</v>
      </c>
      <c r="E168" s="77">
        <v>143</v>
      </c>
      <c r="F168" s="77">
        <v>21.7171922457802</v>
      </c>
      <c r="G168" s="77">
        <v>4.8998077542198004</v>
      </c>
    </row>
    <row r="169" spans="2:7" x14ac:dyDescent="0.25">
      <c r="B169">
        <v>33.482999999999997</v>
      </c>
      <c r="C169">
        <v>22.366</v>
      </c>
      <c r="E169" s="77">
        <v>144</v>
      </c>
      <c r="F169" s="77">
        <v>27.660290566316846</v>
      </c>
      <c r="G169" s="77">
        <v>5.5772094336831586</v>
      </c>
    </row>
    <row r="170" spans="2:7" x14ac:dyDescent="0.25">
      <c r="E170" s="77">
        <v>145</v>
      </c>
      <c r="F170" s="77">
        <v>20.338284306272495</v>
      </c>
      <c r="G170" s="77">
        <v>-4.8562843062724959</v>
      </c>
    </row>
    <row r="171" spans="2:7" x14ac:dyDescent="0.25">
      <c r="E171" s="77">
        <v>146</v>
      </c>
      <c r="F171" s="77">
        <v>22.63058201363793</v>
      </c>
      <c r="G171" s="77">
        <v>-7.3305820136379296</v>
      </c>
    </row>
    <row r="172" spans="2:7" x14ac:dyDescent="0.25">
      <c r="E172" s="77">
        <v>147</v>
      </c>
      <c r="F172" s="77">
        <v>25.096624804265396</v>
      </c>
      <c r="G172" s="77">
        <v>-18.817924804265395</v>
      </c>
    </row>
    <row r="173" spans="2:7" x14ac:dyDescent="0.25">
      <c r="E173" s="77">
        <v>148</v>
      </c>
      <c r="F173" s="77">
        <v>25.18107897153174</v>
      </c>
      <c r="G173" s="77">
        <v>-13.11407897153174</v>
      </c>
    </row>
    <row r="174" spans="2:7" x14ac:dyDescent="0.25">
      <c r="E174" s="77">
        <v>149</v>
      </c>
      <c r="F174" s="77">
        <v>28.550422374464315</v>
      </c>
      <c r="G174" s="77">
        <v>-11.117422374464319</v>
      </c>
    </row>
    <row r="175" spans="2:7" x14ac:dyDescent="0.25">
      <c r="E175" s="77">
        <v>150</v>
      </c>
      <c r="F175" s="77">
        <v>24.847418883405656</v>
      </c>
      <c r="G175" s="77">
        <v>-0.76411888340564715</v>
      </c>
    </row>
    <row r="176" spans="2:7" x14ac:dyDescent="0.25">
      <c r="E176" s="77">
        <v>151</v>
      </c>
      <c r="F176" s="77">
        <v>25.036354380645793</v>
      </c>
      <c r="G176" s="77">
        <v>-8.9693543806457932</v>
      </c>
    </row>
    <row r="177" spans="5:7" x14ac:dyDescent="0.25">
      <c r="E177" s="77">
        <v>152</v>
      </c>
      <c r="F177" s="77">
        <v>19.273765034172378</v>
      </c>
      <c r="G177" s="77">
        <v>-3.5904650341723787</v>
      </c>
    </row>
    <row r="178" spans="5:7" x14ac:dyDescent="0.25">
      <c r="E178" s="77">
        <v>153</v>
      </c>
      <c r="F178" s="77">
        <v>17.878778683849536</v>
      </c>
      <c r="G178" s="77">
        <v>-2.6947786838495347</v>
      </c>
    </row>
    <row r="179" spans="5:7" x14ac:dyDescent="0.25">
      <c r="E179" s="77">
        <v>154</v>
      </c>
      <c r="F179" s="77">
        <v>22.488691455210585</v>
      </c>
      <c r="G179" s="77">
        <v>-1.405691455210583</v>
      </c>
    </row>
    <row r="180" spans="5:7" x14ac:dyDescent="0.25">
      <c r="E180" s="77">
        <v>155</v>
      </c>
      <c r="F180" s="77">
        <v>17.475854842435215</v>
      </c>
      <c r="G180" s="77">
        <v>-3.9598548424352149</v>
      </c>
    </row>
    <row r="181" spans="5:7" x14ac:dyDescent="0.25">
      <c r="E181" s="77">
        <v>156</v>
      </c>
      <c r="F181" s="77">
        <v>25.461459249436107</v>
      </c>
      <c r="G181" s="77">
        <v>8.2215407505638929</v>
      </c>
    </row>
    <row r="182" spans="5:7" x14ac:dyDescent="0.25">
      <c r="E182" s="77">
        <v>157</v>
      </c>
      <c r="F182" s="77">
        <v>23.839825876623994</v>
      </c>
      <c r="G182" s="77">
        <v>2.2601741233760073</v>
      </c>
    </row>
    <row r="183" spans="5:7" x14ac:dyDescent="0.25">
      <c r="E183" s="77">
        <v>158</v>
      </c>
      <c r="F183" s="77">
        <v>23.805439616126286</v>
      </c>
      <c r="G183" s="77">
        <v>-13.205439616126286</v>
      </c>
    </row>
    <row r="184" spans="5:7" x14ac:dyDescent="0.25">
      <c r="E184" s="77">
        <v>159</v>
      </c>
      <c r="F184" s="77">
        <v>17.976401655273516</v>
      </c>
      <c r="G184" s="77">
        <v>-10.493401655273518</v>
      </c>
    </row>
    <row r="185" spans="5:7" x14ac:dyDescent="0.25">
      <c r="E185" s="77">
        <v>160</v>
      </c>
      <c r="F185" s="77">
        <v>19.805864075049783</v>
      </c>
      <c r="G185" s="77">
        <v>-0.3895640750497833</v>
      </c>
    </row>
    <row r="186" spans="5:7" x14ac:dyDescent="0.25">
      <c r="E186" s="77">
        <v>161</v>
      </c>
      <c r="F186" s="77">
        <v>25.492879222627142</v>
      </c>
      <c r="G186" s="77">
        <v>-0.22587922262714244</v>
      </c>
    </row>
    <row r="187" spans="5:7" x14ac:dyDescent="0.25">
      <c r="E187" s="77">
        <v>162</v>
      </c>
      <c r="F187" s="77">
        <v>21.462261579354081</v>
      </c>
      <c r="G187" s="77">
        <v>22.670738420645915</v>
      </c>
    </row>
    <row r="188" spans="5:7" x14ac:dyDescent="0.25">
      <c r="E188" s="77">
        <v>163</v>
      </c>
      <c r="F188" s="77">
        <v>28.207258830827048</v>
      </c>
      <c r="G188" s="77">
        <v>-5.7072588308270475</v>
      </c>
    </row>
    <row r="189" spans="5:7" x14ac:dyDescent="0.25">
      <c r="E189" s="77">
        <v>164</v>
      </c>
      <c r="F189" s="77">
        <v>22.044749717345432</v>
      </c>
      <c r="G189" s="77">
        <v>-5.3947497173454302</v>
      </c>
    </row>
    <row r="190" spans="5:7" x14ac:dyDescent="0.25">
      <c r="E190" s="77">
        <v>165</v>
      </c>
      <c r="F190" s="77">
        <v>26.226648013258668</v>
      </c>
      <c r="G190" s="77">
        <v>-4.109648013258667</v>
      </c>
    </row>
    <row r="191" spans="5:7" x14ac:dyDescent="0.25">
      <c r="E191" s="77">
        <v>166</v>
      </c>
      <c r="F191" s="77">
        <v>29.038291615437799</v>
      </c>
      <c r="G191" s="77">
        <v>-14.069291615437802</v>
      </c>
    </row>
    <row r="192" spans="5:7" ht="15.75" thickBot="1" x14ac:dyDescent="0.3">
      <c r="E192" s="78">
        <v>167</v>
      </c>
      <c r="F192" s="78">
        <v>22.630449758789862</v>
      </c>
      <c r="G192" s="78">
        <v>-0.26444975878986199</v>
      </c>
    </row>
  </sheetData>
  <sortState ref="U26:U104">
    <sortCondition ref="U26"/>
  </sortState>
  <mergeCells count="3">
    <mergeCell ref="A1:A33"/>
    <mergeCell ref="B1:C1"/>
    <mergeCell ref="M1:N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zoomScale="85" zoomScaleNormal="85" workbookViewId="0">
      <selection activeCell="A6" sqref="A6"/>
    </sheetView>
  </sheetViews>
  <sheetFormatPr defaultRowHeight="15" x14ac:dyDescent="0.25"/>
  <cols>
    <col min="1" max="1" width="15.7109375" customWidth="1"/>
    <col min="2" max="2" width="30.5703125" style="3" customWidth="1"/>
    <col min="3" max="6" width="25.7109375" style="3" customWidth="1"/>
  </cols>
  <sheetData>
    <row r="1" spans="1:6" ht="59.25" customHeight="1" x14ac:dyDescent="0.25">
      <c r="A1" s="189" t="s">
        <v>730</v>
      </c>
      <c r="B1" s="190" t="s">
        <v>731</v>
      </c>
      <c r="C1" s="190" t="s">
        <v>732</v>
      </c>
      <c r="D1" s="190" t="s">
        <v>733</v>
      </c>
      <c r="E1" s="190" t="s">
        <v>734</v>
      </c>
      <c r="F1" s="190" t="s">
        <v>735</v>
      </c>
    </row>
    <row r="2" spans="1:6" x14ac:dyDescent="0.25">
      <c r="B2" s="3">
        <f>+'Raw Data'!K1+1</f>
        <v>9</v>
      </c>
      <c r="C2" s="3">
        <f>+'Raw Data'!AB1+1</f>
        <v>27</v>
      </c>
      <c r="D2" s="3">
        <f>+'Raw Data'!AG1+1</f>
        <v>33</v>
      </c>
      <c r="E2" s="3">
        <f>+'Raw Data'!AQ1+1</f>
        <v>44</v>
      </c>
      <c r="F2" s="3">
        <f>+'Raw Data'!AR1+1</f>
        <v>46</v>
      </c>
    </row>
    <row r="3" spans="1:6" x14ac:dyDescent="0.25">
      <c r="B3" s="27" t="str">
        <f>+"00"&amp;B2&amp;" - 14"</f>
        <v>009 - 14</v>
      </c>
      <c r="C3" s="27" t="str">
        <f>+"00"&amp;C2&amp;" - 14"</f>
        <v>0027 - 14</v>
      </c>
      <c r="D3" s="27" t="str">
        <f>+"00"&amp;D2&amp;" - 14"</f>
        <v>0033 - 14</v>
      </c>
      <c r="E3" s="27" t="str">
        <f>+"00"&amp;E2&amp;" - 14"</f>
        <v>0044 - 14</v>
      </c>
      <c r="F3" s="27" t="str">
        <f>+"00"&amp;F2&amp;" - 14"</f>
        <v>0046 - 14</v>
      </c>
    </row>
    <row r="4" spans="1:6" hidden="1" x14ac:dyDescent="0.25">
      <c r="B4" s="191"/>
    </row>
    <row r="5" spans="1:6" hidden="1" x14ac:dyDescent="0.25"/>
    <row r="6" spans="1:6" ht="60" x14ac:dyDescent="0.25">
      <c r="A6" s="26" t="s">
        <v>62</v>
      </c>
      <c r="B6" s="11"/>
      <c r="C6" s="12" t="s">
        <v>131</v>
      </c>
      <c r="D6" s="12" t="s">
        <v>138</v>
      </c>
      <c r="E6" s="11"/>
      <c r="F6" s="11"/>
    </row>
    <row r="7" spans="1:6" x14ac:dyDescent="0.25">
      <c r="A7" s="2" t="s">
        <v>0</v>
      </c>
      <c r="B7" s="198"/>
      <c r="C7" s="198"/>
      <c r="D7" s="198"/>
      <c r="E7" s="198"/>
      <c r="F7" s="198"/>
    </row>
    <row r="8" spans="1:6" x14ac:dyDescent="0.25">
      <c r="A8" t="s">
        <v>1</v>
      </c>
      <c r="B8" s="3" t="s">
        <v>53</v>
      </c>
      <c r="C8" s="4">
        <v>41717</v>
      </c>
      <c r="D8" s="6" t="s">
        <v>53</v>
      </c>
      <c r="E8" s="4" t="s">
        <v>53</v>
      </c>
      <c r="F8" s="6" t="s">
        <v>53</v>
      </c>
    </row>
    <row r="9" spans="1:6" x14ac:dyDescent="0.25">
      <c r="A9" s="2" t="s">
        <v>2</v>
      </c>
      <c r="B9" s="198"/>
      <c r="C9" s="198"/>
      <c r="D9" s="198"/>
      <c r="E9" s="199"/>
      <c r="F9" s="198"/>
    </row>
    <row r="10" spans="1:6" x14ac:dyDescent="0.25">
      <c r="A10" s="1" t="s">
        <v>3</v>
      </c>
      <c r="B10" s="3" t="s">
        <v>53</v>
      </c>
      <c r="C10" s="5">
        <v>0.375</v>
      </c>
      <c r="D10" s="6" t="s">
        <v>53</v>
      </c>
      <c r="E10" s="5" t="s">
        <v>53</v>
      </c>
      <c r="F10" s="6" t="s">
        <v>53</v>
      </c>
    </row>
    <row r="11" spans="1:6" x14ac:dyDescent="0.25">
      <c r="A11" s="2" t="s">
        <v>4</v>
      </c>
      <c r="B11" s="3" t="s">
        <v>53</v>
      </c>
      <c r="C11" s="6" t="s">
        <v>56</v>
      </c>
      <c r="D11" s="6" t="s">
        <v>53</v>
      </c>
      <c r="E11" s="6" t="s">
        <v>53</v>
      </c>
      <c r="F11" s="6" t="s">
        <v>53</v>
      </c>
    </row>
    <row r="12" spans="1:6" x14ac:dyDescent="0.25">
      <c r="A12" s="2" t="s">
        <v>5</v>
      </c>
      <c r="B12" s="200"/>
      <c r="C12" s="198"/>
      <c r="D12" s="198"/>
      <c r="E12" s="198"/>
      <c r="F12" s="198"/>
    </row>
    <row r="13" spans="1:6" x14ac:dyDescent="0.25">
      <c r="A13" s="2" t="s">
        <v>6</v>
      </c>
      <c r="B13" s="3" t="s">
        <v>53</v>
      </c>
      <c r="C13" s="6" t="s">
        <v>130</v>
      </c>
      <c r="D13" s="6" t="s">
        <v>53</v>
      </c>
      <c r="E13" s="5" t="s">
        <v>53</v>
      </c>
      <c r="F13" s="6" t="s">
        <v>53</v>
      </c>
    </row>
    <row r="14" spans="1:6" x14ac:dyDescent="0.25">
      <c r="A14" s="2" t="s">
        <v>7</v>
      </c>
      <c r="B14" s="3" t="s">
        <v>53</v>
      </c>
      <c r="C14" s="6" t="s">
        <v>49</v>
      </c>
      <c r="D14" s="6" t="s">
        <v>53</v>
      </c>
      <c r="E14" s="5" t="s">
        <v>53</v>
      </c>
      <c r="F14" s="6" t="s">
        <v>53</v>
      </c>
    </row>
    <row r="15" spans="1:6" x14ac:dyDescent="0.25">
      <c r="A15" s="2" t="s">
        <v>8</v>
      </c>
      <c r="B15" s="3" t="s">
        <v>53</v>
      </c>
      <c r="C15" s="6" t="s">
        <v>57</v>
      </c>
      <c r="D15" s="6" t="s">
        <v>53</v>
      </c>
      <c r="E15" s="5" t="s">
        <v>53</v>
      </c>
      <c r="F15" s="6" t="s">
        <v>53</v>
      </c>
    </row>
    <row r="16" spans="1:6" x14ac:dyDescent="0.25">
      <c r="A16" s="2" t="s">
        <v>9</v>
      </c>
      <c r="B16" s="3" t="s">
        <v>53</v>
      </c>
      <c r="C16" s="6" t="s">
        <v>59</v>
      </c>
      <c r="D16" s="6" t="s">
        <v>53</v>
      </c>
      <c r="E16" s="5" t="s">
        <v>53</v>
      </c>
      <c r="F16" s="6" t="s">
        <v>53</v>
      </c>
    </row>
    <row r="17" spans="1:6" x14ac:dyDescent="0.25">
      <c r="A17" t="s">
        <v>10</v>
      </c>
      <c r="B17" s="8">
        <v>0</v>
      </c>
      <c r="C17" s="8">
        <v>0</v>
      </c>
      <c r="D17" s="8">
        <v>0</v>
      </c>
      <c r="E17" s="8">
        <v>0</v>
      </c>
      <c r="F17" s="8">
        <v>0</v>
      </c>
    </row>
    <row r="18" spans="1:6" x14ac:dyDescent="0.25">
      <c r="A18" t="s">
        <v>11</v>
      </c>
      <c r="B18" s="3" t="s">
        <v>53</v>
      </c>
      <c r="C18" s="8">
        <v>3.4722222222222224E-4</v>
      </c>
      <c r="D18" s="6" t="s">
        <v>53</v>
      </c>
      <c r="E18" s="5" t="s">
        <v>53</v>
      </c>
      <c r="F18" s="6" t="s">
        <v>53</v>
      </c>
    </row>
    <row r="19" spans="1:6" x14ac:dyDescent="0.25">
      <c r="A19" t="s">
        <v>12</v>
      </c>
      <c r="B19" s="3" t="s">
        <v>53</v>
      </c>
      <c r="C19" s="8">
        <v>5.7870370370370366E-5</v>
      </c>
      <c r="D19" s="6" t="s">
        <v>53</v>
      </c>
      <c r="E19" s="5" t="s">
        <v>53</v>
      </c>
      <c r="F19" s="6" t="s">
        <v>53</v>
      </c>
    </row>
    <row r="20" spans="1:6" x14ac:dyDescent="0.25">
      <c r="A20" t="s">
        <v>13</v>
      </c>
      <c r="B20" s="3" t="s">
        <v>53</v>
      </c>
      <c r="C20" s="8">
        <v>2.8935185185185189E-4</v>
      </c>
      <c r="D20" s="6" t="s">
        <v>53</v>
      </c>
      <c r="E20" s="5" t="s">
        <v>53</v>
      </c>
      <c r="F20" s="6" t="s">
        <v>53</v>
      </c>
    </row>
    <row r="21" spans="1:6" x14ac:dyDescent="0.25">
      <c r="A21" t="s">
        <v>14</v>
      </c>
      <c r="B21" s="3" t="s">
        <v>53</v>
      </c>
      <c r="C21" s="8">
        <v>6.9444444444444447E-4</v>
      </c>
      <c r="D21" s="6" t="s">
        <v>53</v>
      </c>
      <c r="E21" s="5" t="s">
        <v>53</v>
      </c>
      <c r="F21" s="6" t="s">
        <v>53</v>
      </c>
    </row>
    <row r="22" spans="1:6" x14ac:dyDescent="0.25">
      <c r="A22" t="s">
        <v>51</v>
      </c>
      <c r="B22" s="3" t="s">
        <v>53</v>
      </c>
      <c r="C22" s="8">
        <v>6.2499999999999995E-3</v>
      </c>
      <c r="D22" s="6" t="s">
        <v>53</v>
      </c>
      <c r="E22" s="5" t="s">
        <v>53</v>
      </c>
      <c r="F22" s="6" t="s">
        <v>53</v>
      </c>
    </row>
    <row r="23" spans="1:6" x14ac:dyDescent="0.25">
      <c r="A23" t="s">
        <v>52</v>
      </c>
      <c r="B23" s="3" t="s">
        <v>53</v>
      </c>
      <c r="C23" s="3" t="s">
        <v>53</v>
      </c>
      <c r="D23" s="6" t="s">
        <v>53</v>
      </c>
      <c r="E23" s="5" t="s">
        <v>53</v>
      </c>
      <c r="F23" s="6" t="s">
        <v>53</v>
      </c>
    </row>
    <row r="24" spans="1:6" x14ac:dyDescent="0.25">
      <c r="A24" t="s">
        <v>15</v>
      </c>
      <c r="B24" s="3" t="s">
        <v>53</v>
      </c>
      <c r="C24" s="3" t="s">
        <v>53</v>
      </c>
      <c r="D24" s="6" t="s">
        <v>53</v>
      </c>
      <c r="E24" s="5" t="s">
        <v>53</v>
      </c>
      <c r="F24" s="6" t="s">
        <v>53</v>
      </c>
    </row>
    <row r="25" spans="1:6" x14ac:dyDescent="0.25">
      <c r="A25" t="s">
        <v>16</v>
      </c>
      <c r="B25" s="3" t="s">
        <v>53</v>
      </c>
      <c r="C25" s="3" t="s">
        <v>53</v>
      </c>
      <c r="D25" s="6" t="s">
        <v>53</v>
      </c>
      <c r="E25" s="5" t="s">
        <v>53</v>
      </c>
      <c r="F25" s="6" t="s">
        <v>53</v>
      </c>
    </row>
    <row r="26" spans="1:6" x14ac:dyDescent="0.25">
      <c r="A26" t="s">
        <v>17</v>
      </c>
      <c r="B26" s="3" t="s">
        <v>53</v>
      </c>
      <c r="C26" s="3" t="s">
        <v>53</v>
      </c>
      <c r="D26" s="6" t="s">
        <v>53</v>
      </c>
      <c r="E26" s="5" t="s">
        <v>53</v>
      </c>
      <c r="F26" s="6" t="s">
        <v>53</v>
      </c>
    </row>
    <row r="27" spans="1:6" x14ac:dyDescent="0.25">
      <c r="A27" t="s">
        <v>18</v>
      </c>
      <c r="B27" s="3" t="s">
        <v>53</v>
      </c>
      <c r="C27" s="3" t="s">
        <v>53</v>
      </c>
      <c r="D27" s="6" t="s">
        <v>53</v>
      </c>
      <c r="E27" s="5" t="s">
        <v>53</v>
      </c>
      <c r="F27" s="6" t="s">
        <v>53</v>
      </c>
    </row>
    <row r="28" spans="1:6" x14ac:dyDescent="0.25">
      <c r="A28" t="s">
        <v>19</v>
      </c>
      <c r="B28" s="3" t="s">
        <v>53</v>
      </c>
      <c r="C28" s="3" t="s">
        <v>53</v>
      </c>
      <c r="D28" s="6" t="s">
        <v>53</v>
      </c>
      <c r="E28" s="5" t="s">
        <v>53</v>
      </c>
      <c r="F28" s="6" t="s">
        <v>53</v>
      </c>
    </row>
    <row r="29" spans="1:6" x14ac:dyDescent="0.25">
      <c r="A29" t="s">
        <v>20</v>
      </c>
      <c r="B29" s="3" t="s">
        <v>53</v>
      </c>
      <c r="C29" s="3" t="s">
        <v>53</v>
      </c>
      <c r="D29" s="6" t="s">
        <v>53</v>
      </c>
      <c r="E29" s="5" t="s">
        <v>53</v>
      </c>
      <c r="F29" s="6" t="s">
        <v>53</v>
      </c>
    </row>
    <row r="30" spans="1:6" x14ac:dyDescent="0.25">
      <c r="A30" t="s">
        <v>21</v>
      </c>
      <c r="B30" s="8">
        <v>0</v>
      </c>
      <c r="C30" s="8">
        <v>0</v>
      </c>
      <c r="D30" s="8">
        <v>0</v>
      </c>
      <c r="E30" s="8">
        <v>0</v>
      </c>
      <c r="F30" s="8">
        <v>0</v>
      </c>
    </row>
    <row r="31" spans="1:6" x14ac:dyDescent="0.25">
      <c r="A31" t="s">
        <v>22</v>
      </c>
      <c r="B31" s="3" t="s">
        <v>53</v>
      </c>
      <c r="C31" s="8">
        <v>1.7361111111111112E-4</v>
      </c>
      <c r="D31" s="8">
        <v>1.1574074074074073E-4</v>
      </c>
      <c r="E31" s="5" t="s">
        <v>53</v>
      </c>
      <c r="F31" s="6" t="s">
        <v>53</v>
      </c>
    </row>
    <row r="32" spans="1:6" x14ac:dyDescent="0.25">
      <c r="A32" t="s">
        <v>23</v>
      </c>
      <c r="B32" s="3" t="s">
        <v>53</v>
      </c>
      <c r="C32" s="8">
        <v>3.472222222222222E-3</v>
      </c>
      <c r="D32" s="8">
        <v>1.7245370370370372E-3</v>
      </c>
      <c r="E32" s="5" t="s">
        <v>53</v>
      </c>
      <c r="F32" s="6" t="s">
        <v>53</v>
      </c>
    </row>
    <row r="33" spans="1:6" x14ac:dyDescent="0.25">
      <c r="A33" t="s">
        <v>24</v>
      </c>
      <c r="B33" s="3" t="s">
        <v>53</v>
      </c>
      <c r="C33" s="8">
        <v>2.2569444444444447E-3</v>
      </c>
      <c r="D33" s="8">
        <v>6.0069444444444441E-3</v>
      </c>
      <c r="E33" s="5" t="s">
        <v>53</v>
      </c>
      <c r="F33" s="6" t="s">
        <v>53</v>
      </c>
    </row>
    <row r="34" spans="1:6" x14ac:dyDescent="0.25">
      <c r="A34" t="s">
        <v>25</v>
      </c>
      <c r="B34" s="3" t="s">
        <v>53</v>
      </c>
      <c r="C34" s="8">
        <v>1.2152777777777778E-3</v>
      </c>
      <c r="D34" s="8">
        <v>8.0671296296296307E-3</v>
      </c>
      <c r="E34" s="5" t="s">
        <v>53</v>
      </c>
      <c r="F34" s="6" t="s">
        <v>53</v>
      </c>
    </row>
    <row r="35" spans="1:6" x14ac:dyDescent="0.25">
      <c r="A35" t="s">
        <v>26</v>
      </c>
      <c r="B35" s="3" t="s">
        <v>53</v>
      </c>
      <c r="C35" s="8">
        <v>1.7013888888888887E-2</v>
      </c>
      <c r="D35" s="8">
        <v>3.0682870370370371E-2</v>
      </c>
      <c r="E35" s="5" t="s">
        <v>53</v>
      </c>
      <c r="F35" s="6" t="s">
        <v>53</v>
      </c>
    </row>
    <row r="36" spans="1:6" x14ac:dyDescent="0.25">
      <c r="A36" t="s">
        <v>27</v>
      </c>
      <c r="B36" s="3" t="s">
        <v>53</v>
      </c>
      <c r="C36" s="3" t="s">
        <v>53</v>
      </c>
      <c r="D36" s="8">
        <v>3.2743055555555553E-2</v>
      </c>
      <c r="E36" s="5" t="s">
        <v>53</v>
      </c>
      <c r="F36" s="6" t="s">
        <v>53</v>
      </c>
    </row>
    <row r="37" spans="1:6" x14ac:dyDescent="0.25">
      <c r="A37" t="s">
        <v>28</v>
      </c>
      <c r="B37" s="3" t="s">
        <v>53</v>
      </c>
      <c r="C37" s="8">
        <v>1.3888888888888889E-3</v>
      </c>
      <c r="D37" s="8">
        <v>3.3344907407407406E-2</v>
      </c>
      <c r="E37" s="5" t="s">
        <v>53</v>
      </c>
      <c r="F37" s="6" t="s">
        <v>53</v>
      </c>
    </row>
    <row r="38" spans="1:6" x14ac:dyDescent="0.25">
      <c r="A38" t="s">
        <v>29</v>
      </c>
      <c r="B38" s="3" t="s">
        <v>53</v>
      </c>
      <c r="C38" s="8">
        <v>2.4305555555555556E-3</v>
      </c>
      <c r="D38" s="8">
        <v>3.771990740740741E-2</v>
      </c>
      <c r="E38" s="5" t="s">
        <v>53</v>
      </c>
      <c r="F38" s="6" t="s">
        <v>53</v>
      </c>
    </row>
    <row r="39" spans="1:6" x14ac:dyDescent="0.25">
      <c r="A39" t="s">
        <v>30</v>
      </c>
      <c r="B39" s="8">
        <v>0</v>
      </c>
      <c r="C39" s="8">
        <v>0</v>
      </c>
      <c r="D39" s="8">
        <v>0</v>
      </c>
      <c r="E39" s="8">
        <v>0</v>
      </c>
      <c r="F39" s="8">
        <v>0</v>
      </c>
    </row>
    <row r="40" spans="1:6" x14ac:dyDescent="0.25">
      <c r="A40" t="s">
        <v>31</v>
      </c>
      <c r="B40" s="3" t="s">
        <v>53</v>
      </c>
      <c r="C40" s="8" t="s">
        <v>53</v>
      </c>
      <c r="D40" s="8">
        <v>1.25E-3</v>
      </c>
      <c r="E40" s="5" t="s">
        <v>53</v>
      </c>
      <c r="F40" s="6" t="s">
        <v>53</v>
      </c>
    </row>
    <row r="41" spans="1:6" x14ac:dyDescent="0.25">
      <c r="A41" t="s">
        <v>32</v>
      </c>
      <c r="B41" s="3" t="s">
        <v>53</v>
      </c>
      <c r="C41" s="8" t="s">
        <v>53</v>
      </c>
      <c r="D41" s="8">
        <v>2.1064814814814813E-3</v>
      </c>
      <c r="E41" s="5" t="s">
        <v>53</v>
      </c>
      <c r="F41" s="6" t="s">
        <v>53</v>
      </c>
    </row>
    <row r="42" spans="1:6" x14ac:dyDescent="0.25">
      <c r="A42" t="s">
        <v>33</v>
      </c>
      <c r="B42" s="3" t="s">
        <v>53</v>
      </c>
      <c r="C42" s="8" t="s">
        <v>53</v>
      </c>
      <c r="D42" s="8">
        <v>2.7083333333333334E-3</v>
      </c>
      <c r="E42" s="5" t="s">
        <v>53</v>
      </c>
      <c r="F42" s="6" t="s">
        <v>53</v>
      </c>
    </row>
    <row r="43" spans="1:6" x14ac:dyDescent="0.25">
      <c r="A43" t="s">
        <v>34</v>
      </c>
      <c r="B43" s="3" t="s">
        <v>53</v>
      </c>
      <c r="C43" s="8" t="s">
        <v>53</v>
      </c>
      <c r="D43" s="8">
        <v>3.6805555555555554E-3</v>
      </c>
      <c r="E43" s="5" t="s">
        <v>53</v>
      </c>
      <c r="F43" s="6" t="s">
        <v>53</v>
      </c>
    </row>
    <row r="44" spans="1:6" x14ac:dyDescent="0.25">
      <c r="A44" t="s">
        <v>35</v>
      </c>
      <c r="B44" s="3" t="s">
        <v>53</v>
      </c>
      <c r="C44" s="8" t="s">
        <v>53</v>
      </c>
      <c r="D44" s="8">
        <v>4.2824074074074075E-3</v>
      </c>
      <c r="E44" s="5" t="s">
        <v>53</v>
      </c>
      <c r="F44" s="6" t="s">
        <v>53</v>
      </c>
    </row>
    <row r="45" spans="1:6" x14ac:dyDescent="0.25">
      <c r="A45" t="s">
        <v>36</v>
      </c>
      <c r="B45" s="3" t="s">
        <v>53</v>
      </c>
      <c r="C45" s="8" t="s">
        <v>53</v>
      </c>
      <c r="D45" s="8">
        <v>4.7337962962962958E-3</v>
      </c>
      <c r="E45" s="5" t="s">
        <v>53</v>
      </c>
      <c r="F45" s="6" t="s">
        <v>53</v>
      </c>
    </row>
    <row r="46" spans="1:6" x14ac:dyDescent="0.25">
      <c r="A46" t="s">
        <v>37</v>
      </c>
      <c r="B46" s="3" t="s">
        <v>53</v>
      </c>
      <c r="C46" s="8" t="s">
        <v>53</v>
      </c>
      <c r="D46" s="8">
        <v>5.2893518518518515E-3</v>
      </c>
      <c r="E46" s="5" t="s">
        <v>53</v>
      </c>
      <c r="F46" s="6" t="s">
        <v>53</v>
      </c>
    </row>
    <row r="47" spans="1:6" x14ac:dyDescent="0.25">
      <c r="A47" t="s">
        <v>38</v>
      </c>
      <c r="B47" s="3" t="s">
        <v>53</v>
      </c>
      <c r="C47" s="8" t="s">
        <v>53</v>
      </c>
      <c r="D47" s="8">
        <v>5.7407407407407416E-3</v>
      </c>
      <c r="E47" s="5" t="s">
        <v>53</v>
      </c>
      <c r="F47" s="6" t="s">
        <v>53</v>
      </c>
    </row>
    <row r="48" spans="1:6" x14ac:dyDescent="0.25">
      <c r="A48" t="s">
        <v>39</v>
      </c>
      <c r="B48" s="3" t="s">
        <v>53</v>
      </c>
      <c r="C48" s="8" t="s">
        <v>53</v>
      </c>
      <c r="D48" s="8">
        <v>6.5393518518518517E-3</v>
      </c>
      <c r="E48" s="5" t="s">
        <v>53</v>
      </c>
      <c r="F48" s="6" t="s">
        <v>53</v>
      </c>
    </row>
    <row r="49" spans="1:6" x14ac:dyDescent="0.25">
      <c r="A49" t="s">
        <v>40</v>
      </c>
      <c r="B49" s="3" t="s">
        <v>53</v>
      </c>
      <c r="C49" s="8" t="s">
        <v>53</v>
      </c>
      <c r="D49" s="8">
        <v>7.6620370370370366E-3</v>
      </c>
      <c r="E49" s="5" t="s">
        <v>53</v>
      </c>
      <c r="F49" s="6" t="s">
        <v>53</v>
      </c>
    </row>
    <row r="50" spans="1:6" x14ac:dyDescent="0.25">
      <c r="A50" t="s">
        <v>41</v>
      </c>
      <c r="B50" s="3" t="s">
        <v>53</v>
      </c>
      <c r="C50" s="8" t="s">
        <v>53</v>
      </c>
      <c r="D50" s="8">
        <v>1.2731481481481481E-2</v>
      </c>
      <c r="E50" s="5" t="s">
        <v>53</v>
      </c>
      <c r="F50" s="6" t="s">
        <v>53</v>
      </c>
    </row>
    <row r="51" spans="1:6" x14ac:dyDescent="0.25">
      <c r="A51" t="s">
        <v>191</v>
      </c>
      <c r="B51" s="3" t="s">
        <v>53</v>
      </c>
      <c r="C51" s="8" t="s">
        <v>53</v>
      </c>
      <c r="D51" s="8">
        <v>1.3888888888888888E-2</v>
      </c>
      <c r="E51" s="5" t="s">
        <v>53</v>
      </c>
      <c r="F51" s="6" t="s">
        <v>53</v>
      </c>
    </row>
    <row r="52" spans="1:6" x14ac:dyDescent="0.25">
      <c r="A52" t="s">
        <v>192</v>
      </c>
      <c r="C52" s="8" t="s">
        <v>53</v>
      </c>
      <c r="D52" s="8" t="s">
        <v>53</v>
      </c>
      <c r="E52" s="5" t="s">
        <v>53</v>
      </c>
      <c r="F52" s="6" t="s">
        <v>53</v>
      </c>
    </row>
    <row r="53" spans="1:6" x14ac:dyDescent="0.25">
      <c r="A53" s="14" t="s">
        <v>42</v>
      </c>
      <c r="B53" s="3" t="s">
        <v>53</v>
      </c>
      <c r="C53" s="8" t="s">
        <v>53</v>
      </c>
      <c r="D53" s="15" t="s">
        <v>53</v>
      </c>
      <c r="E53" s="5" t="s">
        <v>53</v>
      </c>
      <c r="F53" s="6" t="s">
        <v>53</v>
      </c>
    </row>
    <row r="54" spans="1:6" x14ac:dyDescent="0.25">
      <c r="A54" s="14" t="s">
        <v>43</v>
      </c>
      <c r="B54" s="3" t="s">
        <v>53</v>
      </c>
      <c r="C54" s="8" t="s">
        <v>53</v>
      </c>
      <c r="D54" s="15" t="s">
        <v>53</v>
      </c>
      <c r="E54" s="5" t="s">
        <v>53</v>
      </c>
      <c r="F54" s="6" t="s">
        <v>53</v>
      </c>
    </row>
    <row r="55" spans="1:6" x14ac:dyDescent="0.25">
      <c r="A55" t="s">
        <v>44</v>
      </c>
      <c r="B55" s="3" t="s">
        <v>53</v>
      </c>
      <c r="C55" s="8" t="s">
        <v>53</v>
      </c>
      <c r="D55" s="8">
        <v>7.407407407407407E-4</v>
      </c>
      <c r="E55" s="5" t="s">
        <v>53</v>
      </c>
      <c r="F55" s="6" t="s">
        <v>53</v>
      </c>
    </row>
    <row r="56" spans="1:6" x14ac:dyDescent="0.25">
      <c r="A56" s="2" t="s">
        <v>45</v>
      </c>
      <c r="B56" s="3" t="s">
        <v>53</v>
      </c>
      <c r="C56" s="8" t="s">
        <v>53</v>
      </c>
      <c r="D56" s="6" t="s">
        <v>64</v>
      </c>
      <c r="E56" s="5" t="s">
        <v>53</v>
      </c>
      <c r="F56" s="6" t="s">
        <v>53</v>
      </c>
    </row>
    <row r="57" spans="1:6" x14ac:dyDescent="0.25">
      <c r="A57" t="s">
        <v>46</v>
      </c>
      <c r="B57" s="3" t="s">
        <v>53</v>
      </c>
      <c r="C57" s="8" t="s">
        <v>53</v>
      </c>
      <c r="D57" s="3" t="s">
        <v>54</v>
      </c>
      <c r="E57" s="5" t="s">
        <v>53</v>
      </c>
      <c r="F57" s="6" t="s">
        <v>53</v>
      </c>
    </row>
    <row r="58" spans="1:6" ht="56.25" x14ac:dyDescent="0.25">
      <c r="A58" s="16" t="s">
        <v>47</v>
      </c>
      <c r="B58" s="18" t="s">
        <v>96</v>
      </c>
      <c r="C58" s="18"/>
      <c r="D58" s="18"/>
      <c r="E58" s="18" t="s">
        <v>773</v>
      </c>
      <c r="F58" s="18" t="s">
        <v>774</v>
      </c>
    </row>
    <row r="60" spans="1:6" x14ac:dyDescent="0.25">
      <c r="C60" s="3" t="s">
        <v>221</v>
      </c>
      <c r="E60" s="3" t="s">
        <v>220</v>
      </c>
      <c r="F60" s="3" t="s">
        <v>220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59"/>
  <sheetViews>
    <sheetView zoomScale="85" zoomScaleNormal="85" workbookViewId="0">
      <pane xSplit="3" ySplit="2" topLeftCell="D3" activePane="bottomRight" state="frozen"/>
      <selection pane="topRight" activeCell="D1" sqref="D1"/>
      <selection pane="bottomLeft" activeCell="A3" sqref="A3"/>
      <selection pane="bottomRight" activeCell="D5" sqref="D5"/>
    </sheetView>
  </sheetViews>
  <sheetFormatPr defaultRowHeight="15" x14ac:dyDescent="0.25"/>
  <cols>
    <col min="1" max="1" width="9.85546875" bestFit="1" customWidth="1"/>
    <col min="2" max="2" width="16" bestFit="1" customWidth="1"/>
    <col min="3" max="3" width="10.7109375" customWidth="1"/>
    <col min="4" max="16" width="25.7109375" style="3" customWidth="1"/>
    <col min="17" max="17" width="25.7109375" style="40" customWidth="1"/>
    <col min="18" max="18" width="25.7109375" style="31" customWidth="1"/>
    <col min="19" max="78" width="25.7109375" style="3" customWidth="1"/>
    <col min="79" max="82" width="25.7109375" style="82" customWidth="1"/>
    <col min="83" max="85" width="25.7109375" customWidth="1"/>
  </cols>
  <sheetData>
    <row r="1" spans="1:85" x14ac:dyDescent="0.25">
      <c r="C1" t="s">
        <v>92</v>
      </c>
      <c r="D1" s="3">
        <v>1</v>
      </c>
      <c r="E1" s="3">
        <f t="shared" ref="E1:K1" si="0">+D1+1</f>
        <v>2</v>
      </c>
      <c r="F1" s="3">
        <f t="shared" si="0"/>
        <v>3</v>
      </c>
      <c r="G1" s="3">
        <f t="shared" si="0"/>
        <v>4</v>
      </c>
      <c r="H1" s="3">
        <f t="shared" si="0"/>
        <v>5</v>
      </c>
      <c r="I1" s="3">
        <f t="shared" si="0"/>
        <v>6</v>
      </c>
      <c r="J1" s="3">
        <f t="shared" si="0"/>
        <v>7</v>
      </c>
      <c r="K1" s="3">
        <f t="shared" si="0"/>
        <v>8</v>
      </c>
      <c r="L1" s="3">
        <f>+'DCS Removed'!B2+1</f>
        <v>10</v>
      </c>
      <c r="M1" s="3">
        <f t="shared" ref="M1:AB1" si="1">+L1+1</f>
        <v>11</v>
      </c>
      <c r="N1" s="3">
        <f t="shared" si="1"/>
        <v>12</v>
      </c>
      <c r="O1" s="3">
        <f t="shared" si="1"/>
        <v>13</v>
      </c>
      <c r="P1" s="3">
        <f t="shared" si="1"/>
        <v>14</v>
      </c>
      <c r="Q1" s="30">
        <f t="shared" si="1"/>
        <v>15</v>
      </c>
      <c r="R1" s="31">
        <f t="shared" si="1"/>
        <v>16</v>
      </c>
      <c r="S1" s="3">
        <f t="shared" si="1"/>
        <v>17</v>
      </c>
      <c r="T1" s="3">
        <f t="shared" si="1"/>
        <v>18</v>
      </c>
      <c r="U1" s="3">
        <f t="shared" si="1"/>
        <v>19</v>
      </c>
      <c r="V1" s="3">
        <f t="shared" si="1"/>
        <v>20</v>
      </c>
      <c r="W1" s="3">
        <f t="shared" si="1"/>
        <v>21</v>
      </c>
      <c r="X1" s="3">
        <f t="shared" si="1"/>
        <v>22</v>
      </c>
      <c r="Y1" s="3">
        <f t="shared" si="1"/>
        <v>23</v>
      </c>
      <c r="Z1" s="3">
        <f t="shared" si="1"/>
        <v>24</v>
      </c>
      <c r="AA1" s="3">
        <f t="shared" si="1"/>
        <v>25</v>
      </c>
      <c r="AB1" s="3">
        <f t="shared" si="1"/>
        <v>26</v>
      </c>
      <c r="AC1" s="3">
        <f>+'DCS Removed'!C2+1</f>
        <v>28</v>
      </c>
      <c r="AD1" s="3">
        <f>+AC1+1</f>
        <v>29</v>
      </c>
      <c r="AE1" s="3">
        <f>+AD1+1</f>
        <v>30</v>
      </c>
      <c r="AF1" s="3">
        <f>+AE1+1</f>
        <v>31</v>
      </c>
      <c r="AG1" s="3">
        <f>+AF1+1</f>
        <v>32</v>
      </c>
      <c r="AH1" s="3">
        <f>+'DCS Removed'!D2+1</f>
        <v>34</v>
      </c>
      <c r="AI1" s="3">
        <f t="shared" ref="AI1:AQ1" si="2">+AH1+1</f>
        <v>35</v>
      </c>
      <c r="AJ1" s="3">
        <f t="shared" si="2"/>
        <v>36</v>
      </c>
      <c r="AK1" s="3">
        <f t="shared" si="2"/>
        <v>37</v>
      </c>
      <c r="AL1" s="3">
        <f t="shared" si="2"/>
        <v>38</v>
      </c>
      <c r="AM1" s="3">
        <f t="shared" si="2"/>
        <v>39</v>
      </c>
      <c r="AN1" s="3">
        <f t="shared" si="2"/>
        <v>40</v>
      </c>
      <c r="AO1" s="3">
        <f t="shared" si="2"/>
        <v>41</v>
      </c>
      <c r="AP1" s="3">
        <f t="shared" si="2"/>
        <v>42</v>
      </c>
      <c r="AQ1" s="3">
        <f t="shared" si="2"/>
        <v>43</v>
      </c>
      <c r="AR1" s="3">
        <f>+'DCS Removed'!E2+1</f>
        <v>45</v>
      </c>
      <c r="AS1" s="3">
        <f>+'DCS Removed'!F2+1</f>
        <v>47</v>
      </c>
      <c r="AT1" s="3">
        <f t="shared" ref="AT1:BZ1" si="3">+AS1+1</f>
        <v>48</v>
      </c>
      <c r="AU1" s="3">
        <f t="shared" si="3"/>
        <v>49</v>
      </c>
      <c r="AV1" s="3">
        <f t="shared" si="3"/>
        <v>50</v>
      </c>
      <c r="AW1" s="3">
        <f t="shared" si="3"/>
        <v>51</v>
      </c>
      <c r="AX1" s="3">
        <f t="shared" si="3"/>
        <v>52</v>
      </c>
      <c r="AY1" s="3">
        <f t="shared" si="3"/>
        <v>53</v>
      </c>
      <c r="AZ1" s="3">
        <f t="shared" si="3"/>
        <v>54</v>
      </c>
      <c r="BA1" s="3">
        <f t="shared" si="3"/>
        <v>55</v>
      </c>
      <c r="BB1" s="3">
        <f t="shared" si="3"/>
        <v>56</v>
      </c>
      <c r="BC1" s="3">
        <f t="shared" si="3"/>
        <v>57</v>
      </c>
      <c r="BD1" s="3">
        <f t="shared" si="3"/>
        <v>58</v>
      </c>
      <c r="BE1" s="3">
        <f t="shared" si="3"/>
        <v>59</v>
      </c>
      <c r="BF1" s="3">
        <f t="shared" si="3"/>
        <v>60</v>
      </c>
      <c r="BG1" s="3">
        <f t="shared" si="3"/>
        <v>61</v>
      </c>
      <c r="BH1" s="3">
        <f t="shared" si="3"/>
        <v>62</v>
      </c>
      <c r="BI1" s="3">
        <f t="shared" si="3"/>
        <v>63</v>
      </c>
      <c r="BJ1" s="3">
        <f t="shared" si="3"/>
        <v>64</v>
      </c>
      <c r="BK1" s="3">
        <f t="shared" si="3"/>
        <v>65</v>
      </c>
      <c r="BL1" s="3">
        <f t="shared" si="3"/>
        <v>66</v>
      </c>
      <c r="BM1" s="3">
        <f t="shared" si="3"/>
        <v>67</v>
      </c>
      <c r="BN1" s="3">
        <f t="shared" si="3"/>
        <v>68</v>
      </c>
      <c r="BO1" s="3">
        <f t="shared" si="3"/>
        <v>69</v>
      </c>
      <c r="BP1" s="3">
        <f t="shared" si="3"/>
        <v>70</v>
      </c>
      <c r="BQ1" s="3">
        <f t="shared" si="3"/>
        <v>71</v>
      </c>
      <c r="BR1" s="3">
        <f t="shared" si="3"/>
        <v>72</v>
      </c>
      <c r="BS1" s="3">
        <f t="shared" si="3"/>
        <v>73</v>
      </c>
      <c r="BT1" s="3">
        <f t="shared" si="3"/>
        <v>74</v>
      </c>
      <c r="BU1" s="3">
        <f t="shared" si="3"/>
        <v>75</v>
      </c>
      <c r="BV1" s="3">
        <f t="shared" si="3"/>
        <v>76</v>
      </c>
      <c r="BW1" s="3">
        <f t="shared" si="3"/>
        <v>77</v>
      </c>
      <c r="BX1" s="3">
        <f t="shared" si="3"/>
        <v>78</v>
      </c>
      <c r="BY1" s="3">
        <f t="shared" si="3"/>
        <v>79</v>
      </c>
      <c r="BZ1" s="3">
        <f t="shared" si="3"/>
        <v>80</v>
      </c>
      <c r="CA1" s="82">
        <f>+BZ1+1</f>
        <v>81</v>
      </c>
      <c r="CB1" s="82">
        <f>+CA1+1</f>
        <v>82</v>
      </c>
      <c r="CC1" s="82">
        <f>+CB1+1</f>
        <v>83</v>
      </c>
      <c r="CD1" s="82">
        <f>+CC1+1</f>
        <v>84</v>
      </c>
      <c r="CE1" s="3"/>
      <c r="CF1" s="3"/>
      <c r="CG1" s="3"/>
    </row>
    <row r="2" spans="1:85" x14ac:dyDescent="0.25">
      <c r="C2" s="23" t="s">
        <v>83</v>
      </c>
      <c r="D2" s="27" t="str">
        <f t="shared" ref="D2:K2" si="4">+"00"&amp;D1&amp;" - 14"</f>
        <v>001 - 14</v>
      </c>
      <c r="E2" s="27" t="str">
        <f t="shared" si="4"/>
        <v>002 - 14</v>
      </c>
      <c r="F2" s="27" t="str">
        <f t="shared" si="4"/>
        <v>003 - 14</v>
      </c>
      <c r="G2" s="27" t="str">
        <f t="shared" si="4"/>
        <v>004 - 14</v>
      </c>
      <c r="H2" s="27" t="str">
        <f t="shared" si="4"/>
        <v>005 - 14</v>
      </c>
      <c r="I2" s="27" t="str">
        <f t="shared" si="4"/>
        <v>006 - 14</v>
      </c>
      <c r="J2" s="27" t="str">
        <f t="shared" si="4"/>
        <v>007 - 14</v>
      </c>
      <c r="K2" s="27" t="str">
        <f t="shared" si="4"/>
        <v>008 - 14</v>
      </c>
      <c r="L2" s="27" t="str">
        <f>+"0"&amp;L1&amp;" - 14"</f>
        <v>010 - 14</v>
      </c>
      <c r="M2" s="27" t="str">
        <f t="shared" ref="M2:BR2" si="5">+"0"&amp;M1&amp;" - 14"</f>
        <v>011 - 14</v>
      </c>
      <c r="N2" s="27" t="str">
        <f t="shared" si="5"/>
        <v>012 - 14</v>
      </c>
      <c r="O2" s="27" t="str">
        <f t="shared" si="5"/>
        <v>013 - 14</v>
      </c>
      <c r="P2" s="27" t="str">
        <f t="shared" si="5"/>
        <v>014 - 14</v>
      </c>
      <c r="Q2" s="27" t="str">
        <f t="shared" si="5"/>
        <v>015 - 14</v>
      </c>
      <c r="R2" s="27" t="str">
        <f t="shared" si="5"/>
        <v>016 - 14</v>
      </c>
      <c r="S2" s="27" t="str">
        <f t="shared" si="5"/>
        <v>017 - 14</v>
      </c>
      <c r="T2" s="27" t="str">
        <f t="shared" si="5"/>
        <v>018 - 14</v>
      </c>
      <c r="U2" s="27" t="str">
        <f t="shared" si="5"/>
        <v>019 - 14</v>
      </c>
      <c r="V2" s="27" t="str">
        <f t="shared" si="5"/>
        <v>020 - 14</v>
      </c>
      <c r="W2" s="27" t="str">
        <f t="shared" si="5"/>
        <v>021 - 14</v>
      </c>
      <c r="X2" s="27" t="str">
        <f t="shared" si="5"/>
        <v>022 - 14</v>
      </c>
      <c r="Y2" s="27" t="str">
        <f t="shared" si="5"/>
        <v>023 - 14</v>
      </c>
      <c r="Z2" s="27" t="str">
        <f t="shared" si="5"/>
        <v>024 - 14</v>
      </c>
      <c r="AA2" s="27" t="str">
        <f t="shared" si="5"/>
        <v>025 - 14</v>
      </c>
      <c r="AB2" s="27" t="str">
        <f t="shared" si="5"/>
        <v>026 - 14</v>
      </c>
      <c r="AC2" s="27" t="str">
        <f t="shared" si="5"/>
        <v>028 - 14</v>
      </c>
      <c r="AD2" s="27" t="str">
        <f t="shared" si="5"/>
        <v>029 - 14</v>
      </c>
      <c r="AE2" s="27" t="str">
        <f t="shared" si="5"/>
        <v>030 - 14</v>
      </c>
      <c r="AF2" s="27" t="str">
        <f t="shared" si="5"/>
        <v>031 - 14</v>
      </c>
      <c r="AG2" s="27" t="str">
        <f t="shared" si="5"/>
        <v>032 - 14</v>
      </c>
      <c r="AH2" s="27" t="str">
        <f t="shared" si="5"/>
        <v>034 - 14</v>
      </c>
      <c r="AI2" s="27" t="str">
        <f t="shared" si="5"/>
        <v>035 - 14</v>
      </c>
      <c r="AJ2" s="27" t="str">
        <f t="shared" si="5"/>
        <v>036 - 14</v>
      </c>
      <c r="AK2" s="27" t="str">
        <f t="shared" si="5"/>
        <v>037 - 14</v>
      </c>
      <c r="AL2" s="27" t="str">
        <f t="shared" si="5"/>
        <v>038 - 14</v>
      </c>
      <c r="AM2" s="27" t="str">
        <f t="shared" si="5"/>
        <v>039 - 14</v>
      </c>
      <c r="AN2" s="27" t="str">
        <f t="shared" si="5"/>
        <v>040 - 14</v>
      </c>
      <c r="AO2" s="27" t="str">
        <f t="shared" si="5"/>
        <v>041 - 14</v>
      </c>
      <c r="AP2" s="27" t="str">
        <f t="shared" si="5"/>
        <v>042 - 14</v>
      </c>
      <c r="AQ2" s="27" t="str">
        <f t="shared" si="5"/>
        <v>043 - 14</v>
      </c>
      <c r="AR2" s="27" t="str">
        <f t="shared" si="5"/>
        <v>045 - 14</v>
      </c>
      <c r="AS2" s="27" t="str">
        <f t="shared" si="5"/>
        <v>047 - 14</v>
      </c>
      <c r="AT2" s="27" t="str">
        <f t="shared" si="5"/>
        <v>048 - 14</v>
      </c>
      <c r="AU2" s="27" t="str">
        <f t="shared" si="5"/>
        <v>049 - 14</v>
      </c>
      <c r="AV2" s="27" t="str">
        <f t="shared" si="5"/>
        <v>050 - 14</v>
      </c>
      <c r="AW2" s="27" t="str">
        <f t="shared" si="5"/>
        <v>051 - 14</v>
      </c>
      <c r="AX2" s="27" t="str">
        <f t="shared" si="5"/>
        <v>052 - 14</v>
      </c>
      <c r="AY2" s="27" t="str">
        <f t="shared" si="5"/>
        <v>053 - 14</v>
      </c>
      <c r="AZ2" s="27" t="str">
        <f t="shared" si="5"/>
        <v>054 - 14</v>
      </c>
      <c r="BA2" s="27" t="str">
        <f t="shared" si="5"/>
        <v>055 - 14</v>
      </c>
      <c r="BB2" s="27" t="str">
        <f t="shared" si="5"/>
        <v>056 - 14</v>
      </c>
      <c r="BC2" s="27" t="str">
        <f t="shared" si="5"/>
        <v>057 - 14</v>
      </c>
      <c r="BD2" s="27" t="str">
        <f t="shared" si="5"/>
        <v>058 - 14</v>
      </c>
      <c r="BE2" s="27" t="str">
        <f t="shared" si="5"/>
        <v>059 - 14</v>
      </c>
      <c r="BF2" s="27" t="str">
        <f t="shared" si="5"/>
        <v>060 - 14</v>
      </c>
      <c r="BG2" s="27" t="str">
        <f t="shared" si="5"/>
        <v>061 - 14</v>
      </c>
      <c r="BH2" s="27" t="str">
        <f t="shared" si="5"/>
        <v>062 - 14</v>
      </c>
      <c r="BI2" s="27" t="str">
        <f t="shared" si="5"/>
        <v>063 - 14</v>
      </c>
      <c r="BJ2" s="27" t="str">
        <f t="shared" si="5"/>
        <v>064 - 14</v>
      </c>
      <c r="BK2" s="27" t="str">
        <f t="shared" si="5"/>
        <v>065 - 14</v>
      </c>
      <c r="BL2" s="27" t="str">
        <f t="shared" si="5"/>
        <v>066 - 14</v>
      </c>
      <c r="BM2" s="27" t="str">
        <f t="shared" si="5"/>
        <v>067 - 14</v>
      </c>
      <c r="BN2" s="27" t="str">
        <f t="shared" si="5"/>
        <v>068 - 14</v>
      </c>
      <c r="BO2" s="27" t="str">
        <f t="shared" si="5"/>
        <v>069 - 14</v>
      </c>
      <c r="BP2" s="27" t="str">
        <f t="shared" si="5"/>
        <v>070 - 14</v>
      </c>
      <c r="BQ2" s="27" t="str">
        <f t="shared" si="5"/>
        <v>071 - 14</v>
      </c>
      <c r="BR2" s="27" t="str">
        <f t="shared" si="5"/>
        <v>072 - 14</v>
      </c>
      <c r="BS2" s="27" t="str">
        <f t="shared" ref="BS2:BZ2" si="6">+"0"&amp;BS1&amp;" - 14"</f>
        <v>073 - 14</v>
      </c>
      <c r="BT2" s="27" t="str">
        <f t="shared" si="6"/>
        <v>074 - 14</v>
      </c>
      <c r="BU2" s="27" t="str">
        <f t="shared" si="6"/>
        <v>075 - 14</v>
      </c>
      <c r="BV2" s="27" t="str">
        <f t="shared" si="6"/>
        <v>076 - 14</v>
      </c>
      <c r="BW2" s="27" t="str">
        <f t="shared" si="6"/>
        <v>077 - 14</v>
      </c>
      <c r="BX2" s="27" t="str">
        <f t="shared" si="6"/>
        <v>078 - 14</v>
      </c>
      <c r="BY2" s="27" t="str">
        <f t="shared" si="6"/>
        <v>079 - 14</v>
      </c>
      <c r="BZ2" s="27" t="str">
        <f t="shared" si="6"/>
        <v>080 - 14</v>
      </c>
      <c r="CA2" s="83" t="str">
        <f>+"0"&amp;CA1&amp;" - 14"</f>
        <v>081 - 14</v>
      </c>
      <c r="CB2" s="83" t="str">
        <f>+"0"&amp;CB1&amp;" - 14"</f>
        <v>082 - 14</v>
      </c>
      <c r="CC2" s="83" t="str">
        <f>+"0"&amp;CC1&amp;" - 14"</f>
        <v>083 - 14</v>
      </c>
      <c r="CD2" s="83" t="str">
        <f>+"0"&amp;CD1&amp;" - 14"</f>
        <v>084 - 14</v>
      </c>
      <c r="CE2" s="27"/>
      <c r="CF2" s="27"/>
      <c r="CG2" s="27"/>
    </row>
    <row r="3" spans="1:85" s="206" customFormat="1" hidden="1" x14ac:dyDescent="0.25">
      <c r="D3" s="191"/>
      <c r="E3" s="191"/>
      <c r="F3" s="191"/>
      <c r="G3" s="191"/>
      <c r="H3" s="191"/>
      <c r="I3" s="191"/>
      <c r="J3" s="191"/>
      <c r="K3" s="191"/>
      <c r="L3" s="191"/>
      <c r="M3" s="191"/>
      <c r="N3" s="191"/>
      <c r="O3" s="191"/>
      <c r="P3" s="191"/>
      <c r="Q3" s="52"/>
      <c r="R3" s="207"/>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208"/>
      <c r="CB3" s="208"/>
      <c r="CC3" s="208"/>
      <c r="CD3" s="208"/>
    </row>
    <row r="4" spans="1:85" hidden="1" x14ac:dyDescent="0.25">
      <c r="C4" t="s">
        <v>139</v>
      </c>
      <c r="D4" s="11"/>
      <c r="E4" s="11"/>
      <c r="F4" s="11"/>
      <c r="G4" s="11"/>
      <c r="H4" s="11"/>
      <c r="I4" s="11"/>
      <c r="J4" s="11"/>
      <c r="K4" s="11"/>
      <c r="L4" s="11"/>
      <c r="M4" s="11"/>
      <c r="N4" s="11"/>
      <c r="O4" s="11"/>
      <c r="P4" s="11"/>
      <c r="Q4" s="53"/>
      <c r="R4" s="33"/>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61"/>
      <c r="BP4" s="61"/>
      <c r="BQ4" s="61"/>
      <c r="BR4" s="61"/>
      <c r="BS4" s="11"/>
      <c r="BT4" s="11"/>
      <c r="BU4" s="11"/>
      <c r="BV4" s="11"/>
      <c r="BW4" s="11"/>
      <c r="BX4" s="11"/>
      <c r="BY4" s="11"/>
      <c r="BZ4" s="11"/>
      <c r="CB4" s="84"/>
      <c r="CC4" s="84"/>
      <c r="CD4" s="84"/>
    </row>
    <row r="5" spans="1:85" s="10" customFormat="1" ht="60" x14ac:dyDescent="0.25">
      <c r="A5" s="25" t="s">
        <v>91</v>
      </c>
      <c r="B5" s="25" t="s">
        <v>86</v>
      </c>
      <c r="C5" s="26" t="s">
        <v>62</v>
      </c>
      <c r="D5" s="11"/>
      <c r="E5" s="11"/>
      <c r="F5" s="11"/>
      <c r="G5" s="12" t="s">
        <v>67</v>
      </c>
      <c r="I5" s="11"/>
      <c r="J5" s="11"/>
      <c r="K5" s="11"/>
      <c r="L5" s="11"/>
      <c r="M5" s="11"/>
      <c r="N5" s="11"/>
      <c r="O5" s="11"/>
      <c r="P5" s="11"/>
      <c r="Q5" s="32" t="s">
        <v>270</v>
      </c>
      <c r="R5" s="33"/>
      <c r="S5" s="11"/>
      <c r="T5" s="11"/>
      <c r="U5" s="12" t="s">
        <v>119</v>
      </c>
      <c r="V5" s="11"/>
      <c r="W5" s="12" t="s">
        <v>67</v>
      </c>
      <c r="X5" s="11"/>
      <c r="Y5" s="12" t="s">
        <v>125</v>
      </c>
      <c r="Z5" s="11"/>
      <c r="AA5" s="11"/>
      <c r="AB5" s="11"/>
      <c r="AC5" s="12" t="s">
        <v>133</v>
      </c>
      <c r="AD5" s="12" t="s">
        <v>133</v>
      </c>
      <c r="AE5" s="12" t="s">
        <v>135</v>
      </c>
      <c r="AF5" s="11"/>
      <c r="AG5" s="11"/>
      <c r="AH5" s="12" t="s">
        <v>233</v>
      </c>
      <c r="AI5" s="11"/>
      <c r="AJ5" s="11"/>
      <c r="AK5" s="11"/>
      <c r="AL5" s="11"/>
      <c r="AM5" s="11"/>
      <c r="AN5" s="11"/>
      <c r="AO5" s="12" t="s">
        <v>272</v>
      </c>
      <c r="AP5" s="12" t="s">
        <v>209</v>
      </c>
      <c r="AQ5" s="11"/>
      <c r="AR5" s="12" t="s">
        <v>209</v>
      </c>
      <c r="AS5" s="11"/>
      <c r="AT5" s="12" t="s">
        <v>209</v>
      </c>
      <c r="AU5" s="11"/>
      <c r="AV5" s="61"/>
      <c r="AW5" s="11"/>
      <c r="AX5" s="11"/>
      <c r="AY5" s="11"/>
      <c r="AZ5" s="11"/>
      <c r="BA5" s="11"/>
      <c r="BB5" s="12" t="s">
        <v>225</v>
      </c>
      <c r="BC5" s="11"/>
      <c r="BD5" s="11"/>
      <c r="BE5" s="11"/>
      <c r="BF5" s="11"/>
      <c r="BG5" s="11"/>
      <c r="BH5" s="11"/>
      <c r="BI5" s="12" t="s">
        <v>232</v>
      </c>
      <c r="BJ5" s="11"/>
      <c r="BK5" s="11"/>
      <c r="BL5" s="12" t="s">
        <v>274</v>
      </c>
      <c r="BM5" s="12" t="s">
        <v>274</v>
      </c>
      <c r="BN5" s="12" t="s">
        <v>274</v>
      </c>
      <c r="BO5" s="12" t="s">
        <v>274</v>
      </c>
      <c r="BP5" s="11"/>
      <c r="BQ5" s="12" t="s">
        <v>274</v>
      </c>
      <c r="BR5" s="11"/>
      <c r="BS5" s="12" t="s">
        <v>314</v>
      </c>
      <c r="BT5" s="11"/>
      <c r="BU5" s="11"/>
      <c r="BV5" s="12" t="s">
        <v>315</v>
      </c>
      <c r="BW5" s="11"/>
      <c r="BX5" s="11"/>
      <c r="BY5" s="11"/>
      <c r="BZ5" s="11"/>
      <c r="CA5" s="91" t="s">
        <v>415</v>
      </c>
      <c r="CB5" s="84"/>
      <c r="CC5" s="91" t="s">
        <v>417</v>
      </c>
      <c r="CD5" s="84"/>
    </row>
    <row r="6" spans="1:85" s="2" customFormat="1" ht="30" x14ac:dyDescent="0.25">
      <c r="A6" s="2" t="s">
        <v>93</v>
      </c>
      <c r="B6" s="205" t="s">
        <v>772</v>
      </c>
      <c r="C6" s="2" t="s">
        <v>0</v>
      </c>
      <c r="D6" s="198"/>
      <c r="E6" s="198"/>
      <c r="F6" s="198"/>
      <c r="G6" s="198"/>
      <c r="H6" s="198"/>
      <c r="I6" s="198"/>
      <c r="J6" s="198"/>
      <c r="K6" s="198"/>
      <c r="L6" s="198"/>
      <c r="M6" s="198"/>
      <c r="N6" s="198"/>
      <c r="O6" s="198"/>
      <c r="P6" s="198"/>
      <c r="Q6" s="201"/>
      <c r="R6" s="202"/>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204"/>
      <c r="BV6" s="198"/>
      <c r="BW6" s="198"/>
      <c r="BX6" s="198"/>
      <c r="BY6" s="198"/>
      <c r="BZ6" s="204"/>
      <c r="CA6" s="203"/>
      <c r="CB6" s="203"/>
      <c r="CC6" s="203"/>
      <c r="CD6" s="203"/>
    </row>
    <row r="7" spans="1:85" x14ac:dyDescent="0.25">
      <c r="A7" s="2" t="s">
        <v>94</v>
      </c>
      <c r="B7" s="2" t="s">
        <v>53</v>
      </c>
      <c r="C7" t="s">
        <v>1</v>
      </c>
      <c r="D7" s="4">
        <v>41711</v>
      </c>
      <c r="E7" s="4">
        <v>41715</v>
      </c>
      <c r="F7" s="4">
        <v>41717</v>
      </c>
      <c r="G7" s="4">
        <v>41712</v>
      </c>
      <c r="H7" s="4">
        <v>41710</v>
      </c>
      <c r="I7" s="4">
        <v>41711</v>
      </c>
      <c r="J7" s="4">
        <v>41705</v>
      </c>
      <c r="K7" s="4">
        <v>41711</v>
      </c>
      <c r="L7" s="4">
        <v>41712</v>
      </c>
      <c r="M7" s="4">
        <v>41718</v>
      </c>
      <c r="N7" s="4">
        <v>41717</v>
      </c>
      <c r="O7" s="4">
        <v>41727</v>
      </c>
      <c r="P7" s="4">
        <v>41716</v>
      </c>
      <c r="Q7" s="55">
        <v>41717</v>
      </c>
      <c r="R7" s="35">
        <v>41717</v>
      </c>
      <c r="S7" s="4">
        <v>41718</v>
      </c>
      <c r="T7" s="4">
        <v>41719</v>
      </c>
      <c r="U7" s="4">
        <v>41717</v>
      </c>
      <c r="V7" s="4">
        <v>41718</v>
      </c>
      <c r="W7" s="4">
        <v>41717</v>
      </c>
      <c r="X7" s="4">
        <v>41717</v>
      </c>
      <c r="Y7" s="4">
        <v>41719</v>
      </c>
      <c r="Z7" s="4">
        <v>41715</v>
      </c>
      <c r="AA7" s="4">
        <v>41718</v>
      </c>
      <c r="AB7" s="4">
        <v>41719</v>
      </c>
      <c r="AC7" s="4">
        <v>41722</v>
      </c>
      <c r="AD7" s="4">
        <v>41717</v>
      </c>
      <c r="AE7" s="4">
        <v>41722</v>
      </c>
      <c r="AF7" s="4">
        <v>41717</v>
      </c>
      <c r="AG7" s="4">
        <v>41716</v>
      </c>
      <c r="AH7" s="4">
        <v>41716</v>
      </c>
      <c r="AI7" s="4">
        <v>41729</v>
      </c>
      <c r="AJ7" s="4">
        <v>41729</v>
      </c>
      <c r="AK7" s="4">
        <v>41722</v>
      </c>
      <c r="AL7" s="4">
        <v>41724</v>
      </c>
      <c r="AM7" s="4">
        <v>41726</v>
      </c>
      <c r="AN7" s="4" t="s">
        <v>53</v>
      </c>
      <c r="AO7" s="4">
        <v>41717</v>
      </c>
      <c r="AP7" s="4">
        <v>41731</v>
      </c>
      <c r="AQ7" s="4" t="s">
        <v>53</v>
      </c>
      <c r="AR7" s="4">
        <v>41716</v>
      </c>
      <c r="AS7" s="4">
        <v>41733</v>
      </c>
      <c r="AT7" s="4">
        <v>41732</v>
      </c>
      <c r="AU7" s="4">
        <v>41723</v>
      </c>
      <c r="AV7" s="4">
        <v>41724</v>
      </c>
      <c r="AW7" s="4">
        <v>41724</v>
      </c>
      <c r="AX7" s="4">
        <v>41723</v>
      </c>
      <c r="AY7" s="4">
        <v>41718</v>
      </c>
      <c r="AZ7" s="4">
        <v>41725</v>
      </c>
      <c r="BA7" s="4">
        <v>41731</v>
      </c>
      <c r="BB7" s="4">
        <v>41719</v>
      </c>
      <c r="BC7" s="4">
        <v>41722</v>
      </c>
      <c r="BD7" s="4">
        <v>41712</v>
      </c>
      <c r="BE7" s="4">
        <v>41709</v>
      </c>
      <c r="BF7" s="4">
        <v>41717</v>
      </c>
      <c r="BG7" s="4">
        <v>41718</v>
      </c>
      <c r="BH7" s="4">
        <v>41724</v>
      </c>
      <c r="BI7" s="4">
        <v>41710</v>
      </c>
      <c r="BJ7" s="4">
        <v>41724</v>
      </c>
      <c r="BK7" s="4">
        <v>41717</v>
      </c>
      <c r="BL7" s="4">
        <v>41725</v>
      </c>
      <c r="BM7" s="4">
        <v>41724</v>
      </c>
      <c r="BN7" s="4">
        <v>41718</v>
      </c>
      <c r="BO7" s="4">
        <v>41723</v>
      </c>
      <c r="BP7" s="4">
        <v>41722</v>
      </c>
      <c r="BQ7" s="4">
        <v>41724</v>
      </c>
      <c r="BR7" s="4">
        <v>41732</v>
      </c>
      <c r="BS7" s="4">
        <v>41709</v>
      </c>
      <c r="BT7" s="4">
        <v>41710</v>
      </c>
      <c r="BU7" s="4">
        <v>41702</v>
      </c>
      <c r="BV7" s="4">
        <v>41705</v>
      </c>
      <c r="BW7" s="4">
        <v>41710</v>
      </c>
      <c r="BX7" s="4">
        <v>41710</v>
      </c>
      <c r="BY7" s="4">
        <v>41711</v>
      </c>
      <c r="BZ7" s="4">
        <v>41712</v>
      </c>
      <c r="CA7" s="86">
        <v>41731</v>
      </c>
      <c r="CB7" s="86">
        <v>41731</v>
      </c>
      <c r="CC7" s="86">
        <v>41731</v>
      </c>
      <c r="CD7" s="86">
        <v>41731</v>
      </c>
    </row>
    <row r="8" spans="1:85" s="2" customFormat="1" ht="30" x14ac:dyDescent="0.25">
      <c r="A8" s="2" t="s">
        <v>93</v>
      </c>
      <c r="B8" s="205" t="s">
        <v>772</v>
      </c>
      <c r="C8" s="2" t="s">
        <v>2</v>
      </c>
      <c r="D8" s="198"/>
      <c r="E8" s="198"/>
      <c r="F8" s="198"/>
      <c r="G8" s="198"/>
      <c r="H8" s="198"/>
      <c r="I8" s="198"/>
      <c r="J8" s="198"/>
      <c r="K8" s="198"/>
      <c r="L8" s="198"/>
      <c r="M8" s="198"/>
      <c r="N8" s="198"/>
      <c r="O8" s="198"/>
      <c r="P8" s="198"/>
      <c r="Q8" s="201"/>
      <c r="R8" s="202"/>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BZ8" s="198"/>
      <c r="CA8" s="203"/>
      <c r="CB8" s="203"/>
      <c r="CC8" s="203"/>
      <c r="CD8" s="203"/>
    </row>
    <row r="9" spans="1:85" s="1" customFormat="1" x14ac:dyDescent="0.25">
      <c r="A9" s="2" t="s">
        <v>95</v>
      </c>
      <c r="B9" s="2" t="s">
        <v>53</v>
      </c>
      <c r="C9" s="1" t="s">
        <v>3</v>
      </c>
      <c r="D9" s="5">
        <v>0.34027777777777773</v>
      </c>
      <c r="E9" s="5" t="s">
        <v>55</v>
      </c>
      <c r="F9" s="6" t="s">
        <v>55</v>
      </c>
      <c r="G9" s="5">
        <v>0.32430555555555557</v>
      </c>
      <c r="H9" s="5">
        <v>0.35416666666666669</v>
      </c>
      <c r="I9" s="5">
        <v>0.25416666666666665</v>
      </c>
      <c r="J9" s="5">
        <v>0.375</v>
      </c>
      <c r="K9" s="5">
        <v>0.36041666666666666</v>
      </c>
      <c r="L9" s="5">
        <v>0.57291666666666663</v>
      </c>
      <c r="M9" s="5">
        <v>0.3263888888888889</v>
      </c>
      <c r="N9" s="5">
        <v>0.46527777777777773</v>
      </c>
      <c r="O9" s="5" t="s">
        <v>104</v>
      </c>
      <c r="P9" s="5">
        <v>0.41666666666666669</v>
      </c>
      <c r="Q9" s="56">
        <v>0.3125</v>
      </c>
      <c r="R9" s="36">
        <v>0.2986111111111111</v>
      </c>
      <c r="S9" s="5">
        <v>0.40833333333333338</v>
      </c>
      <c r="T9" s="5">
        <v>0.25</v>
      </c>
      <c r="U9" s="5">
        <v>0.41666666666666669</v>
      </c>
      <c r="V9" s="5">
        <v>0.41666666666666669</v>
      </c>
      <c r="W9" s="5">
        <v>0.2951388888888889</v>
      </c>
      <c r="X9" s="5">
        <v>0.34722222222222227</v>
      </c>
      <c r="Y9" s="5">
        <v>0.375</v>
      </c>
      <c r="Z9" s="5">
        <v>0.41666666666666669</v>
      </c>
      <c r="AA9" s="5">
        <v>0.61805555555555558</v>
      </c>
      <c r="AB9" s="5">
        <v>0.49305555555555558</v>
      </c>
      <c r="AC9" s="5" t="s">
        <v>55</v>
      </c>
      <c r="AD9" s="5">
        <v>0.36041666666666666</v>
      </c>
      <c r="AE9" s="5">
        <v>0.25625000000000003</v>
      </c>
      <c r="AF9" s="5">
        <v>0.3215277777777778</v>
      </c>
      <c r="AG9" s="5">
        <v>0.30555555555555552</v>
      </c>
      <c r="AH9" s="5">
        <v>0.39583333333333331</v>
      </c>
      <c r="AI9" s="5">
        <v>0.32291666666666669</v>
      </c>
      <c r="AJ9" s="5">
        <v>0.34375</v>
      </c>
      <c r="AK9" s="5">
        <v>0.35416666666666669</v>
      </c>
      <c r="AL9" s="5">
        <v>0.56388888888888888</v>
      </c>
      <c r="AM9" s="5">
        <v>0.53333333333333333</v>
      </c>
      <c r="AN9" s="5">
        <v>0.35416666666666669</v>
      </c>
      <c r="AO9" s="5">
        <v>0.5625</v>
      </c>
      <c r="AP9" s="5">
        <v>0.27083333333333331</v>
      </c>
      <c r="AQ9" s="5">
        <v>0.3444444444444445</v>
      </c>
      <c r="AR9" s="5">
        <v>0.38541666666666669</v>
      </c>
      <c r="AS9" s="5">
        <v>0.25208333333333333</v>
      </c>
      <c r="AT9" s="5" t="s">
        <v>53</v>
      </c>
      <c r="AU9" s="5">
        <v>0.30208333333333331</v>
      </c>
      <c r="AV9" s="5">
        <v>0.29166666666666669</v>
      </c>
      <c r="AW9" s="5">
        <v>0.35000000000000003</v>
      </c>
      <c r="AX9" s="5">
        <v>0.39583333333333331</v>
      </c>
      <c r="AY9" s="5">
        <v>0.33333333333333331</v>
      </c>
      <c r="AZ9" s="5">
        <v>0.34375</v>
      </c>
      <c r="BA9" s="5">
        <v>0.40277777777777773</v>
      </c>
      <c r="BB9" s="5">
        <v>0.53749999999999998</v>
      </c>
      <c r="BC9" s="5">
        <v>0.25</v>
      </c>
      <c r="BD9" s="5">
        <v>0.25</v>
      </c>
      <c r="BE9" s="5">
        <v>0.3125</v>
      </c>
      <c r="BF9" s="5">
        <v>0.3125</v>
      </c>
      <c r="BG9" s="5">
        <v>0.6777777777777777</v>
      </c>
      <c r="BH9" s="5">
        <v>0.3125</v>
      </c>
      <c r="BI9" s="5">
        <v>0.37291666666666662</v>
      </c>
      <c r="BJ9" s="5">
        <v>0.28472222222222221</v>
      </c>
      <c r="BK9" s="5">
        <v>0.375</v>
      </c>
      <c r="BL9" s="5">
        <v>0.41319444444444442</v>
      </c>
      <c r="BM9" s="5">
        <v>0.39583333333333331</v>
      </c>
      <c r="BN9" s="5">
        <v>0.37847222222222227</v>
      </c>
      <c r="BO9" s="5" t="s">
        <v>53</v>
      </c>
      <c r="BP9" s="5" t="s">
        <v>104</v>
      </c>
      <c r="BQ9" s="5">
        <v>0.41666666666666669</v>
      </c>
      <c r="BR9" s="5">
        <v>0.50416666666666665</v>
      </c>
      <c r="BS9" s="5">
        <v>0.29166666666666669</v>
      </c>
      <c r="BT9" s="5">
        <v>0.375</v>
      </c>
      <c r="BU9" s="5">
        <v>0.30555555555555552</v>
      </c>
      <c r="BV9" s="5">
        <v>0.39583333333333331</v>
      </c>
      <c r="BW9" s="5">
        <v>0.74305555555555547</v>
      </c>
      <c r="BX9" s="5">
        <v>0.375</v>
      </c>
      <c r="BY9" s="5">
        <v>0.39583333333333331</v>
      </c>
      <c r="BZ9" s="5">
        <v>0.35486111111111113</v>
      </c>
      <c r="CA9" s="87">
        <v>0.37847222222222227</v>
      </c>
      <c r="CB9" s="87">
        <v>0.44791666666666669</v>
      </c>
      <c r="CC9" s="87" t="s">
        <v>104</v>
      </c>
      <c r="CD9" s="87">
        <v>0.35069444444444442</v>
      </c>
    </row>
    <row r="10" spans="1:85" s="2" customFormat="1" x14ac:dyDescent="0.25">
      <c r="A10" s="2" t="s">
        <v>93</v>
      </c>
      <c r="B10" s="2" t="s">
        <v>53</v>
      </c>
      <c r="C10" s="2" t="s">
        <v>4</v>
      </c>
      <c r="D10" s="6" t="s">
        <v>48</v>
      </c>
      <c r="E10" s="6" t="s">
        <v>56</v>
      </c>
      <c r="F10" s="6" t="s">
        <v>48</v>
      </c>
      <c r="G10" s="6" t="s">
        <v>48</v>
      </c>
      <c r="H10" s="6" t="s">
        <v>48</v>
      </c>
      <c r="I10" s="6" t="s">
        <v>56</v>
      </c>
      <c r="J10" s="6" t="s">
        <v>56</v>
      </c>
      <c r="K10" s="6" t="s">
        <v>56</v>
      </c>
      <c r="L10" s="6" t="s">
        <v>48</v>
      </c>
      <c r="M10" s="6" t="s">
        <v>48</v>
      </c>
      <c r="N10" s="6" t="s">
        <v>56</v>
      </c>
      <c r="O10" s="6" t="s">
        <v>48</v>
      </c>
      <c r="P10" s="6" t="s">
        <v>56</v>
      </c>
      <c r="Q10" s="54" t="s">
        <v>48</v>
      </c>
      <c r="R10" s="34" t="s">
        <v>48</v>
      </c>
      <c r="S10" s="6" t="s">
        <v>56</v>
      </c>
      <c r="T10" s="6" t="s">
        <v>56</v>
      </c>
      <c r="U10" s="6" t="s">
        <v>56</v>
      </c>
      <c r="V10" s="6" t="s">
        <v>56</v>
      </c>
      <c r="W10" s="6" t="s">
        <v>56</v>
      </c>
      <c r="X10" s="6" t="s">
        <v>48</v>
      </c>
      <c r="Y10" s="6" t="s">
        <v>56</v>
      </c>
      <c r="Z10" s="6" t="s">
        <v>56</v>
      </c>
      <c r="AA10" s="6" t="s">
        <v>48</v>
      </c>
      <c r="AB10" s="6" t="s">
        <v>56</v>
      </c>
      <c r="AC10" s="6" t="s">
        <v>48</v>
      </c>
      <c r="AD10" s="6" t="s">
        <v>48</v>
      </c>
      <c r="AE10" s="6" t="s">
        <v>48</v>
      </c>
      <c r="AF10" s="6" t="s">
        <v>56</v>
      </c>
      <c r="AG10" s="6" t="s">
        <v>56</v>
      </c>
      <c r="AH10" s="6" t="s">
        <v>56</v>
      </c>
      <c r="AI10" s="6" t="s">
        <v>48</v>
      </c>
      <c r="AJ10" s="6" t="s">
        <v>48</v>
      </c>
      <c r="AK10" s="6" t="s">
        <v>56</v>
      </c>
      <c r="AL10" s="6" t="s">
        <v>56</v>
      </c>
      <c r="AM10" s="6" t="s">
        <v>48</v>
      </c>
      <c r="AN10" s="6" t="s">
        <v>48</v>
      </c>
      <c r="AO10" s="6" t="s">
        <v>56</v>
      </c>
      <c r="AP10" s="6" t="s">
        <v>56</v>
      </c>
      <c r="AQ10" s="6" t="s">
        <v>48</v>
      </c>
      <c r="AR10" s="6" t="s">
        <v>48</v>
      </c>
      <c r="AS10" s="6" t="s">
        <v>56</v>
      </c>
      <c r="AT10" s="6" t="s">
        <v>56</v>
      </c>
      <c r="AU10" s="6" t="s">
        <v>56</v>
      </c>
      <c r="AV10" s="6" t="s">
        <v>56</v>
      </c>
      <c r="AW10" s="6" t="s">
        <v>56</v>
      </c>
      <c r="AX10" s="6" t="s">
        <v>56</v>
      </c>
      <c r="AY10" s="6" t="s">
        <v>48</v>
      </c>
      <c r="AZ10" s="6" t="s">
        <v>48</v>
      </c>
      <c r="BA10" s="6" t="s">
        <v>56</v>
      </c>
      <c r="BB10" s="6" t="s">
        <v>56</v>
      </c>
      <c r="BC10" s="6" t="s">
        <v>56</v>
      </c>
      <c r="BD10" s="6" t="s">
        <v>56</v>
      </c>
      <c r="BE10" s="6" t="s">
        <v>56</v>
      </c>
      <c r="BF10" s="6" t="s">
        <v>56</v>
      </c>
      <c r="BG10" s="6" t="s">
        <v>56</v>
      </c>
      <c r="BH10" s="6" t="s">
        <v>56</v>
      </c>
      <c r="BI10" s="6" t="s">
        <v>56</v>
      </c>
      <c r="BJ10" s="6" t="s">
        <v>56</v>
      </c>
      <c r="BK10" s="6" t="s">
        <v>56</v>
      </c>
      <c r="BL10" s="6" t="s">
        <v>56</v>
      </c>
      <c r="BM10" s="6" t="s">
        <v>56</v>
      </c>
      <c r="BN10" s="6" t="s">
        <v>56</v>
      </c>
      <c r="BO10" s="6" t="s">
        <v>56</v>
      </c>
      <c r="BP10" s="6" t="s">
        <v>56</v>
      </c>
      <c r="BQ10" s="6" t="s">
        <v>56</v>
      </c>
      <c r="BR10" s="6" t="s">
        <v>48</v>
      </c>
      <c r="BS10" s="6" t="s">
        <v>48</v>
      </c>
      <c r="BT10" s="6" t="s">
        <v>56</v>
      </c>
      <c r="BU10" s="6" t="s">
        <v>56</v>
      </c>
      <c r="BV10" s="6" t="s">
        <v>56</v>
      </c>
      <c r="BW10" s="6" t="s">
        <v>56</v>
      </c>
      <c r="BX10" s="6" t="s">
        <v>56</v>
      </c>
      <c r="BY10" s="6" t="s">
        <v>48</v>
      </c>
      <c r="BZ10" s="6" t="s">
        <v>56</v>
      </c>
      <c r="CA10" s="85" t="s">
        <v>56</v>
      </c>
      <c r="CB10" s="85" t="s">
        <v>56</v>
      </c>
      <c r="CC10" s="85" t="s">
        <v>56</v>
      </c>
      <c r="CD10" s="85" t="s">
        <v>56</v>
      </c>
    </row>
    <row r="11" spans="1:85" s="2" customFormat="1" ht="30" x14ac:dyDescent="0.25">
      <c r="A11" s="2" t="s">
        <v>93</v>
      </c>
      <c r="B11" s="205" t="s">
        <v>772</v>
      </c>
      <c r="C11" s="2" t="s">
        <v>5</v>
      </c>
      <c r="D11" s="198"/>
      <c r="E11" s="198"/>
      <c r="F11" s="198"/>
      <c r="G11" s="198"/>
      <c r="H11" s="198"/>
      <c r="I11" s="198"/>
      <c r="J11" s="198"/>
      <c r="K11" s="198"/>
      <c r="L11" s="198"/>
      <c r="M11" s="198"/>
      <c r="N11" s="198"/>
      <c r="O11" s="198"/>
      <c r="P11" s="198"/>
      <c r="Q11" s="201"/>
      <c r="R11" s="202"/>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203"/>
      <c r="CB11" s="203"/>
      <c r="CC11" s="203"/>
      <c r="CD11" s="203"/>
    </row>
    <row r="12" spans="1:85" s="2" customFormat="1" x14ac:dyDescent="0.25">
      <c r="A12" s="2" t="s">
        <v>92</v>
      </c>
      <c r="B12" s="2" t="s">
        <v>53</v>
      </c>
      <c r="C12" s="2" t="s">
        <v>6</v>
      </c>
      <c r="D12" s="6">
        <v>5000</v>
      </c>
      <c r="E12" s="6">
        <v>150000</v>
      </c>
      <c r="F12" s="6" t="s">
        <v>325</v>
      </c>
      <c r="G12" s="6" t="s">
        <v>65</v>
      </c>
      <c r="H12" s="6" t="s">
        <v>68</v>
      </c>
      <c r="I12" s="6" t="s">
        <v>365</v>
      </c>
      <c r="J12" s="6" t="s">
        <v>75</v>
      </c>
      <c r="K12" s="6" t="s">
        <v>75</v>
      </c>
      <c r="L12" s="6" t="s">
        <v>97</v>
      </c>
      <c r="M12" s="6" t="s">
        <v>100</v>
      </c>
      <c r="N12" s="6" t="s">
        <v>101</v>
      </c>
      <c r="O12" s="6" t="s">
        <v>105</v>
      </c>
      <c r="P12" s="6" t="s">
        <v>97</v>
      </c>
      <c r="Q12" s="54" t="s">
        <v>108</v>
      </c>
      <c r="R12" s="34" t="s">
        <v>111</v>
      </c>
      <c r="S12" s="6" t="s">
        <v>113</v>
      </c>
      <c r="T12" s="6" t="s">
        <v>114</v>
      </c>
      <c r="U12" s="6" t="s">
        <v>117</v>
      </c>
      <c r="V12" s="6" t="s">
        <v>120</v>
      </c>
      <c r="W12" s="6" t="s">
        <v>361</v>
      </c>
      <c r="X12" s="6" t="s">
        <v>362</v>
      </c>
      <c r="Y12" s="6" t="s">
        <v>124</v>
      </c>
      <c r="Z12" s="6" t="s">
        <v>126</v>
      </c>
      <c r="AA12" s="6" t="s">
        <v>128</v>
      </c>
      <c r="AB12" s="6" t="s">
        <v>129</v>
      </c>
      <c r="AC12" s="6" t="s">
        <v>363</v>
      </c>
      <c r="AD12" s="6" t="s">
        <v>129</v>
      </c>
      <c r="AE12" s="6" t="s">
        <v>136</v>
      </c>
      <c r="AF12" s="6" t="s">
        <v>124</v>
      </c>
      <c r="AG12" s="6" t="s">
        <v>108</v>
      </c>
      <c r="AH12" s="6" t="s">
        <v>364</v>
      </c>
      <c r="AI12" s="6" t="s">
        <v>75</v>
      </c>
      <c r="AJ12" s="6" t="s">
        <v>201</v>
      </c>
      <c r="AK12" s="6" t="s">
        <v>203</v>
      </c>
      <c r="AL12" s="6" t="s">
        <v>205</v>
      </c>
      <c r="AM12" s="6" t="s">
        <v>203</v>
      </c>
      <c r="AN12" s="6" t="s">
        <v>207</v>
      </c>
      <c r="AO12" s="6" t="s">
        <v>53</v>
      </c>
      <c r="AP12" s="6" t="s">
        <v>53</v>
      </c>
      <c r="AQ12" s="6" t="s">
        <v>53</v>
      </c>
      <c r="AR12" s="6" t="s">
        <v>53</v>
      </c>
      <c r="AS12" s="6" t="s">
        <v>211</v>
      </c>
      <c r="AT12" s="6" t="s">
        <v>213</v>
      </c>
      <c r="AU12" s="6" t="s">
        <v>215</v>
      </c>
      <c r="AV12" s="6" t="s">
        <v>53</v>
      </c>
      <c r="AW12" s="6" t="s">
        <v>216</v>
      </c>
      <c r="AX12" s="6" t="s">
        <v>65</v>
      </c>
      <c r="AY12" s="6" t="s">
        <v>219</v>
      </c>
      <c r="AZ12" s="6" t="s">
        <v>224</v>
      </c>
      <c r="BA12" s="6" t="s">
        <v>53</v>
      </c>
      <c r="BB12" s="6" t="s">
        <v>100</v>
      </c>
      <c r="BC12" s="6" t="s">
        <v>227</v>
      </c>
      <c r="BD12" s="6" t="s">
        <v>227</v>
      </c>
      <c r="BE12" s="6" t="s">
        <v>229</v>
      </c>
      <c r="BF12" s="6" t="s">
        <v>229</v>
      </c>
      <c r="BG12" s="6" t="s">
        <v>229</v>
      </c>
      <c r="BH12" s="6" t="s">
        <v>229</v>
      </c>
      <c r="BI12" s="6" t="s">
        <v>231</v>
      </c>
      <c r="BJ12" s="6" t="s">
        <v>205</v>
      </c>
      <c r="BK12" s="6" t="s">
        <v>205</v>
      </c>
      <c r="BL12" s="6" t="s">
        <v>231</v>
      </c>
      <c r="BM12" s="6" t="s">
        <v>231</v>
      </c>
      <c r="BN12" s="6" t="s">
        <v>231</v>
      </c>
      <c r="BO12" s="6" t="s">
        <v>277</v>
      </c>
      <c r="BP12" s="6" t="s">
        <v>277</v>
      </c>
      <c r="BQ12" s="6" t="s">
        <v>277</v>
      </c>
      <c r="BR12" s="6" t="s">
        <v>126</v>
      </c>
      <c r="BS12" s="6" t="s">
        <v>316</v>
      </c>
      <c r="BT12" s="6" t="s">
        <v>317</v>
      </c>
      <c r="BU12" s="6" t="s">
        <v>318</v>
      </c>
      <c r="BV12" s="6" t="s">
        <v>319</v>
      </c>
      <c r="BW12" s="6" t="s">
        <v>320</v>
      </c>
      <c r="BX12" s="6" t="s">
        <v>320</v>
      </c>
      <c r="BY12" s="6" t="s">
        <v>124</v>
      </c>
      <c r="BZ12" s="6" t="s">
        <v>75</v>
      </c>
      <c r="CA12" s="88" t="s">
        <v>53</v>
      </c>
      <c r="CB12" s="88" t="s">
        <v>53</v>
      </c>
      <c r="CC12" s="85" t="s">
        <v>416</v>
      </c>
      <c r="CD12" s="85" t="s">
        <v>416</v>
      </c>
    </row>
    <row r="13" spans="1:85" s="2" customFormat="1" x14ac:dyDescent="0.25">
      <c r="A13" s="2" t="s">
        <v>93</v>
      </c>
      <c r="B13" s="2" t="s">
        <v>53</v>
      </c>
      <c r="C13" s="2" t="s">
        <v>7</v>
      </c>
      <c r="D13" s="6" t="s">
        <v>49</v>
      </c>
      <c r="E13" s="6" t="s">
        <v>49</v>
      </c>
      <c r="F13" s="6" t="s">
        <v>49</v>
      </c>
      <c r="G13" s="6" t="s">
        <v>66</v>
      </c>
      <c r="H13" s="6" t="s">
        <v>49</v>
      </c>
      <c r="I13" s="6" t="s">
        <v>49</v>
      </c>
      <c r="J13" s="6" t="s">
        <v>49</v>
      </c>
      <c r="K13" s="6" t="s">
        <v>49</v>
      </c>
      <c r="L13" s="6" t="s">
        <v>98</v>
      </c>
      <c r="M13" s="6" t="s">
        <v>49</v>
      </c>
      <c r="N13" s="6" t="s">
        <v>49</v>
      </c>
      <c r="O13" s="6" t="s">
        <v>98</v>
      </c>
      <c r="P13" s="6" t="s">
        <v>98</v>
      </c>
      <c r="Q13" s="54" t="s">
        <v>109</v>
      </c>
      <c r="R13" s="34" t="s">
        <v>27</v>
      </c>
      <c r="S13" s="6" t="s">
        <v>49</v>
      </c>
      <c r="T13" s="6" t="s">
        <v>49</v>
      </c>
      <c r="U13" s="6" t="s">
        <v>118</v>
      </c>
      <c r="V13" s="6" t="s">
        <v>118</v>
      </c>
      <c r="W13" s="6" t="s">
        <v>49</v>
      </c>
      <c r="X13" s="6" t="s">
        <v>49</v>
      </c>
      <c r="Y13" s="6" t="s">
        <v>49</v>
      </c>
      <c r="Z13" s="6" t="s">
        <v>49</v>
      </c>
      <c r="AA13" s="6" t="s">
        <v>98</v>
      </c>
      <c r="AB13" s="6" t="s">
        <v>27</v>
      </c>
      <c r="AC13" s="6" t="s">
        <v>132</v>
      </c>
      <c r="AD13" s="6" t="s">
        <v>98</v>
      </c>
      <c r="AE13" s="6" t="s">
        <v>98</v>
      </c>
      <c r="AF13" s="6" t="s">
        <v>49</v>
      </c>
      <c r="AG13" s="6" t="s">
        <v>98</v>
      </c>
      <c r="AH13" s="6" t="s">
        <v>49</v>
      </c>
      <c r="AI13" s="6" t="s">
        <v>49</v>
      </c>
      <c r="AJ13" s="6" t="s">
        <v>49</v>
      </c>
      <c r="AK13" s="6" t="s">
        <v>66</v>
      </c>
      <c r="AL13" s="6" t="s">
        <v>49</v>
      </c>
      <c r="AM13" s="6" t="s">
        <v>49</v>
      </c>
      <c r="AN13" s="6" t="s">
        <v>66</v>
      </c>
      <c r="AO13" s="6" t="s">
        <v>49</v>
      </c>
      <c r="AP13" s="6" t="s">
        <v>208</v>
      </c>
      <c r="AQ13" s="6" t="s">
        <v>49</v>
      </c>
      <c r="AR13" s="6" t="s">
        <v>53</v>
      </c>
      <c r="AS13" s="6" t="s">
        <v>49</v>
      </c>
      <c r="AT13" s="6" t="s">
        <v>66</v>
      </c>
      <c r="AU13" s="6" t="s">
        <v>49</v>
      </c>
      <c r="AV13" s="6" t="s">
        <v>49</v>
      </c>
      <c r="AW13" s="6" t="s">
        <v>49</v>
      </c>
      <c r="AX13" s="6" t="s">
        <v>49</v>
      </c>
      <c r="AY13" s="6" t="s">
        <v>118</v>
      </c>
      <c r="AZ13" s="6" t="s">
        <v>49</v>
      </c>
      <c r="BA13" s="6" t="s">
        <v>118</v>
      </c>
      <c r="BB13" s="6" t="s">
        <v>49</v>
      </c>
      <c r="BC13" s="6" t="s">
        <v>118</v>
      </c>
      <c r="BD13" s="6" t="s">
        <v>118</v>
      </c>
      <c r="BE13" s="6" t="s">
        <v>49</v>
      </c>
      <c r="BF13" s="6" t="s">
        <v>49</v>
      </c>
      <c r="BG13" s="6" t="s">
        <v>118</v>
      </c>
      <c r="BH13" s="6" t="s">
        <v>49</v>
      </c>
      <c r="BI13" s="6" t="s">
        <v>49</v>
      </c>
      <c r="BJ13" s="6" t="s">
        <v>208</v>
      </c>
      <c r="BK13" s="6" t="s">
        <v>208</v>
      </c>
      <c r="BL13" s="6" t="s">
        <v>49</v>
      </c>
      <c r="BM13" s="6" t="s">
        <v>49</v>
      </c>
      <c r="BN13" s="6" t="s">
        <v>49</v>
      </c>
      <c r="BO13" s="6" t="s">
        <v>49</v>
      </c>
      <c r="BP13" s="6" t="s">
        <v>53</v>
      </c>
      <c r="BQ13" s="6" t="s">
        <v>49</v>
      </c>
      <c r="BR13" s="6" t="s">
        <v>98</v>
      </c>
      <c r="BS13" s="6" t="s">
        <v>49</v>
      </c>
      <c r="BT13" s="6" t="s">
        <v>49</v>
      </c>
      <c r="BU13" s="6" t="s">
        <v>49</v>
      </c>
      <c r="BV13" s="6" t="s">
        <v>49</v>
      </c>
      <c r="BW13" s="6" t="s">
        <v>49</v>
      </c>
      <c r="BX13" s="6" t="s">
        <v>49</v>
      </c>
      <c r="BY13" s="6" t="s">
        <v>49</v>
      </c>
      <c r="BZ13" s="6" t="s">
        <v>49</v>
      </c>
      <c r="CA13" s="85" t="s">
        <v>414</v>
      </c>
      <c r="CB13" s="85" t="s">
        <v>49</v>
      </c>
      <c r="CC13" s="85" t="s">
        <v>49</v>
      </c>
      <c r="CD13" s="85" t="s">
        <v>49</v>
      </c>
    </row>
    <row r="14" spans="1:85" s="2" customFormat="1" x14ac:dyDescent="0.25">
      <c r="A14" s="2" t="s">
        <v>93</v>
      </c>
      <c r="B14" s="2" t="s">
        <v>53</v>
      </c>
      <c r="C14" s="2" t="s">
        <v>8</v>
      </c>
      <c r="D14" s="6" t="s">
        <v>50</v>
      </c>
      <c r="E14" s="6" t="s">
        <v>57</v>
      </c>
      <c r="F14" s="6" t="s">
        <v>321</v>
      </c>
      <c r="G14" s="6" t="s">
        <v>50</v>
      </c>
      <c r="H14" s="6" t="s">
        <v>57</v>
      </c>
      <c r="I14" s="6" t="s">
        <v>50</v>
      </c>
      <c r="J14" s="6" t="s">
        <v>57</v>
      </c>
      <c r="K14" s="6" t="s">
        <v>57</v>
      </c>
      <c r="L14" s="6" t="s">
        <v>50</v>
      </c>
      <c r="M14" s="6" t="s">
        <v>58</v>
      </c>
      <c r="N14" s="6" t="s">
        <v>57</v>
      </c>
      <c r="O14" s="6" t="s">
        <v>50</v>
      </c>
      <c r="P14" s="6" t="s">
        <v>58</v>
      </c>
      <c r="Q14" s="54" t="s">
        <v>57</v>
      </c>
      <c r="R14" s="34" t="s">
        <v>50</v>
      </c>
      <c r="S14" s="6" t="s">
        <v>57</v>
      </c>
      <c r="T14" s="6" t="s">
        <v>57</v>
      </c>
      <c r="U14" s="6" t="s">
        <v>57</v>
      </c>
      <c r="V14" s="6" t="s">
        <v>57</v>
      </c>
      <c r="W14" s="6" t="s">
        <v>57</v>
      </c>
      <c r="X14" s="6" t="s">
        <v>57</v>
      </c>
      <c r="Y14" s="6" t="s">
        <v>57</v>
      </c>
      <c r="Z14" s="6" t="s">
        <v>72</v>
      </c>
      <c r="AA14" s="6" t="s">
        <v>50</v>
      </c>
      <c r="AB14" s="6" t="s">
        <v>50</v>
      </c>
      <c r="AC14" s="6" t="s">
        <v>50</v>
      </c>
      <c r="AD14" s="6" t="s">
        <v>72</v>
      </c>
      <c r="AE14" s="6" t="s">
        <v>72</v>
      </c>
      <c r="AF14" s="6" t="s">
        <v>57</v>
      </c>
      <c r="AG14" s="6" t="s">
        <v>72</v>
      </c>
      <c r="AH14" s="6" t="s">
        <v>57</v>
      </c>
      <c r="AI14" s="6" t="s">
        <v>50</v>
      </c>
      <c r="AJ14" s="6" t="s">
        <v>58</v>
      </c>
      <c r="AK14" s="6" t="s">
        <v>204</v>
      </c>
      <c r="AL14" s="6" t="s">
        <v>58</v>
      </c>
      <c r="AM14" s="6" t="s">
        <v>50</v>
      </c>
      <c r="AN14" s="6" t="s">
        <v>58</v>
      </c>
      <c r="AO14" s="6" t="s">
        <v>58</v>
      </c>
      <c r="AP14" s="6" t="s">
        <v>57</v>
      </c>
      <c r="AQ14" s="6" t="s">
        <v>50</v>
      </c>
      <c r="AR14" s="6" t="s">
        <v>57</v>
      </c>
      <c r="AS14" s="6" t="s">
        <v>57</v>
      </c>
      <c r="AT14" s="6" t="s">
        <v>57</v>
      </c>
      <c r="AU14" s="6" t="s">
        <v>57</v>
      </c>
      <c r="AV14" s="6" t="s">
        <v>50</v>
      </c>
      <c r="AW14" s="6" t="s">
        <v>57</v>
      </c>
      <c r="AX14" s="6" t="s">
        <v>50</v>
      </c>
      <c r="AY14" s="6" t="s">
        <v>58</v>
      </c>
      <c r="AZ14" s="6" t="s">
        <v>50</v>
      </c>
      <c r="BA14" s="6" t="s">
        <v>57</v>
      </c>
      <c r="BB14" s="6" t="s">
        <v>50</v>
      </c>
      <c r="BC14" s="6" t="s">
        <v>57</v>
      </c>
      <c r="BD14" s="6" t="s">
        <v>57</v>
      </c>
      <c r="BE14" s="6" t="s">
        <v>57</v>
      </c>
      <c r="BF14" s="6" t="s">
        <v>57</v>
      </c>
      <c r="BG14" s="6" t="s">
        <v>57</v>
      </c>
      <c r="BH14" s="6" t="s">
        <v>57</v>
      </c>
      <c r="BI14" s="6" t="s">
        <v>57</v>
      </c>
      <c r="BJ14" s="6" t="s">
        <v>50</v>
      </c>
      <c r="BK14" s="6" t="s">
        <v>50</v>
      </c>
      <c r="BL14" s="6" t="s">
        <v>57</v>
      </c>
      <c r="BM14" s="6" t="s">
        <v>57</v>
      </c>
      <c r="BN14" s="6" t="s">
        <v>57</v>
      </c>
      <c r="BO14" s="6" t="s">
        <v>57</v>
      </c>
      <c r="BP14" s="6" t="s">
        <v>50</v>
      </c>
      <c r="BQ14" s="6" t="s">
        <v>57</v>
      </c>
      <c r="BR14" s="6" t="s">
        <v>112</v>
      </c>
      <c r="BS14" s="6" t="s">
        <v>50</v>
      </c>
      <c r="BT14" s="6" t="s">
        <v>321</v>
      </c>
      <c r="BU14" s="6" t="s">
        <v>57</v>
      </c>
      <c r="BV14" s="6" t="s">
        <v>57</v>
      </c>
      <c r="BW14" s="6" t="s">
        <v>57</v>
      </c>
      <c r="BX14" s="6" t="s">
        <v>57</v>
      </c>
      <c r="BY14" s="6" t="s">
        <v>58</v>
      </c>
      <c r="BZ14" s="6" t="s">
        <v>57</v>
      </c>
      <c r="CA14" s="85" t="s">
        <v>57</v>
      </c>
      <c r="CB14" s="85" t="s">
        <v>57</v>
      </c>
      <c r="CC14" s="85" t="s">
        <v>57</v>
      </c>
      <c r="CD14" s="85" t="s">
        <v>57</v>
      </c>
    </row>
    <row r="15" spans="1:85" s="2" customFormat="1" x14ac:dyDescent="0.25">
      <c r="A15" s="2" t="s">
        <v>93</v>
      </c>
      <c r="B15" s="2" t="s">
        <v>53</v>
      </c>
      <c r="C15" s="2" t="s">
        <v>9</v>
      </c>
      <c r="D15" s="6" t="s">
        <v>59</v>
      </c>
      <c r="E15" s="6" t="s">
        <v>58</v>
      </c>
      <c r="F15" s="6" t="s">
        <v>112</v>
      </c>
      <c r="G15" s="6" t="s">
        <v>58</v>
      </c>
      <c r="H15" s="6" t="s">
        <v>59</v>
      </c>
      <c r="I15" s="6" t="s">
        <v>58</v>
      </c>
      <c r="J15" s="6" t="s">
        <v>76</v>
      </c>
      <c r="K15" s="6" t="s">
        <v>76</v>
      </c>
      <c r="L15" s="6" t="s">
        <v>58</v>
      </c>
      <c r="M15" s="6" t="s">
        <v>59</v>
      </c>
      <c r="N15" s="6" t="s">
        <v>58</v>
      </c>
      <c r="O15" s="6" t="s">
        <v>59</v>
      </c>
      <c r="P15" s="6" t="s">
        <v>58</v>
      </c>
      <c r="Q15" s="54" t="s">
        <v>58</v>
      </c>
      <c r="R15" s="34" t="s">
        <v>112</v>
      </c>
      <c r="S15" s="6" t="s">
        <v>59</v>
      </c>
      <c r="T15" s="6" t="s">
        <v>112</v>
      </c>
      <c r="U15" s="6" t="s">
        <v>112</v>
      </c>
      <c r="V15" s="6" t="s">
        <v>112</v>
      </c>
      <c r="W15" s="6" t="s">
        <v>121</v>
      </c>
      <c r="X15" s="6" t="s">
        <v>122</v>
      </c>
      <c r="Y15" s="6" t="s">
        <v>112</v>
      </c>
      <c r="Z15" s="6" t="s">
        <v>112</v>
      </c>
      <c r="AA15" s="6" t="s">
        <v>112</v>
      </c>
      <c r="AB15" s="6" t="s">
        <v>59</v>
      </c>
      <c r="AC15" s="6" t="s">
        <v>112</v>
      </c>
      <c r="AD15" s="6" t="s">
        <v>112</v>
      </c>
      <c r="AE15" s="6" t="s">
        <v>59</v>
      </c>
      <c r="AF15" s="6" t="s">
        <v>76</v>
      </c>
      <c r="AG15" s="6" t="s">
        <v>59</v>
      </c>
      <c r="AH15" s="6" t="s">
        <v>121</v>
      </c>
      <c r="AI15" s="6" t="s">
        <v>59</v>
      </c>
      <c r="AJ15" s="6" t="s">
        <v>59</v>
      </c>
      <c r="AK15" s="6" t="s">
        <v>59</v>
      </c>
      <c r="AL15" s="6" t="s">
        <v>58</v>
      </c>
      <c r="AM15" s="6" t="s">
        <v>58</v>
      </c>
      <c r="AN15" s="6" t="s">
        <v>58</v>
      </c>
      <c r="AO15" s="6" t="s">
        <v>58</v>
      </c>
      <c r="AP15" s="6" t="s">
        <v>122</v>
      </c>
      <c r="AQ15" s="6" t="s">
        <v>59</v>
      </c>
      <c r="AR15" s="6" t="s">
        <v>58</v>
      </c>
      <c r="AS15" s="6" t="s">
        <v>76</v>
      </c>
      <c r="AT15" s="6" t="s">
        <v>121</v>
      </c>
      <c r="AU15" s="6" t="s">
        <v>76</v>
      </c>
      <c r="AV15" s="6" t="s">
        <v>59</v>
      </c>
      <c r="AW15" s="6" t="s">
        <v>58</v>
      </c>
      <c r="AX15" s="6" t="s">
        <v>58</v>
      </c>
      <c r="AY15" s="6" t="s">
        <v>58</v>
      </c>
      <c r="AZ15" s="6" t="s">
        <v>59</v>
      </c>
      <c r="BA15" s="6" t="s">
        <v>59</v>
      </c>
      <c r="BB15" s="6" t="s">
        <v>59</v>
      </c>
      <c r="BC15" s="6" t="s">
        <v>121</v>
      </c>
      <c r="BD15" s="6" t="s">
        <v>121</v>
      </c>
      <c r="BE15" s="6" t="s">
        <v>121</v>
      </c>
      <c r="BF15" s="6" t="s">
        <v>121</v>
      </c>
      <c r="BG15" s="6" t="s">
        <v>121</v>
      </c>
      <c r="BH15" s="6" t="s">
        <v>121</v>
      </c>
      <c r="BI15" s="6" t="s">
        <v>58</v>
      </c>
      <c r="BJ15" s="6" t="s">
        <v>122</v>
      </c>
      <c r="BK15" s="6" t="s">
        <v>122</v>
      </c>
      <c r="BL15" s="6" t="s">
        <v>122</v>
      </c>
      <c r="BM15" s="6" t="s">
        <v>122</v>
      </c>
      <c r="BN15" s="6" t="s">
        <v>59</v>
      </c>
      <c r="BO15" s="6" t="s">
        <v>59</v>
      </c>
      <c r="BP15" s="6" t="s">
        <v>112</v>
      </c>
      <c r="BQ15" s="6" t="s">
        <v>59</v>
      </c>
      <c r="BR15" s="6" t="s">
        <v>59</v>
      </c>
      <c r="BS15" s="6" t="s">
        <v>59</v>
      </c>
      <c r="BT15" s="6" t="s">
        <v>112</v>
      </c>
      <c r="BU15" s="6" t="s">
        <v>59</v>
      </c>
      <c r="BV15" s="6" t="s">
        <v>121</v>
      </c>
      <c r="BW15" s="6" t="s">
        <v>59</v>
      </c>
      <c r="BX15" s="6" t="s">
        <v>59</v>
      </c>
      <c r="BY15" s="6" t="s">
        <v>58</v>
      </c>
      <c r="BZ15" s="6" t="s">
        <v>76</v>
      </c>
      <c r="CA15" s="85" t="s">
        <v>59</v>
      </c>
      <c r="CB15" s="85" t="s">
        <v>76</v>
      </c>
      <c r="CC15" s="85" t="s">
        <v>121</v>
      </c>
      <c r="CD15" s="85" t="s">
        <v>121</v>
      </c>
    </row>
    <row r="16" spans="1:85" x14ac:dyDescent="0.25">
      <c r="A16" s="2" t="s">
        <v>89</v>
      </c>
      <c r="B16" s="2" t="s">
        <v>245</v>
      </c>
      <c r="C16" t="s">
        <v>10</v>
      </c>
      <c r="D16" s="7">
        <v>0</v>
      </c>
      <c r="E16" s="8">
        <v>0</v>
      </c>
      <c r="F16" s="8">
        <v>0</v>
      </c>
      <c r="G16" s="8">
        <v>0</v>
      </c>
      <c r="H16" s="8">
        <v>0</v>
      </c>
      <c r="I16" s="8">
        <v>0</v>
      </c>
      <c r="J16" s="8">
        <v>0</v>
      </c>
      <c r="K16" s="8">
        <v>0</v>
      </c>
      <c r="L16" s="8">
        <v>0</v>
      </c>
      <c r="M16" s="8">
        <v>0</v>
      </c>
      <c r="N16" s="8">
        <v>0</v>
      </c>
      <c r="O16" s="8">
        <v>0</v>
      </c>
      <c r="P16" s="8">
        <v>0</v>
      </c>
      <c r="Q16" s="57">
        <v>0</v>
      </c>
      <c r="R16" s="37">
        <v>0</v>
      </c>
      <c r="S16" s="8">
        <v>0</v>
      </c>
      <c r="T16" s="8">
        <v>0</v>
      </c>
      <c r="U16" s="8">
        <v>0</v>
      </c>
      <c r="V16" s="8">
        <v>0</v>
      </c>
      <c r="W16" s="8">
        <v>0</v>
      </c>
      <c r="X16" s="8">
        <v>0</v>
      </c>
      <c r="Y16" s="8">
        <v>0</v>
      </c>
      <c r="Z16" s="8">
        <v>0</v>
      </c>
      <c r="AA16" s="8">
        <v>0</v>
      </c>
      <c r="AB16" s="8">
        <v>0</v>
      </c>
      <c r="AC16" s="8">
        <v>0</v>
      </c>
      <c r="AD16" s="8">
        <v>0</v>
      </c>
      <c r="AE16" s="8">
        <v>0</v>
      </c>
      <c r="AF16" s="8">
        <v>0</v>
      </c>
      <c r="AG16" s="8">
        <v>0</v>
      </c>
      <c r="AH16" s="8">
        <v>0</v>
      </c>
      <c r="AI16" s="8">
        <v>0</v>
      </c>
      <c r="AJ16" s="8">
        <v>0</v>
      </c>
      <c r="AK16" s="8">
        <v>0</v>
      </c>
      <c r="AL16" s="8">
        <v>0</v>
      </c>
      <c r="AM16" s="8">
        <v>0</v>
      </c>
      <c r="AN16" s="8">
        <v>0</v>
      </c>
      <c r="AO16" s="8">
        <v>0</v>
      </c>
      <c r="AP16" s="8">
        <v>0</v>
      </c>
      <c r="AQ16" s="8">
        <v>0</v>
      </c>
      <c r="AR16" s="8">
        <v>0</v>
      </c>
      <c r="AS16" s="8">
        <v>0</v>
      </c>
      <c r="AT16" s="8">
        <v>0</v>
      </c>
      <c r="AU16" s="8">
        <v>0</v>
      </c>
      <c r="AV16" s="8">
        <v>0</v>
      </c>
      <c r="AW16" s="8">
        <v>0</v>
      </c>
      <c r="AX16" s="8">
        <v>0</v>
      </c>
      <c r="AY16" s="8">
        <v>0</v>
      </c>
      <c r="AZ16" s="8">
        <v>0</v>
      </c>
      <c r="BA16" s="8">
        <v>0</v>
      </c>
      <c r="BB16" s="8">
        <v>0</v>
      </c>
      <c r="BC16" s="8">
        <v>0</v>
      </c>
      <c r="BD16" s="8">
        <v>0</v>
      </c>
      <c r="BE16" s="8">
        <v>0</v>
      </c>
      <c r="BF16" s="8">
        <v>0</v>
      </c>
      <c r="BG16" s="8">
        <v>0</v>
      </c>
      <c r="BH16" s="8">
        <v>0</v>
      </c>
      <c r="BI16" s="8">
        <v>0</v>
      </c>
      <c r="BJ16" s="8">
        <v>0</v>
      </c>
      <c r="BK16" s="8">
        <v>0</v>
      </c>
      <c r="BL16" s="8">
        <v>0</v>
      </c>
      <c r="BM16" s="8">
        <v>0</v>
      </c>
      <c r="BN16" s="8">
        <v>0</v>
      </c>
      <c r="BO16" s="8">
        <v>0</v>
      </c>
      <c r="BP16" s="8">
        <v>0</v>
      </c>
      <c r="BQ16" s="8">
        <v>0</v>
      </c>
      <c r="BR16" s="8">
        <v>0</v>
      </c>
      <c r="BS16" s="8">
        <v>0</v>
      </c>
      <c r="BT16" s="8">
        <v>0</v>
      </c>
      <c r="BU16" s="8">
        <v>0</v>
      </c>
      <c r="BV16" s="8">
        <v>0</v>
      </c>
      <c r="BW16" s="8">
        <v>0</v>
      </c>
      <c r="BX16" s="8">
        <v>0</v>
      </c>
      <c r="BY16" s="8">
        <v>0</v>
      </c>
      <c r="BZ16" s="8">
        <v>0</v>
      </c>
      <c r="CA16" s="8">
        <v>0</v>
      </c>
      <c r="CB16" s="8">
        <v>0</v>
      </c>
      <c r="CC16" s="8">
        <v>0</v>
      </c>
      <c r="CD16" s="8">
        <v>0</v>
      </c>
    </row>
    <row r="17" spans="1:82" x14ac:dyDescent="0.25">
      <c r="A17" s="2" t="s">
        <v>89</v>
      </c>
      <c r="B17" s="2" t="s">
        <v>245</v>
      </c>
      <c r="C17" t="s">
        <v>11</v>
      </c>
      <c r="D17" s="7">
        <v>4.9768518518518521E-4</v>
      </c>
      <c r="E17" s="8">
        <v>2.3726851851851851E-3</v>
      </c>
      <c r="F17" s="8">
        <v>1.3194444444444443E-3</v>
      </c>
      <c r="G17" s="8">
        <v>7.2916666666666659E-3</v>
      </c>
      <c r="H17" s="8">
        <v>9.3750000000000007E-4</v>
      </c>
      <c r="I17" s="8">
        <v>8.1018518518518516E-4</v>
      </c>
      <c r="J17" s="8">
        <v>4.6296296296296293E-4</v>
      </c>
      <c r="K17" s="8">
        <v>4.1666666666666669E-4</v>
      </c>
      <c r="L17" s="8">
        <v>1.3888888888888889E-3</v>
      </c>
      <c r="M17" s="8">
        <v>2.4305555555555552E-4</v>
      </c>
      <c r="N17" s="8">
        <v>3.8194444444444446E-4</v>
      </c>
      <c r="O17" s="8">
        <v>5.4398148148148144E-4</v>
      </c>
      <c r="P17" s="8">
        <v>9.1435185185185185E-4</v>
      </c>
      <c r="Q17" s="57">
        <v>1.0995370370370371E-3</v>
      </c>
      <c r="R17" s="37">
        <v>3.6805555555555554E-3</v>
      </c>
      <c r="S17" s="8">
        <v>5.2083333333333333E-4</v>
      </c>
      <c r="T17" s="8">
        <v>4.5138888888888892E-4</v>
      </c>
      <c r="U17" s="8">
        <v>6.9444444444444447E-4</v>
      </c>
      <c r="V17" s="8">
        <v>6.9444444444444447E-4</v>
      </c>
      <c r="W17" s="8">
        <v>3.9351851851851852E-4</v>
      </c>
      <c r="X17" s="8">
        <v>1.0648148148148147E-3</v>
      </c>
      <c r="Y17" s="8">
        <v>2.7777777777777778E-4</v>
      </c>
      <c r="Z17" s="8">
        <v>6.2500000000000001E-4</v>
      </c>
      <c r="AA17" s="8">
        <v>9.7222222222222209E-4</v>
      </c>
      <c r="AB17" s="8">
        <v>1.5624999999999999E-3</v>
      </c>
      <c r="AC17" s="8">
        <v>2.1412037037037038E-3</v>
      </c>
      <c r="AD17" s="8" t="s">
        <v>53</v>
      </c>
      <c r="AE17" s="8">
        <v>1.0416666666666667E-3</v>
      </c>
      <c r="AF17" s="8">
        <v>3.0092592592592595E-4</v>
      </c>
      <c r="AG17" s="8">
        <v>1.2905092592592591E-2</v>
      </c>
      <c r="AH17" s="8">
        <v>7.5231481481481471E-4</v>
      </c>
      <c r="AI17" s="8">
        <v>1.0763888888888889E-3</v>
      </c>
      <c r="AJ17" s="8">
        <v>5.2083333333333333E-4</v>
      </c>
      <c r="AK17" s="8">
        <v>4.6296296296296293E-4</v>
      </c>
      <c r="AL17" s="8">
        <v>1.4930555555555556E-3</v>
      </c>
      <c r="AM17" s="8">
        <v>2.6620370370370372E-4</v>
      </c>
      <c r="AN17" s="8">
        <v>3.3333333333333335E-3</v>
      </c>
      <c r="AO17" s="8">
        <v>7.175925925925927E-4</v>
      </c>
      <c r="AP17" s="8">
        <v>9.2592592592592585E-4</v>
      </c>
      <c r="AQ17" s="8">
        <v>9.8379629629629642E-4</v>
      </c>
      <c r="AR17" s="8">
        <v>4.0509259259259258E-4</v>
      </c>
      <c r="AS17" s="8">
        <v>6.4814814814814813E-4</v>
      </c>
      <c r="AT17" s="8">
        <v>5.2083333333333333E-4</v>
      </c>
      <c r="AU17" s="8">
        <v>7.7546296296296304E-4</v>
      </c>
      <c r="AV17" s="8">
        <v>7.5231481481481471E-4</v>
      </c>
      <c r="AW17" s="8">
        <v>1.9560185185185184E-3</v>
      </c>
      <c r="AX17" s="8">
        <v>5.2083333333333333E-4</v>
      </c>
      <c r="AY17" s="8">
        <v>1.6203703703703703E-3</v>
      </c>
      <c r="AZ17" s="8">
        <v>1.0416666666666667E-3</v>
      </c>
      <c r="BA17" s="8">
        <v>1.0416666666666667E-3</v>
      </c>
      <c r="BB17" s="8">
        <v>4.2824074074074075E-4</v>
      </c>
      <c r="BC17" s="8">
        <v>4.0509259259259258E-4</v>
      </c>
      <c r="BD17" s="8">
        <v>3.7037037037037035E-4</v>
      </c>
      <c r="BE17" s="8">
        <v>1.4930555555555556E-3</v>
      </c>
      <c r="BF17" s="8">
        <v>1.1111111111111111E-3</v>
      </c>
      <c r="BG17" s="8">
        <v>6.7129629629629625E-4</v>
      </c>
      <c r="BH17" s="8">
        <v>1.0648148148148147E-3</v>
      </c>
      <c r="BI17" s="8">
        <v>2.3148148148148146E-4</v>
      </c>
      <c r="BJ17" s="8">
        <v>8.7962962962962962E-4</v>
      </c>
      <c r="BK17" s="8">
        <v>9.4907407407407408E-4</v>
      </c>
      <c r="BL17" s="8">
        <v>3.7037037037037035E-4</v>
      </c>
      <c r="BM17" s="8">
        <v>3.4722222222222224E-4</v>
      </c>
      <c r="BN17" s="8">
        <v>3.3564814814814812E-4</v>
      </c>
      <c r="BO17" s="8">
        <v>3.8425925925925923E-3</v>
      </c>
      <c r="BP17" s="8">
        <v>1.9560185185185184E-3</v>
      </c>
      <c r="BQ17" s="8">
        <v>4.2824074074074075E-3</v>
      </c>
      <c r="BR17" s="8">
        <v>3.7037037037037035E-4</v>
      </c>
      <c r="BS17" s="8">
        <v>6.018518518518519E-4</v>
      </c>
      <c r="BT17" s="8">
        <v>6.3657407407407402E-4</v>
      </c>
      <c r="BU17" s="8">
        <v>2.9282407407407412E-3</v>
      </c>
      <c r="BV17" s="8">
        <v>4.7453703703703704E-4</v>
      </c>
      <c r="BW17" s="8">
        <v>2.8935185185185189E-4</v>
      </c>
      <c r="BX17" s="8">
        <v>1.7361111111111112E-4</v>
      </c>
      <c r="BY17" s="8">
        <v>1.5624999999999999E-3</v>
      </c>
      <c r="BZ17" s="8">
        <v>4.1666666666666669E-4</v>
      </c>
      <c r="CA17" s="8">
        <v>7.291666666666667E-4</v>
      </c>
      <c r="CB17" s="8">
        <v>7.8703703703703705E-4</v>
      </c>
      <c r="CC17" s="8">
        <v>1.5046296296296294E-3</v>
      </c>
      <c r="CD17" s="8">
        <v>8.9120370370370362E-4</v>
      </c>
    </row>
    <row r="18" spans="1:82" x14ac:dyDescent="0.25">
      <c r="A18" s="2" t="s">
        <v>89</v>
      </c>
      <c r="B18" s="2" t="s">
        <v>245</v>
      </c>
      <c r="C18" t="s">
        <v>12</v>
      </c>
      <c r="D18" s="7">
        <v>6.2500000000000001E-4</v>
      </c>
      <c r="E18" s="8">
        <v>2.5462962962962961E-3</v>
      </c>
      <c r="F18" s="8">
        <v>1.712962962962963E-3</v>
      </c>
      <c r="G18" s="65">
        <v>3.645833333333333E-3</v>
      </c>
      <c r="H18" s="8">
        <v>1.1574074074074073E-3</v>
      </c>
      <c r="I18" s="8">
        <v>1.0879629629629629E-3</v>
      </c>
      <c r="J18" s="8">
        <v>6.3657407407407402E-4</v>
      </c>
      <c r="K18" s="8">
        <v>5.9027777777777778E-4</v>
      </c>
      <c r="L18" s="8">
        <v>2.0833333333333333E-3</v>
      </c>
      <c r="M18" s="8">
        <v>6.5972222222222213E-4</v>
      </c>
      <c r="N18" s="8">
        <v>7.175925925925927E-4</v>
      </c>
      <c r="O18" s="8">
        <v>6.5972222222222213E-4</v>
      </c>
      <c r="P18" s="8">
        <v>1.2731481481481483E-3</v>
      </c>
      <c r="Q18" s="57">
        <v>1.2152777777777778E-3</v>
      </c>
      <c r="R18" s="37">
        <v>4.6412037037037038E-3</v>
      </c>
      <c r="S18" s="8">
        <v>6.2500000000000001E-4</v>
      </c>
      <c r="T18" s="8">
        <v>5.9027777777777778E-4</v>
      </c>
      <c r="U18" s="8">
        <v>8.449074074074075E-4</v>
      </c>
      <c r="V18" s="8">
        <v>1.0763888888888889E-3</v>
      </c>
      <c r="W18" s="8">
        <v>2.3148148148148147E-5</v>
      </c>
      <c r="X18" s="8">
        <v>1.2268518518518518E-3</v>
      </c>
      <c r="Y18" s="8">
        <v>4.8611111111111104E-4</v>
      </c>
      <c r="Z18" s="8">
        <v>9.2592592592592585E-4</v>
      </c>
      <c r="AA18" s="8">
        <v>1.0416666666666667E-3</v>
      </c>
      <c r="AB18" s="8">
        <v>1.6782407407407406E-3</v>
      </c>
      <c r="AC18" s="8">
        <v>3.2754629629629631E-3</v>
      </c>
      <c r="AD18" s="8" t="s">
        <v>53</v>
      </c>
      <c r="AE18" s="8">
        <v>3.4722222222222224E-4</v>
      </c>
      <c r="AF18" s="8">
        <v>3.2407407407407406E-4</v>
      </c>
      <c r="AG18" s="8">
        <v>1.3275462962962963E-2</v>
      </c>
      <c r="AH18" s="8">
        <v>9.8379629629629642E-4</v>
      </c>
      <c r="AI18" s="8">
        <v>1.5046296296296294E-3</v>
      </c>
      <c r="AJ18" s="8">
        <v>6.3657407407407402E-4</v>
      </c>
      <c r="AK18" s="8">
        <v>1.0995370370370371E-3</v>
      </c>
      <c r="AL18" s="8">
        <v>1.6550925925925926E-3</v>
      </c>
      <c r="AM18" s="8">
        <v>7.5231481481481471E-4</v>
      </c>
      <c r="AN18" s="8">
        <v>3.5185185185185185E-3</v>
      </c>
      <c r="AO18" s="8">
        <v>8.9120370370370362E-4</v>
      </c>
      <c r="AP18" s="8">
        <v>4.6296296296296293E-4</v>
      </c>
      <c r="AQ18" s="8">
        <v>1.0416666666666667E-3</v>
      </c>
      <c r="AR18" s="8">
        <v>1.6203703703703703E-4</v>
      </c>
      <c r="AS18" s="8">
        <v>8.1018518518518516E-4</v>
      </c>
      <c r="AT18" s="8">
        <v>7.8703703703703705E-4</v>
      </c>
      <c r="AU18" s="8">
        <v>9.2592592592592585E-4</v>
      </c>
      <c r="AV18" s="8">
        <v>1.6782407407407406E-3</v>
      </c>
      <c r="AW18" s="8">
        <v>2.5462962962962961E-3</v>
      </c>
      <c r="AX18" s="8">
        <v>6.9444444444444447E-4</v>
      </c>
      <c r="AY18" s="8">
        <v>3.3564814814814811E-3</v>
      </c>
      <c r="AZ18" s="8">
        <v>1.3888888888888889E-3</v>
      </c>
      <c r="BA18" s="8">
        <v>2.5462962962962961E-3</v>
      </c>
      <c r="BB18" s="8">
        <v>7.6388888888888893E-4</v>
      </c>
      <c r="BC18" s="8">
        <v>6.3657407407407402E-4</v>
      </c>
      <c r="BD18" s="8">
        <v>5.9027777777777778E-4</v>
      </c>
      <c r="BE18" s="8">
        <v>1.5393518518518519E-3</v>
      </c>
      <c r="BF18" s="8">
        <v>1.2037037037037038E-3</v>
      </c>
      <c r="BG18" s="8">
        <v>9.3750000000000007E-4</v>
      </c>
      <c r="BH18" s="8">
        <v>1.3425925925925925E-3</v>
      </c>
      <c r="BI18" s="8">
        <v>4.6296296296296293E-4</v>
      </c>
      <c r="BJ18" s="8">
        <v>1.3310185185185185E-3</v>
      </c>
      <c r="BK18" s="8">
        <v>1.2037037037037038E-3</v>
      </c>
      <c r="BL18" s="8">
        <v>5.9027777777777778E-4</v>
      </c>
      <c r="BM18" s="8">
        <v>5.7870370370370378E-4</v>
      </c>
      <c r="BN18" s="8">
        <v>5.7870370370370378E-4</v>
      </c>
      <c r="BO18" s="8">
        <v>3.2407407407407406E-3</v>
      </c>
      <c r="BP18" s="8">
        <v>2.8935185185185188E-3</v>
      </c>
      <c r="BQ18" s="8">
        <v>3.5879629629629629E-3</v>
      </c>
      <c r="BR18" s="8">
        <v>5.6712962962962956E-4</v>
      </c>
      <c r="BS18" s="8">
        <v>6.5972222222222213E-4</v>
      </c>
      <c r="BT18" s="8">
        <v>7.5231481481481471E-4</v>
      </c>
      <c r="BU18" s="8">
        <v>3.3564814814814811E-3</v>
      </c>
      <c r="BV18" s="8">
        <v>1.1226851851851851E-3</v>
      </c>
      <c r="BW18" s="8">
        <v>4.2824074074074075E-4</v>
      </c>
      <c r="BX18" s="8">
        <v>2.3148148148148146E-4</v>
      </c>
      <c r="BY18" s="8">
        <v>1.8055555555555557E-3</v>
      </c>
      <c r="BZ18" s="8">
        <v>4.9768518518518521E-4</v>
      </c>
      <c r="CA18" s="8">
        <v>1.0069444444444444E-3</v>
      </c>
      <c r="CB18" s="8">
        <v>1.1342592592592591E-3</v>
      </c>
      <c r="CC18" s="8">
        <v>1.5624999999999999E-3</v>
      </c>
      <c r="CD18" s="8">
        <v>1.3773148148148147E-3</v>
      </c>
    </row>
    <row r="19" spans="1:82" x14ac:dyDescent="0.25">
      <c r="A19" s="2" t="s">
        <v>89</v>
      </c>
      <c r="B19" s="2" t="s">
        <v>245</v>
      </c>
      <c r="C19" t="s">
        <v>13</v>
      </c>
      <c r="D19" s="7">
        <v>1.1342592592592591E-3</v>
      </c>
      <c r="E19" s="8">
        <v>3.5069444444444445E-3</v>
      </c>
      <c r="F19" s="8">
        <v>2.3206018518518515E-2</v>
      </c>
      <c r="G19" s="65">
        <v>8.9236111111111113E-3</v>
      </c>
      <c r="H19" s="8">
        <v>1.8518518518518517E-3</v>
      </c>
      <c r="I19" s="8">
        <v>1.9328703703703704E-3</v>
      </c>
      <c r="J19" s="8">
        <v>1.0995370370370371E-3</v>
      </c>
      <c r="K19" s="8">
        <v>9.3750000000000007E-4</v>
      </c>
      <c r="L19" s="8">
        <v>3.2986111111111111E-3</v>
      </c>
      <c r="M19" s="8">
        <v>9.7222222222222209E-4</v>
      </c>
      <c r="N19" s="8">
        <v>1.8750000000000001E-3</v>
      </c>
      <c r="O19" s="8">
        <v>1.7939814814814815E-3</v>
      </c>
      <c r="P19" s="8">
        <v>2.6967592592592594E-3</v>
      </c>
      <c r="Q19" s="57">
        <v>1.8750000000000001E-3</v>
      </c>
      <c r="R19" s="37">
        <v>6.122685185185185E-3</v>
      </c>
      <c r="S19" s="8">
        <v>7.291666666666667E-4</v>
      </c>
      <c r="T19" s="8">
        <v>1.0763888888888889E-3</v>
      </c>
      <c r="U19" s="8">
        <v>1.2152777777777778E-3</v>
      </c>
      <c r="V19" s="8">
        <v>1.3888888888888889E-3</v>
      </c>
      <c r="W19" s="8">
        <v>1.1226851851851851E-3</v>
      </c>
      <c r="X19" s="8">
        <v>2.615740740740741E-3</v>
      </c>
      <c r="Y19" s="8">
        <v>9.9537037037037042E-4</v>
      </c>
      <c r="Z19" s="8">
        <v>1.9675925925925928E-3</v>
      </c>
      <c r="AA19" s="8">
        <v>2.3148148148148151E-3</v>
      </c>
      <c r="AB19" s="8">
        <v>3.2407407407407406E-3</v>
      </c>
      <c r="AC19" s="8">
        <v>4.6064814814814814E-3</v>
      </c>
      <c r="AD19" s="8" t="s">
        <v>53</v>
      </c>
      <c r="AE19" s="8">
        <v>3.4722222222222224E-4</v>
      </c>
      <c r="AF19" s="8">
        <v>6.2500000000000001E-4</v>
      </c>
      <c r="AG19" s="8">
        <v>1.4699074074074074E-2</v>
      </c>
      <c r="AH19" s="8">
        <v>1.5046296296296294E-3</v>
      </c>
      <c r="AI19" s="8">
        <v>1.9675925925925928E-3</v>
      </c>
      <c r="AJ19" s="8">
        <v>1.3888888888888889E-3</v>
      </c>
      <c r="AK19" s="8">
        <v>2.1412037037037038E-3</v>
      </c>
      <c r="AL19" s="8">
        <v>4.2013888888888891E-3</v>
      </c>
      <c r="AM19" s="8">
        <v>6.1111111111111114E-3</v>
      </c>
      <c r="AN19" s="8">
        <v>4.6180555555555558E-3</v>
      </c>
      <c r="AO19" s="8">
        <v>1.1921296296296296E-3</v>
      </c>
      <c r="AP19" s="8">
        <v>1.3888888888888889E-3</v>
      </c>
      <c r="AQ19" s="8">
        <v>1.9328703703703704E-3</v>
      </c>
      <c r="AR19" s="8">
        <v>1.5624999999999999E-3</v>
      </c>
      <c r="AS19" s="8">
        <v>1.7939814814814815E-3</v>
      </c>
      <c r="AT19" s="8">
        <v>3.4722222222222224E-4</v>
      </c>
      <c r="AU19" s="8">
        <v>1.261574074074074E-3</v>
      </c>
      <c r="AV19" s="8">
        <v>2.7777777777777779E-3</v>
      </c>
      <c r="AW19" s="8">
        <v>3.7384259259259263E-3</v>
      </c>
      <c r="AX19" s="8">
        <v>1.0416666666666667E-3</v>
      </c>
      <c r="AY19" s="8">
        <v>4.1666666666666666E-3</v>
      </c>
      <c r="AZ19" s="8">
        <v>1.9097222222222222E-3</v>
      </c>
      <c r="BA19" s="8">
        <v>4.5486111111111109E-3</v>
      </c>
      <c r="BB19" s="8">
        <v>1.1342592592592591E-3</v>
      </c>
      <c r="BC19" s="8">
        <v>1.0995370370370371E-3</v>
      </c>
      <c r="BD19" s="8">
        <v>1.0185185185185186E-3</v>
      </c>
      <c r="BE19" s="8">
        <v>3.2060185185185191E-3</v>
      </c>
      <c r="BF19" s="8">
        <v>2.8703703703703708E-3</v>
      </c>
      <c r="BG19" s="8">
        <v>1.4120370370370369E-3</v>
      </c>
      <c r="BH19" s="8">
        <v>2.685185185185185E-3</v>
      </c>
      <c r="BI19" s="8">
        <v>4.6296296296296293E-4</v>
      </c>
      <c r="BJ19" s="8">
        <v>2.1990740740740742E-3</v>
      </c>
      <c r="BK19" s="8">
        <v>2.0138888888888888E-3</v>
      </c>
      <c r="BL19" s="8">
        <v>6.7129629629629625E-4</v>
      </c>
      <c r="BM19" s="8">
        <v>6.4814814814814813E-4</v>
      </c>
      <c r="BN19" s="8">
        <v>6.3657407407407402E-4</v>
      </c>
      <c r="BO19" s="8">
        <v>4.5717592592592589E-3</v>
      </c>
      <c r="BP19" s="8">
        <v>4.7453703703703703E-3</v>
      </c>
      <c r="BQ19" s="8">
        <v>5.6134259259259271E-3</v>
      </c>
      <c r="BR19" s="8">
        <v>7.5231481481481471E-4</v>
      </c>
      <c r="BS19" s="8">
        <v>8.449074074074075E-4</v>
      </c>
      <c r="BT19" s="8">
        <v>1.4467592592592594E-3</v>
      </c>
      <c r="BU19" s="8">
        <v>5.8449074074074072E-3</v>
      </c>
      <c r="BV19" s="8">
        <v>1.689814814814815E-3</v>
      </c>
      <c r="BW19" s="8">
        <v>8.2175925925925917E-4</v>
      </c>
      <c r="BX19" s="8">
        <v>4.1666666666666669E-4</v>
      </c>
      <c r="BY19" s="8">
        <v>3.5532407407407405E-3</v>
      </c>
      <c r="BZ19" s="8">
        <v>7.5231481481481471E-4</v>
      </c>
      <c r="CA19" s="8">
        <v>2.4189814814814816E-3</v>
      </c>
      <c r="CB19" s="8">
        <v>2.5462962962962961E-3</v>
      </c>
      <c r="CC19" s="8">
        <v>1.736111111111111E-3</v>
      </c>
      <c r="CD19" s="8">
        <v>1.4351851851851854E-3</v>
      </c>
    </row>
    <row r="20" spans="1:82" x14ac:dyDescent="0.25">
      <c r="A20" s="2" t="s">
        <v>89</v>
      </c>
      <c r="B20" s="2" t="s">
        <v>245</v>
      </c>
      <c r="C20" t="s">
        <v>14</v>
      </c>
      <c r="D20" s="7">
        <v>1.7592592592592592E-3</v>
      </c>
      <c r="E20" s="8">
        <v>4.0972222222222226E-3</v>
      </c>
      <c r="F20" s="8">
        <v>3.577546296296296E-2</v>
      </c>
      <c r="G20" s="65">
        <v>6.9791666666666674E-3</v>
      </c>
      <c r="H20" s="8">
        <v>2.5231481481481481E-3</v>
      </c>
      <c r="I20" s="8">
        <v>2.5115740740740741E-3</v>
      </c>
      <c r="J20" s="8">
        <v>2.0023148148148148E-3</v>
      </c>
      <c r="K20" s="8">
        <v>1.1342592592592591E-3</v>
      </c>
      <c r="L20" s="8">
        <v>4.6180555555555558E-3</v>
      </c>
      <c r="M20" s="8">
        <v>1.3541666666666667E-3</v>
      </c>
      <c r="N20" s="8">
        <v>2.9513888888888888E-3</v>
      </c>
      <c r="O20" s="8">
        <v>2.9513888888888888E-3</v>
      </c>
      <c r="P20" s="8">
        <v>4.1203703703703706E-3</v>
      </c>
      <c r="Q20" s="57">
        <v>3.0324074074074073E-3</v>
      </c>
      <c r="R20" s="37">
        <v>7.013888888888889E-3</v>
      </c>
      <c r="S20" s="8">
        <v>1.2962962962962963E-3</v>
      </c>
      <c r="T20" s="8">
        <v>1.7013888888888892E-3</v>
      </c>
      <c r="U20" s="8">
        <v>1.5046296296296294E-3</v>
      </c>
      <c r="V20" s="8">
        <v>1.736111111111111E-3</v>
      </c>
      <c r="W20" s="8">
        <v>4.0509259259259258E-4</v>
      </c>
      <c r="X20" s="8">
        <v>3.2523148148148151E-3</v>
      </c>
      <c r="Y20" s="8">
        <v>1.3773148148148147E-3</v>
      </c>
      <c r="Z20" s="8">
        <v>2.7777777777777779E-3</v>
      </c>
      <c r="AA20" s="8" t="s">
        <v>53</v>
      </c>
      <c r="AB20" s="8">
        <v>4.7453703703703703E-3</v>
      </c>
      <c r="AC20" s="8">
        <v>4.9189814814814816E-3</v>
      </c>
      <c r="AD20" s="8" t="s">
        <v>53</v>
      </c>
      <c r="AE20" s="8">
        <v>3.4722222222222224E-4</v>
      </c>
      <c r="AF20" s="8">
        <v>1.1921296296296296E-3</v>
      </c>
      <c r="AG20" s="8">
        <v>1.7881944444444443E-2</v>
      </c>
      <c r="AH20" s="8">
        <v>1.7824074074074072E-3</v>
      </c>
      <c r="AI20" s="8">
        <v>2.685185185185185E-3</v>
      </c>
      <c r="AJ20" s="8">
        <v>2.1990740740740742E-3</v>
      </c>
      <c r="AK20" s="8">
        <v>2.4305555555555556E-3</v>
      </c>
      <c r="AL20" s="8">
        <v>4.5254629629629629E-3</v>
      </c>
      <c r="AM20" s="8">
        <v>9.3749999999999997E-3</v>
      </c>
      <c r="AN20" s="8">
        <v>6.4814814814814813E-3</v>
      </c>
      <c r="AO20" s="8">
        <v>1.736111111111111E-3</v>
      </c>
      <c r="AP20" s="8">
        <v>3.8194444444444443E-3</v>
      </c>
      <c r="AQ20" s="8">
        <v>2.3379629629629631E-3</v>
      </c>
      <c r="AR20" s="8">
        <v>2.1064814814814813E-3</v>
      </c>
      <c r="AS20" s="8">
        <v>2.615740740740741E-3</v>
      </c>
      <c r="AT20" s="8">
        <v>2.6620370370370372E-4</v>
      </c>
      <c r="AU20" s="8">
        <v>1.6203703703703703E-3</v>
      </c>
      <c r="AV20" s="8">
        <v>3.645833333333333E-3</v>
      </c>
      <c r="AW20" s="8">
        <v>5.7407407407407416E-3</v>
      </c>
      <c r="AX20" s="8">
        <v>1.3888888888888889E-3</v>
      </c>
      <c r="AY20" s="8">
        <v>4.8611111111111112E-3</v>
      </c>
      <c r="AZ20" s="8">
        <v>2.9513888888888888E-3</v>
      </c>
      <c r="BA20" s="8">
        <v>8.4375000000000006E-3</v>
      </c>
      <c r="BB20" s="8">
        <v>1.9444444444444442E-3</v>
      </c>
      <c r="BC20" s="8">
        <v>1.1458333333333333E-3</v>
      </c>
      <c r="BD20" s="8">
        <v>1.0763888888888889E-3</v>
      </c>
      <c r="BE20" s="8">
        <v>3.7268518518518514E-3</v>
      </c>
      <c r="BF20" s="8">
        <v>3.8078703703703707E-3</v>
      </c>
      <c r="BG20" s="8">
        <v>1.9907407407407408E-3</v>
      </c>
      <c r="BH20" s="8">
        <v>3.4953703703703705E-3</v>
      </c>
      <c r="BI20" s="8">
        <v>3.4722222222222224E-4</v>
      </c>
      <c r="BJ20" s="8" t="s">
        <v>53</v>
      </c>
      <c r="BK20" s="8" t="s">
        <v>53</v>
      </c>
      <c r="BL20" s="8">
        <v>1.0648148148148147E-3</v>
      </c>
      <c r="BM20" s="8">
        <v>8.1018518518518516E-4</v>
      </c>
      <c r="BN20" s="8">
        <v>9.6064814814814808E-4</v>
      </c>
      <c r="BO20" s="8">
        <v>5.208333333333333E-3</v>
      </c>
      <c r="BP20" s="8">
        <v>6.9444444444444441E-3</v>
      </c>
      <c r="BQ20" s="8">
        <v>5.4398148148148149E-3</v>
      </c>
      <c r="BR20" s="8">
        <v>1.1805555555555556E-3</v>
      </c>
      <c r="BS20" s="8">
        <v>1.5046296296296294E-3</v>
      </c>
      <c r="BT20" s="8">
        <v>1.7939814814814815E-3</v>
      </c>
      <c r="BU20" s="8">
        <v>8.4837962962962966E-3</v>
      </c>
      <c r="BV20" s="8" t="s">
        <v>53</v>
      </c>
      <c r="BW20" s="8">
        <v>1.5393518518518519E-3</v>
      </c>
      <c r="BX20" s="8">
        <v>5.7870370370370378E-4</v>
      </c>
      <c r="BY20" s="8">
        <v>4.155092592592593E-3</v>
      </c>
      <c r="BZ20" s="8">
        <v>9.1435185185185185E-4</v>
      </c>
      <c r="CA20" s="8">
        <v>3.7152777777777774E-3</v>
      </c>
      <c r="CB20" s="8">
        <v>3.2986111111111111E-3</v>
      </c>
      <c r="CC20" s="8">
        <v>2.615740740740741E-3</v>
      </c>
      <c r="CD20" s="8">
        <v>5.9722222222222225E-3</v>
      </c>
    </row>
    <row r="21" spans="1:82" x14ac:dyDescent="0.25">
      <c r="A21" s="2" t="s">
        <v>89</v>
      </c>
      <c r="B21" s="2" t="s">
        <v>245</v>
      </c>
      <c r="C21" t="s">
        <v>51</v>
      </c>
      <c r="D21" s="7">
        <v>1.9444444444444442E-3</v>
      </c>
      <c r="E21" s="8">
        <v>4.0972222222222226E-3</v>
      </c>
      <c r="F21" s="8">
        <v>3.6122685185185181E-2</v>
      </c>
      <c r="G21" s="65">
        <v>2.1064814814814813E-3</v>
      </c>
      <c r="H21" s="13" t="s">
        <v>69</v>
      </c>
      <c r="I21" s="8">
        <v>3.1134259259259257E-3</v>
      </c>
      <c r="J21" s="8">
        <v>2.3148148148148151E-3</v>
      </c>
      <c r="K21" s="8">
        <v>1.4467592592592594E-3</v>
      </c>
      <c r="L21" s="3" t="s">
        <v>53</v>
      </c>
      <c r="M21" s="8">
        <v>1.6203703703703703E-3</v>
      </c>
      <c r="N21" s="8">
        <v>4.3749999999999995E-3</v>
      </c>
      <c r="O21" s="8">
        <v>3.4375E-3</v>
      </c>
      <c r="P21" s="8">
        <v>5.4629629629629637E-3</v>
      </c>
      <c r="Q21" s="57">
        <v>3.6689814814814814E-3</v>
      </c>
      <c r="R21" s="37">
        <v>9.9768518518518531E-3</v>
      </c>
      <c r="S21" s="8">
        <v>1.4930555555555556E-3</v>
      </c>
      <c r="T21" s="8">
        <v>2.9976851851851848E-3</v>
      </c>
      <c r="U21" s="8">
        <v>2.0833333333333333E-3</v>
      </c>
      <c r="V21" s="8">
        <v>2.1990740740740742E-3</v>
      </c>
      <c r="W21" s="8">
        <v>8.3333333333333339E-4</v>
      </c>
      <c r="X21" s="8">
        <v>3.6342592592592594E-3</v>
      </c>
      <c r="Y21" s="8" t="s">
        <v>53</v>
      </c>
      <c r="Z21" s="8">
        <v>3.645833333333333E-3</v>
      </c>
      <c r="AA21" s="8" t="s">
        <v>53</v>
      </c>
      <c r="AB21" s="8">
        <v>6.6203703703703702E-3</v>
      </c>
      <c r="AC21" s="8">
        <v>2.3495370370370371E-3</v>
      </c>
      <c r="AD21" s="8" t="s">
        <v>53</v>
      </c>
      <c r="AE21" s="8">
        <v>1.5624999999999999E-3</v>
      </c>
      <c r="AF21" s="8">
        <v>1.4004629629629629E-3</v>
      </c>
      <c r="AG21" s="8">
        <v>2.0312500000000001E-2</v>
      </c>
      <c r="AH21" s="8">
        <v>1.3888888888888889E-3</v>
      </c>
      <c r="AI21" s="8">
        <v>4.340277777777778E-3</v>
      </c>
      <c r="AJ21" s="8" t="s">
        <v>53</v>
      </c>
      <c r="AK21" s="8">
        <v>3.2986111111111111E-3</v>
      </c>
      <c r="AL21" s="8">
        <v>4.9074074074074072E-3</v>
      </c>
      <c r="AM21" s="8">
        <v>1.0092592592592592E-2</v>
      </c>
      <c r="AN21" s="8">
        <v>1.0092592592592592E-2</v>
      </c>
      <c r="AO21" s="8">
        <v>2.0601851851851853E-3</v>
      </c>
      <c r="AP21" s="8">
        <v>1.3888888888888889E-3</v>
      </c>
      <c r="AQ21" s="8">
        <v>2.9050925925925928E-3</v>
      </c>
      <c r="AR21" s="8">
        <v>1.6087962962962963E-3</v>
      </c>
      <c r="AS21" s="8" t="s">
        <v>53</v>
      </c>
      <c r="AT21" s="8" t="s">
        <v>53</v>
      </c>
      <c r="AU21" s="8" t="s">
        <v>53</v>
      </c>
      <c r="AV21" s="8">
        <v>6.076388888888889E-3</v>
      </c>
      <c r="AW21" s="8">
        <v>6.7476851851851856E-3</v>
      </c>
      <c r="AX21" s="8">
        <v>1.736111111111111E-3</v>
      </c>
      <c r="AY21" s="8">
        <v>6.4236111111111117E-3</v>
      </c>
      <c r="AZ21" s="8">
        <v>2.2569444444444447E-3</v>
      </c>
      <c r="BA21" s="8" t="s">
        <v>53</v>
      </c>
      <c r="BB21" s="8">
        <v>2.4768518518518516E-3</v>
      </c>
      <c r="BC21" s="8" t="s">
        <v>53</v>
      </c>
      <c r="BD21" s="8" t="s">
        <v>53</v>
      </c>
      <c r="BE21" s="8">
        <v>4.9884259259259265E-3</v>
      </c>
      <c r="BF21" s="8">
        <v>4.7453703703703703E-3</v>
      </c>
      <c r="BG21" s="8">
        <v>2.8587962962962963E-3</v>
      </c>
      <c r="BH21" s="8">
        <v>4.8263888888888887E-3</v>
      </c>
      <c r="BI21" s="8">
        <v>3.472222222222222E-3</v>
      </c>
      <c r="BJ21" s="8" t="s">
        <v>53</v>
      </c>
      <c r="BK21" s="8" t="s">
        <v>53</v>
      </c>
      <c r="BL21" s="8">
        <v>1.4004629629629629E-3</v>
      </c>
      <c r="BM21" s="8">
        <v>1.1342592592592591E-3</v>
      </c>
      <c r="BN21" s="8">
        <v>1.4004629629629629E-3</v>
      </c>
      <c r="BO21" s="8">
        <v>3.7037037037037034E-3</v>
      </c>
      <c r="BP21" s="8">
        <v>8.7962962962962968E-3</v>
      </c>
      <c r="BQ21" s="8">
        <v>4.2824074074074075E-3</v>
      </c>
      <c r="BR21" s="8" t="s">
        <v>53</v>
      </c>
      <c r="BS21" s="8">
        <v>1.7245370370370372E-3</v>
      </c>
      <c r="BT21" s="8">
        <v>2.1296296296296298E-3</v>
      </c>
      <c r="BU21" s="8">
        <v>1.0069444444444445E-2</v>
      </c>
      <c r="BV21" s="8" t="s">
        <v>53</v>
      </c>
      <c r="BW21" s="8" t="s">
        <v>53</v>
      </c>
      <c r="BX21" s="8" t="s">
        <v>53</v>
      </c>
      <c r="BY21" s="8">
        <v>4.4444444444444444E-3</v>
      </c>
      <c r="BZ21" s="8">
        <v>1.2037037037037038E-3</v>
      </c>
      <c r="CA21" s="8">
        <v>4.1782407407407402E-3</v>
      </c>
      <c r="CB21" s="3" t="s">
        <v>53</v>
      </c>
      <c r="CC21" s="8">
        <v>4.8263888888888887E-3</v>
      </c>
      <c r="CD21" s="8">
        <v>6.875E-3</v>
      </c>
    </row>
    <row r="22" spans="1:82" x14ac:dyDescent="0.25">
      <c r="A22" s="2" t="s">
        <v>90</v>
      </c>
      <c r="B22" s="2" t="s">
        <v>246</v>
      </c>
      <c r="C22" t="s">
        <v>52</v>
      </c>
      <c r="D22" s="3" t="s">
        <v>53</v>
      </c>
      <c r="E22" s="3" t="s">
        <v>60</v>
      </c>
      <c r="F22" s="3" t="s">
        <v>63</v>
      </c>
      <c r="G22" s="3" t="s">
        <v>60</v>
      </c>
      <c r="H22" s="3" t="s">
        <v>60</v>
      </c>
      <c r="I22" s="3" t="s">
        <v>60</v>
      </c>
      <c r="J22" s="3" t="s">
        <v>63</v>
      </c>
      <c r="K22" s="3" t="s">
        <v>63</v>
      </c>
      <c r="L22" s="3" t="s">
        <v>60</v>
      </c>
      <c r="M22" s="3" t="s">
        <v>60</v>
      </c>
      <c r="N22" s="3" t="s">
        <v>60</v>
      </c>
      <c r="O22" s="3" t="s">
        <v>60</v>
      </c>
      <c r="P22" s="3" t="s">
        <v>60</v>
      </c>
      <c r="Q22" s="52" t="s">
        <v>60</v>
      </c>
      <c r="R22" s="31" t="s">
        <v>60</v>
      </c>
      <c r="S22" s="3" t="s">
        <v>53</v>
      </c>
      <c r="T22" s="3" t="s">
        <v>60</v>
      </c>
      <c r="U22" s="3" t="s">
        <v>60</v>
      </c>
      <c r="V22" s="3" t="s">
        <v>63</v>
      </c>
      <c r="W22" s="3" t="s">
        <v>60</v>
      </c>
      <c r="X22" s="3" t="s">
        <v>63</v>
      </c>
      <c r="Y22" s="3" t="s">
        <v>60</v>
      </c>
      <c r="Z22" s="3" t="s">
        <v>60</v>
      </c>
      <c r="AA22" s="3" t="s">
        <v>60</v>
      </c>
      <c r="AB22" s="3" t="s">
        <v>63</v>
      </c>
      <c r="AC22" s="3" t="s">
        <v>60</v>
      </c>
      <c r="AD22" s="8" t="s">
        <v>53</v>
      </c>
      <c r="AE22" s="3" t="s">
        <v>60</v>
      </c>
      <c r="AF22" s="3" t="s">
        <v>53</v>
      </c>
      <c r="AG22" s="3" t="s">
        <v>60</v>
      </c>
      <c r="AH22" s="3" t="s">
        <v>60</v>
      </c>
      <c r="AI22" s="3" t="s">
        <v>63</v>
      </c>
      <c r="AJ22" s="3" t="s">
        <v>60</v>
      </c>
      <c r="AK22" s="3" t="s">
        <v>53</v>
      </c>
      <c r="AL22" s="3" t="s">
        <v>60</v>
      </c>
      <c r="AM22" s="3" t="s">
        <v>63</v>
      </c>
      <c r="AN22" s="3" t="s">
        <v>53</v>
      </c>
      <c r="AO22" s="3" t="s">
        <v>60</v>
      </c>
      <c r="AP22" s="3" t="s">
        <v>53</v>
      </c>
      <c r="AQ22" s="3" t="s">
        <v>60</v>
      </c>
      <c r="AR22" s="3" t="s">
        <v>60</v>
      </c>
      <c r="AS22" s="3" t="s">
        <v>60</v>
      </c>
      <c r="AT22" s="3" t="s">
        <v>60</v>
      </c>
      <c r="AU22" s="3" t="s">
        <v>60</v>
      </c>
      <c r="AV22" s="3" t="s">
        <v>60</v>
      </c>
      <c r="AW22" s="3" t="s">
        <v>60</v>
      </c>
      <c r="AX22" s="3" t="s">
        <v>217</v>
      </c>
      <c r="AY22" s="3" t="s">
        <v>63</v>
      </c>
      <c r="AZ22" s="3" t="s">
        <v>60</v>
      </c>
      <c r="BA22" s="3" t="s">
        <v>60</v>
      </c>
      <c r="BB22" s="3" t="s">
        <v>63</v>
      </c>
      <c r="BC22" s="3" t="s">
        <v>60</v>
      </c>
      <c r="BD22" s="3" t="s">
        <v>60</v>
      </c>
      <c r="BE22" s="3" t="s">
        <v>60</v>
      </c>
      <c r="BF22" s="3" t="s">
        <v>60</v>
      </c>
      <c r="BG22" s="3" t="s">
        <v>60</v>
      </c>
      <c r="BH22" s="3" t="s">
        <v>60</v>
      </c>
      <c r="BI22" s="3" t="s">
        <v>60</v>
      </c>
      <c r="BJ22" s="3" t="s">
        <v>60</v>
      </c>
      <c r="BK22" s="3" t="s">
        <v>60</v>
      </c>
      <c r="BL22" s="3" t="s">
        <v>60</v>
      </c>
      <c r="BM22" s="3" t="s">
        <v>60</v>
      </c>
      <c r="BN22" s="3" t="s">
        <v>60</v>
      </c>
      <c r="BO22" s="3" t="s">
        <v>60</v>
      </c>
      <c r="BP22" s="3" t="s">
        <v>60</v>
      </c>
      <c r="BQ22" s="3" t="s">
        <v>60</v>
      </c>
      <c r="BR22" s="3" t="s">
        <v>60</v>
      </c>
      <c r="BS22" s="3" t="s">
        <v>63</v>
      </c>
      <c r="BT22" s="3" t="s">
        <v>63</v>
      </c>
      <c r="BU22" s="3" t="s">
        <v>60</v>
      </c>
      <c r="BV22" s="3" t="s">
        <v>60</v>
      </c>
      <c r="BW22" s="3" t="s">
        <v>60</v>
      </c>
      <c r="BX22" s="3" t="s">
        <v>60</v>
      </c>
      <c r="BY22" s="3" t="s">
        <v>60</v>
      </c>
      <c r="BZ22" s="3" t="s">
        <v>63</v>
      </c>
      <c r="CA22" s="3" t="s">
        <v>53</v>
      </c>
      <c r="CB22" s="3" t="s">
        <v>60</v>
      </c>
      <c r="CC22" s="3" t="s">
        <v>60</v>
      </c>
      <c r="CD22" s="3" t="s">
        <v>53</v>
      </c>
    </row>
    <row r="23" spans="1:82" x14ac:dyDescent="0.25">
      <c r="A23" t="s">
        <v>88</v>
      </c>
      <c r="B23" s="2" t="s">
        <v>246</v>
      </c>
      <c r="C23" t="s">
        <v>15</v>
      </c>
      <c r="D23" s="7" t="s">
        <v>53</v>
      </c>
      <c r="E23" s="9">
        <v>4.1666666666666666E-3</v>
      </c>
      <c r="F23" s="9">
        <v>2.7777777777777779E-3</v>
      </c>
      <c r="G23" s="7" t="s">
        <v>53</v>
      </c>
      <c r="H23" s="7" t="s">
        <v>53</v>
      </c>
      <c r="I23" s="9">
        <v>1.3888888888888888E-2</v>
      </c>
      <c r="J23" s="9">
        <v>3.472222222222222E-3</v>
      </c>
      <c r="K23" s="9">
        <v>3.472222222222222E-3</v>
      </c>
      <c r="L23" s="9">
        <v>3.472222222222222E-3</v>
      </c>
      <c r="M23" s="3" t="s">
        <v>53</v>
      </c>
      <c r="N23" s="9">
        <v>6.9444444444444441E-3</v>
      </c>
      <c r="O23" s="3" t="s">
        <v>53</v>
      </c>
      <c r="P23" s="9">
        <v>4.8611111111111112E-2</v>
      </c>
      <c r="Q23" s="52" t="s">
        <v>53</v>
      </c>
      <c r="R23" s="38" t="s">
        <v>53</v>
      </c>
      <c r="S23" s="3" t="s">
        <v>53</v>
      </c>
      <c r="T23" s="3" t="s">
        <v>53</v>
      </c>
      <c r="U23" s="3" t="s">
        <v>53</v>
      </c>
      <c r="V23" s="9" t="s">
        <v>53</v>
      </c>
      <c r="W23" s="60">
        <v>0.30902777777777779</v>
      </c>
      <c r="X23" s="3" t="s">
        <v>53</v>
      </c>
      <c r="Y23" s="3" t="s">
        <v>53</v>
      </c>
      <c r="Z23" s="9">
        <v>6.9444444444444441E-3</v>
      </c>
      <c r="AA23" s="9">
        <v>2.0833333333333332E-2</v>
      </c>
      <c r="AB23" s="9">
        <v>6.9444444444444441E-3</v>
      </c>
      <c r="AC23" s="3" t="s">
        <v>53</v>
      </c>
      <c r="AD23" s="9">
        <v>6.9444444444444441E-3</v>
      </c>
      <c r="AE23" s="3" t="s">
        <v>53</v>
      </c>
      <c r="AF23" s="3" t="s">
        <v>53</v>
      </c>
      <c r="AG23" s="3" t="s">
        <v>53</v>
      </c>
      <c r="AH23" s="3" t="s">
        <v>53</v>
      </c>
      <c r="AI23" s="3" t="s">
        <v>53</v>
      </c>
      <c r="AJ23" s="9">
        <v>1.0416666666666666E-2</v>
      </c>
      <c r="AK23" s="3" t="s">
        <v>53</v>
      </c>
      <c r="AL23" s="9">
        <v>1.3888888888888888E-2</v>
      </c>
      <c r="AM23" s="9">
        <v>5.5555555555555558E-3</v>
      </c>
      <c r="AN23" s="9">
        <v>1.3888888888888888E-2</v>
      </c>
      <c r="AO23" s="3" t="s">
        <v>53</v>
      </c>
      <c r="AP23" s="3" t="s">
        <v>53</v>
      </c>
      <c r="AQ23" s="3" t="s">
        <v>53</v>
      </c>
      <c r="AR23" s="5" t="s">
        <v>53</v>
      </c>
      <c r="AS23" s="6" t="s">
        <v>53</v>
      </c>
      <c r="AT23" s="8" t="s">
        <v>53</v>
      </c>
      <c r="AU23" s="9">
        <v>3.472222222222222E-3</v>
      </c>
      <c r="AV23" s="3" t="s">
        <v>53</v>
      </c>
      <c r="AW23" s="3" t="s">
        <v>53</v>
      </c>
      <c r="AX23" s="9">
        <v>3.472222222222222E-3</v>
      </c>
      <c r="AY23" s="60">
        <v>0.33333333333333331</v>
      </c>
      <c r="AZ23" s="9">
        <v>1.0416666666666666E-2</v>
      </c>
      <c r="BA23" s="3" t="s">
        <v>53</v>
      </c>
      <c r="BB23" s="9">
        <v>3.472222222222222E-3</v>
      </c>
      <c r="BC23" s="3" t="s">
        <v>53</v>
      </c>
      <c r="BD23" s="3" t="s">
        <v>53</v>
      </c>
      <c r="BE23" s="3" t="s">
        <v>53</v>
      </c>
      <c r="BF23" s="3" t="s">
        <v>53</v>
      </c>
      <c r="BG23" s="3" t="s">
        <v>53</v>
      </c>
      <c r="BH23" s="3" t="s">
        <v>53</v>
      </c>
      <c r="BI23" s="9">
        <v>6.9444444444444441E-3</v>
      </c>
      <c r="BJ23" s="9">
        <v>4.1666666666666666E-3</v>
      </c>
      <c r="BK23" s="9">
        <v>4.1666666666666666E-3</v>
      </c>
      <c r="BL23" s="3" t="s">
        <v>53</v>
      </c>
      <c r="BM23" s="3" t="s">
        <v>53</v>
      </c>
      <c r="BN23" s="3" t="s">
        <v>53</v>
      </c>
      <c r="BO23" s="3" t="s">
        <v>53</v>
      </c>
      <c r="BP23" s="3" t="s">
        <v>53</v>
      </c>
      <c r="BQ23" s="3" t="s">
        <v>53</v>
      </c>
      <c r="BR23" s="9">
        <v>1.0416666666666666E-2</v>
      </c>
      <c r="BS23" s="9">
        <v>6.9444444444444441E-3</v>
      </c>
      <c r="BT23" s="9">
        <v>3.472222222222222E-3</v>
      </c>
      <c r="BU23" s="3" t="s">
        <v>53</v>
      </c>
      <c r="BV23" s="3" t="s">
        <v>53</v>
      </c>
      <c r="BW23" s="3" t="s">
        <v>53</v>
      </c>
      <c r="BX23" s="3" t="s">
        <v>53</v>
      </c>
      <c r="BY23" s="3" t="s">
        <v>53</v>
      </c>
      <c r="BZ23" s="9">
        <v>3.472222222222222E-3</v>
      </c>
      <c r="CA23" s="3" t="s">
        <v>53</v>
      </c>
      <c r="CB23" s="3" t="s">
        <v>53</v>
      </c>
      <c r="CC23" s="3" t="s">
        <v>53</v>
      </c>
      <c r="CD23" s="3" t="s">
        <v>53</v>
      </c>
    </row>
    <row r="24" spans="1:82" x14ac:dyDescent="0.25">
      <c r="A24" t="s">
        <v>88</v>
      </c>
      <c r="B24" s="2" t="s">
        <v>246</v>
      </c>
      <c r="C24" t="s">
        <v>16</v>
      </c>
      <c r="D24" s="7" t="s">
        <v>53</v>
      </c>
      <c r="E24" s="3" t="s">
        <v>53</v>
      </c>
      <c r="F24" s="9">
        <v>6.9444444444444441E-3</v>
      </c>
      <c r="G24" s="7" t="s">
        <v>53</v>
      </c>
      <c r="H24" s="7" t="s">
        <v>53</v>
      </c>
      <c r="I24" s="9">
        <v>1.3888888888888888E-2</v>
      </c>
      <c r="J24" s="7" t="s">
        <v>53</v>
      </c>
      <c r="K24" s="7" t="s">
        <v>53</v>
      </c>
      <c r="L24" s="3" t="s">
        <v>53</v>
      </c>
      <c r="M24" s="3" t="s">
        <v>53</v>
      </c>
      <c r="N24" s="3" t="s">
        <v>53</v>
      </c>
      <c r="O24" s="3" t="s">
        <v>53</v>
      </c>
      <c r="P24" s="3" t="s">
        <v>53</v>
      </c>
      <c r="Q24" s="52" t="s">
        <v>53</v>
      </c>
      <c r="R24" s="38" t="s">
        <v>53</v>
      </c>
      <c r="S24" s="3" t="s">
        <v>53</v>
      </c>
      <c r="T24" s="3" t="s">
        <v>53</v>
      </c>
      <c r="U24" s="3" t="s">
        <v>53</v>
      </c>
      <c r="V24" s="9" t="s">
        <v>53</v>
      </c>
      <c r="W24" s="3" t="s">
        <v>53</v>
      </c>
      <c r="X24" s="3" t="s">
        <v>53</v>
      </c>
      <c r="Y24" s="3" t="s">
        <v>53</v>
      </c>
      <c r="Z24" s="3" t="s">
        <v>53</v>
      </c>
      <c r="AA24" s="9">
        <v>4.8611111111111112E-3</v>
      </c>
      <c r="AB24" s="9">
        <v>3.472222222222222E-3</v>
      </c>
      <c r="AC24" s="3" t="s">
        <v>53</v>
      </c>
      <c r="AD24" s="3" t="s">
        <v>53</v>
      </c>
      <c r="AE24" s="3" t="s">
        <v>53</v>
      </c>
      <c r="AF24" s="3" t="s">
        <v>53</v>
      </c>
      <c r="AG24" s="3" t="s">
        <v>53</v>
      </c>
      <c r="AH24" s="3" t="s">
        <v>53</v>
      </c>
      <c r="AI24" s="3" t="s">
        <v>53</v>
      </c>
      <c r="AJ24" s="9">
        <v>6.9444444444444441E-3</v>
      </c>
      <c r="AK24" s="3" t="s">
        <v>53</v>
      </c>
      <c r="AL24" s="9">
        <v>1.4583333333333332E-2</v>
      </c>
      <c r="AM24" s="9">
        <v>8.3333333333333332E-3</v>
      </c>
      <c r="AN24" s="9">
        <v>2.0833333333333332E-2</v>
      </c>
      <c r="AO24" s="3" t="s">
        <v>53</v>
      </c>
      <c r="AP24" s="3" t="s">
        <v>53</v>
      </c>
      <c r="AQ24" s="3" t="s">
        <v>53</v>
      </c>
      <c r="AR24" s="5" t="s">
        <v>53</v>
      </c>
      <c r="AS24" s="6" t="s">
        <v>53</v>
      </c>
      <c r="AT24" s="8" t="s">
        <v>53</v>
      </c>
      <c r="AU24" s="3" t="s">
        <v>53</v>
      </c>
      <c r="AV24" s="3" t="s">
        <v>53</v>
      </c>
      <c r="AW24" s="3" t="s">
        <v>53</v>
      </c>
      <c r="AX24" s="9">
        <v>3.472222222222222E-3</v>
      </c>
      <c r="AY24" s="3" t="s">
        <v>53</v>
      </c>
      <c r="AZ24" s="9">
        <v>8.3333333333333332E-3</v>
      </c>
      <c r="BA24" s="3" t="s">
        <v>53</v>
      </c>
      <c r="BB24" s="9">
        <v>3.472222222222222E-3</v>
      </c>
      <c r="BC24" s="3" t="s">
        <v>53</v>
      </c>
      <c r="BD24" s="3" t="s">
        <v>53</v>
      </c>
      <c r="BE24" s="3" t="s">
        <v>53</v>
      </c>
      <c r="BF24" s="3" t="s">
        <v>53</v>
      </c>
      <c r="BG24" s="3" t="s">
        <v>53</v>
      </c>
      <c r="BH24" s="3" t="s">
        <v>53</v>
      </c>
      <c r="BI24" s="3" t="s">
        <v>53</v>
      </c>
      <c r="BJ24" s="3" t="s">
        <v>53</v>
      </c>
      <c r="BK24" s="9">
        <v>6.2499999999999995E-3</v>
      </c>
      <c r="BL24" s="3" t="s">
        <v>53</v>
      </c>
      <c r="BM24" s="3" t="s">
        <v>53</v>
      </c>
      <c r="BN24" s="3" t="s">
        <v>53</v>
      </c>
      <c r="BO24" s="3" t="s">
        <v>53</v>
      </c>
      <c r="BP24" s="3" t="s">
        <v>53</v>
      </c>
      <c r="BQ24" s="3" t="s">
        <v>53</v>
      </c>
      <c r="BR24" s="3" t="s">
        <v>53</v>
      </c>
      <c r="BS24" s="9">
        <v>3.472222222222222E-3</v>
      </c>
      <c r="BT24" s="3" t="s">
        <v>53</v>
      </c>
      <c r="BU24" s="3" t="s">
        <v>53</v>
      </c>
      <c r="BV24" s="3" t="s">
        <v>53</v>
      </c>
      <c r="BW24" s="3" t="s">
        <v>53</v>
      </c>
      <c r="BX24" s="3" t="s">
        <v>53</v>
      </c>
      <c r="BY24" s="3" t="s">
        <v>53</v>
      </c>
      <c r="BZ24" s="3" t="s">
        <v>53</v>
      </c>
      <c r="CA24" s="3" t="s">
        <v>53</v>
      </c>
      <c r="CB24" s="3" t="s">
        <v>53</v>
      </c>
      <c r="CC24" s="3" t="s">
        <v>53</v>
      </c>
      <c r="CD24" s="3" t="s">
        <v>53</v>
      </c>
    </row>
    <row r="25" spans="1:82" x14ac:dyDescent="0.25">
      <c r="A25" t="s">
        <v>88</v>
      </c>
      <c r="B25" s="2" t="s">
        <v>246</v>
      </c>
      <c r="C25" t="s">
        <v>17</v>
      </c>
      <c r="D25" s="7" t="s">
        <v>53</v>
      </c>
      <c r="E25" s="3" t="s">
        <v>53</v>
      </c>
      <c r="F25" s="3" t="s">
        <v>53</v>
      </c>
      <c r="G25" s="7" t="s">
        <v>53</v>
      </c>
      <c r="H25" s="7" t="s">
        <v>53</v>
      </c>
      <c r="I25" s="9">
        <v>1.3888888888888888E-2</v>
      </c>
      <c r="J25" s="7" t="s">
        <v>53</v>
      </c>
      <c r="K25" s="7" t="s">
        <v>53</v>
      </c>
      <c r="L25" s="3" t="s">
        <v>53</v>
      </c>
      <c r="M25" s="3" t="s">
        <v>53</v>
      </c>
      <c r="N25" s="3" t="s">
        <v>53</v>
      </c>
      <c r="O25" s="3" t="s">
        <v>53</v>
      </c>
      <c r="P25" s="3" t="s">
        <v>53</v>
      </c>
      <c r="Q25" s="52" t="s">
        <v>53</v>
      </c>
      <c r="R25" s="38" t="s">
        <v>53</v>
      </c>
      <c r="S25" s="3" t="s">
        <v>53</v>
      </c>
      <c r="T25" s="3" t="s">
        <v>53</v>
      </c>
      <c r="U25" s="3" t="s">
        <v>53</v>
      </c>
      <c r="V25" s="9" t="s">
        <v>53</v>
      </c>
      <c r="W25" s="3" t="s">
        <v>53</v>
      </c>
      <c r="X25" s="3" t="s">
        <v>53</v>
      </c>
      <c r="Y25" s="3" t="s">
        <v>53</v>
      </c>
      <c r="Z25" s="3" t="s">
        <v>53</v>
      </c>
      <c r="AA25" s="9">
        <v>2.0833333333333333E-3</v>
      </c>
      <c r="AB25" s="3" t="s">
        <v>53</v>
      </c>
      <c r="AC25" s="3" t="s">
        <v>53</v>
      </c>
      <c r="AD25" s="3" t="s">
        <v>53</v>
      </c>
      <c r="AE25" s="3" t="s">
        <v>53</v>
      </c>
      <c r="AF25" s="3" t="s">
        <v>53</v>
      </c>
      <c r="AG25" s="3" t="s">
        <v>53</v>
      </c>
      <c r="AH25" s="3" t="s">
        <v>53</v>
      </c>
      <c r="AI25" s="3" t="s">
        <v>53</v>
      </c>
      <c r="AJ25" s="9">
        <v>6.9444444444444441E-3</v>
      </c>
      <c r="AK25" s="3" t="s">
        <v>53</v>
      </c>
      <c r="AL25" s="9">
        <v>9.7222222222222224E-3</v>
      </c>
      <c r="AM25" s="9">
        <v>6.9444444444444441E-3</v>
      </c>
      <c r="AN25" s="3" t="s">
        <v>53</v>
      </c>
      <c r="AO25" s="3" t="s">
        <v>53</v>
      </c>
      <c r="AP25" s="3" t="s">
        <v>53</v>
      </c>
      <c r="AQ25" s="3" t="s">
        <v>53</v>
      </c>
      <c r="AR25" s="5" t="s">
        <v>53</v>
      </c>
      <c r="AS25" s="6" t="s">
        <v>53</v>
      </c>
      <c r="AT25" s="8" t="s">
        <v>53</v>
      </c>
      <c r="AU25" s="3" t="s">
        <v>53</v>
      </c>
      <c r="AV25" s="3" t="s">
        <v>53</v>
      </c>
      <c r="AW25" s="3" t="s">
        <v>53</v>
      </c>
      <c r="AX25" s="9">
        <v>1.3888888888888889E-3</v>
      </c>
      <c r="AY25" s="3" t="s">
        <v>53</v>
      </c>
      <c r="AZ25" s="3" t="s">
        <v>53</v>
      </c>
      <c r="BA25" s="3" t="s">
        <v>53</v>
      </c>
      <c r="BB25" s="3" t="s">
        <v>53</v>
      </c>
      <c r="BC25" s="3" t="s">
        <v>53</v>
      </c>
      <c r="BD25" s="3" t="s">
        <v>53</v>
      </c>
      <c r="BE25" s="3" t="s">
        <v>53</v>
      </c>
      <c r="BF25" s="3" t="s">
        <v>53</v>
      </c>
      <c r="BG25" s="3" t="s">
        <v>53</v>
      </c>
      <c r="BH25" s="3" t="s">
        <v>53</v>
      </c>
      <c r="BI25" s="3" t="s">
        <v>53</v>
      </c>
      <c r="BJ25" s="3" t="s">
        <v>53</v>
      </c>
      <c r="BK25" s="3" t="s">
        <v>53</v>
      </c>
      <c r="BL25" s="3" t="s">
        <v>53</v>
      </c>
      <c r="BM25" s="3" t="s">
        <v>53</v>
      </c>
      <c r="BN25" s="3" t="s">
        <v>53</v>
      </c>
      <c r="BO25" s="3" t="s">
        <v>53</v>
      </c>
      <c r="BP25" s="3" t="s">
        <v>53</v>
      </c>
      <c r="BQ25" s="3" t="s">
        <v>53</v>
      </c>
      <c r="BR25" s="3" t="s">
        <v>53</v>
      </c>
      <c r="BS25" s="3" t="s">
        <v>53</v>
      </c>
      <c r="BT25" s="3" t="s">
        <v>53</v>
      </c>
      <c r="BU25" s="3" t="s">
        <v>53</v>
      </c>
      <c r="BV25" s="3" t="s">
        <v>53</v>
      </c>
      <c r="BW25" s="3" t="s">
        <v>53</v>
      </c>
      <c r="BX25" s="3" t="s">
        <v>53</v>
      </c>
      <c r="BY25" s="3" t="s">
        <v>53</v>
      </c>
      <c r="BZ25" s="3" t="s">
        <v>53</v>
      </c>
      <c r="CA25" s="3" t="s">
        <v>53</v>
      </c>
      <c r="CB25" s="3" t="s">
        <v>53</v>
      </c>
      <c r="CC25" s="3" t="s">
        <v>53</v>
      </c>
      <c r="CD25" s="3" t="s">
        <v>53</v>
      </c>
    </row>
    <row r="26" spans="1:82" x14ac:dyDescent="0.25">
      <c r="A26" t="s">
        <v>88</v>
      </c>
      <c r="B26" s="2" t="s">
        <v>246</v>
      </c>
      <c r="C26" t="s">
        <v>18</v>
      </c>
      <c r="D26" s="7" t="s">
        <v>53</v>
      </c>
      <c r="E26" s="3" t="s">
        <v>53</v>
      </c>
      <c r="F26" s="3" t="s">
        <v>53</v>
      </c>
      <c r="G26" s="7" t="s">
        <v>53</v>
      </c>
      <c r="H26" s="7" t="s">
        <v>53</v>
      </c>
      <c r="I26" s="7" t="s">
        <v>53</v>
      </c>
      <c r="J26" s="7" t="s">
        <v>53</v>
      </c>
      <c r="K26" s="7" t="s">
        <v>53</v>
      </c>
      <c r="L26" s="3" t="s">
        <v>53</v>
      </c>
      <c r="M26" s="3" t="s">
        <v>53</v>
      </c>
      <c r="N26" s="3" t="s">
        <v>53</v>
      </c>
      <c r="O26" s="3" t="s">
        <v>53</v>
      </c>
      <c r="P26" s="3" t="s">
        <v>53</v>
      </c>
      <c r="Q26" s="52" t="s">
        <v>53</v>
      </c>
      <c r="R26" s="38" t="s">
        <v>53</v>
      </c>
      <c r="S26" s="3" t="s">
        <v>53</v>
      </c>
      <c r="T26" s="3" t="s">
        <v>53</v>
      </c>
      <c r="U26" s="3" t="s">
        <v>53</v>
      </c>
      <c r="V26" s="9" t="s">
        <v>53</v>
      </c>
      <c r="W26" s="3" t="s">
        <v>53</v>
      </c>
      <c r="X26" s="3" t="s">
        <v>53</v>
      </c>
      <c r="Y26" s="3" t="s">
        <v>53</v>
      </c>
      <c r="Z26" s="3" t="s">
        <v>53</v>
      </c>
      <c r="AA26" s="9">
        <v>6.9444444444444441E-3</v>
      </c>
      <c r="AB26" s="3" t="s">
        <v>53</v>
      </c>
      <c r="AC26" s="3" t="s">
        <v>53</v>
      </c>
      <c r="AD26" s="3" t="s">
        <v>53</v>
      </c>
      <c r="AE26" s="3" t="s">
        <v>53</v>
      </c>
      <c r="AF26" s="3" t="s">
        <v>53</v>
      </c>
      <c r="AG26" s="3" t="s">
        <v>53</v>
      </c>
      <c r="AH26" s="3" t="s">
        <v>53</v>
      </c>
      <c r="AI26" s="3" t="s">
        <v>53</v>
      </c>
      <c r="AJ26" s="9">
        <v>6.9444444444444441E-3</v>
      </c>
      <c r="AK26" s="3" t="s">
        <v>53</v>
      </c>
      <c r="AL26" s="9">
        <v>5.5555555555555558E-3</v>
      </c>
      <c r="AM26" s="3" t="s">
        <v>53</v>
      </c>
      <c r="AN26" s="3" t="s">
        <v>53</v>
      </c>
      <c r="AO26" s="3" t="s">
        <v>53</v>
      </c>
      <c r="AP26" s="3" t="s">
        <v>53</v>
      </c>
      <c r="AQ26" s="3" t="s">
        <v>53</v>
      </c>
      <c r="AR26" s="5" t="s">
        <v>53</v>
      </c>
      <c r="AS26" s="6" t="s">
        <v>53</v>
      </c>
      <c r="AT26" s="8" t="s">
        <v>53</v>
      </c>
      <c r="AU26" s="3" t="s">
        <v>53</v>
      </c>
      <c r="AV26" s="3" t="s">
        <v>53</v>
      </c>
      <c r="AW26" s="3" t="s">
        <v>53</v>
      </c>
      <c r="AX26" s="3" t="s">
        <v>53</v>
      </c>
      <c r="AY26" s="3" t="s">
        <v>53</v>
      </c>
      <c r="AZ26" s="3" t="s">
        <v>53</v>
      </c>
      <c r="BA26" s="3" t="s">
        <v>53</v>
      </c>
      <c r="BB26" s="3" t="s">
        <v>53</v>
      </c>
      <c r="BC26" s="3" t="s">
        <v>53</v>
      </c>
      <c r="BD26" s="3" t="s">
        <v>53</v>
      </c>
      <c r="BE26" s="3" t="s">
        <v>53</v>
      </c>
      <c r="BF26" s="3" t="s">
        <v>53</v>
      </c>
      <c r="BG26" s="3" t="s">
        <v>53</v>
      </c>
      <c r="BH26" s="3" t="s">
        <v>53</v>
      </c>
      <c r="BI26" s="3" t="s">
        <v>53</v>
      </c>
      <c r="BJ26" s="3" t="s">
        <v>53</v>
      </c>
      <c r="BK26" s="3" t="s">
        <v>53</v>
      </c>
      <c r="BL26" s="3" t="s">
        <v>53</v>
      </c>
      <c r="BM26" s="3" t="s">
        <v>53</v>
      </c>
      <c r="BN26" s="3" t="s">
        <v>53</v>
      </c>
      <c r="BO26" s="3" t="s">
        <v>53</v>
      </c>
      <c r="BP26" s="3" t="s">
        <v>53</v>
      </c>
      <c r="BQ26" s="3" t="s">
        <v>53</v>
      </c>
      <c r="BR26" s="3" t="s">
        <v>53</v>
      </c>
      <c r="BS26" s="3" t="s">
        <v>53</v>
      </c>
      <c r="BT26" s="3" t="s">
        <v>53</v>
      </c>
      <c r="BU26" s="3" t="s">
        <v>53</v>
      </c>
      <c r="BV26" s="3" t="s">
        <v>53</v>
      </c>
      <c r="BW26" s="3" t="s">
        <v>53</v>
      </c>
      <c r="BX26" s="3" t="s">
        <v>53</v>
      </c>
      <c r="BY26" s="3" t="s">
        <v>53</v>
      </c>
      <c r="BZ26" s="3" t="s">
        <v>53</v>
      </c>
      <c r="CA26" s="3" t="s">
        <v>53</v>
      </c>
      <c r="CB26" s="3" t="s">
        <v>53</v>
      </c>
      <c r="CC26" s="3" t="s">
        <v>53</v>
      </c>
      <c r="CD26" s="3" t="s">
        <v>53</v>
      </c>
    </row>
    <row r="27" spans="1:82" x14ac:dyDescent="0.25">
      <c r="A27" t="s">
        <v>88</v>
      </c>
      <c r="B27" s="2" t="s">
        <v>246</v>
      </c>
      <c r="C27" t="s">
        <v>19</v>
      </c>
      <c r="D27" s="7" t="s">
        <v>53</v>
      </c>
      <c r="E27" s="3" t="s">
        <v>53</v>
      </c>
      <c r="F27" s="3" t="s">
        <v>53</v>
      </c>
      <c r="G27" s="7" t="s">
        <v>53</v>
      </c>
      <c r="H27" s="7" t="s">
        <v>53</v>
      </c>
      <c r="I27" s="7" t="s">
        <v>53</v>
      </c>
      <c r="J27" s="7" t="s">
        <v>53</v>
      </c>
      <c r="K27" s="7" t="s">
        <v>53</v>
      </c>
      <c r="L27" s="3" t="s">
        <v>53</v>
      </c>
      <c r="M27" s="3" t="s">
        <v>53</v>
      </c>
      <c r="N27" s="3" t="s">
        <v>53</v>
      </c>
      <c r="O27" s="3" t="s">
        <v>53</v>
      </c>
      <c r="P27" s="3" t="s">
        <v>53</v>
      </c>
      <c r="Q27" s="52" t="s">
        <v>53</v>
      </c>
      <c r="R27" s="38" t="s">
        <v>53</v>
      </c>
      <c r="S27" s="3" t="s">
        <v>53</v>
      </c>
      <c r="T27" s="3" t="s">
        <v>53</v>
      </c>
      <c r="U27" s="3" t="s">
        <v>53</v>
      </c>
      <c r="V27" s="9" t="s">
        <v>53</v>
      </c>
      <c r="W27" s="3" t="s">
        <v>53</v>
      </c>
      <c r="X27" s="3" t="s">
        <v>53</v>
      </c>
      <c r="Y27" s="3" t="s">
        <v>53</v>
      </c>
      <c r="Z27" s="3" t="s">
        <v>53</v>
      </c>
      <c r="AA27" s="3" t="s">
        <v>53</v>
      </c>
      <c r="AB27" s="3" t="s">
        <v>53</v>
      </c>
      <c r="AC27" s="3" t="s">
        <v>53</v>
      </c>
      <c r="AD27" s="3" t="s">
        <v>53</v>
      </c>
      <c r="AE27" s="3" t="s">
        <v>53</v>
      </c>
      <c r="AF27" s="3" t="s">
        <v>53</v>
      </c>
      <c r="AG27" s="3" t="s">
        <v>53</v>
      </c>
      <c r="AH27" s="3" t="s">
        <v>53</v>
      </c>
      <c r="AI27" s="3" t="s">
        <v>53</v>
      </c>
      <c r="AJ27" s="9">
        <v>1.0416666666666666E-2</v>
      </c>
      <c r="AK27" s="3" t="s">
        <v>53</v>
      </c>
      <c r="AL27" s="3" t="s">
        <v>53</v>
      </c>
      <c r="AM27" s="3" t="s">
        <v>53</v>
      </c>
      <c r="AN27" s="3" t="s">
        <v>53</v>
      </c>
      <c r="AO27" s="3" t="s">
        <v>53</v>
      </c>
      <c r="AP27" s="3" t="s">
        <v>53</v>
      </c>
      <c r="AQ27" s="3" t="s">
        <v>53</v>
      </c>
      <c r="AR27" s="5" t="s">
        <v>53</v>
      </c>
      <c r="AS27" s="6" t="s">
        <v>53</v>
      </c>
      <c r="AT27" s="8" t="s">
        <v>53</v>
      </c>
      <c r="AU27" s="3" t="s">
        <v>53</v>
      </c>
      <c r="AV27" s="3" t="s">
        <v>53</v>
      </c>
      <c r="AW27" s="3" t="s">
        <v>53</v>
      </c>
      <c r="AX27" s="3" t="s">
        <v>53</v>
      </c>
      <c r="AY27" s="3" t="s">
        <v>53</v>
      </c>
      <c r="AZ27" s="3" t="s">
        <v>53</v>
      </c>
      <c r="BA27" s="3" t="s">
        <v>53</v>
      </c>
      <c r="BB27" s="3" t="s">
        <v>53</v>
      </c>
      <c r="BC27" s="3" t="s">
        <v>53</v>
      </c>
      <c r="BD27" s="3" t="s">
        <v>53</v>
      </c>
      <c r="BE27" s="3" t="s">
        <v>53</v>
      </c>
      <c r="BF27" s="3" t="s">
        <v>53</v>
      </c>
      <c r="BG27" s="3" t="s">
        <v>53</v>
      </c>
      <c r="BH27" s="3" t="s">
        <v>53</v>
      </c>
      <c r="BI27" s="3" t="s">
        <v>53</v>
      </c>
      <c r="BJ27" s="3" t="s">
        <v>53</v>
      </c>
      <c r="BK27" s="3" t="s">
        <v>53</v>
      </c>
      <c r="BL27" s="3" t="s">
        <v>53</v>
      </c>
      <c r="BM27" s="3" t="s">
        <v>53</v>
      </c>
      <c r="BN27" s="3" t="s">
        <v>53</v>
      </c>
      <c r="BO27" s="3" t="s">
        <v>53</v>
      </c>
      <c r="BP27" s="3" t="s">
        <v>53</v>
      </c>
      <c r="BQ27" s="3" t="s">
        <v>53</v>
      </c>
      <c r="BR27" s="3" t="s">
        <v>53</v>
      </c>
      <c r="BS27" s="3" t="s">
        <v>53</v>
      </c>
      <c r="BT27" s="3" t="s">
        <v>53</v>
      </c>
      <c r="BU27" s="3" t="s">
        <v>53</v>
      </c>
      <c r="BV27" s="3" t="s">
        <v>53</v>
      </c>
      <c r="BW27" s="3" t="s">
        <v>53</v>
      </c>
      <c r="BX27" s="3" t="s">
        <v>53</v>
      </c>
      <c r="BY27" s="3" t="s">
        <v>53</v>
      </c>
      <c r="BZ27" s="3" t="s">
        <v>53</v>
      </c>
      <c r="CA27" s="3" t="s">
        <v>53</v>
      </c>
      <c r="CB27" s="3" t="s">
        <v>53</v>
      </c>
      <c r="CC27" s="3" t="s">
        <v>53</v>
      </c>
      <c r="CD27" s="3" t="s">
        <v>53</v>
      </c>
    </row>
    <row r="28" spans="1:82" x14ac:dyDescent="0.25">
      <c r="A28" s="2" t="s">
        <v>92</v>
      </c>
      <c r="B28" s="2" t="s">
        <v>240</v>
      </c>
      <c r="C28" t="s">
        <v>20</v>
      </c>
      <c r="D28" s="7" t="s">
        <v>53</v>
      </c>
      <c r="E28" s="3" t="s">
        <v>53</v>
      </c>
      <c r="F28" s="3" t="s">
        <v>53</v>
      </c>
      <c r="G28" s="7" t="s">
        <v>53</v>
      </c>
      <c r="H28" s="7" t="s">
        <v>53</v>
      </c>
      <c r="I28" s="3">
        <v>2</v>
      </c>
      <c r="J28" s="7" t="s">
        <v>53</v>
      </c>
      <c r="K28" s="7" t="s">
        <v>53</v>
      </c>
      <c r="L28" s="3" t="s">
        <v>53</v>
      </c>
      <c r="M28" s="3" t="s">
        <v>53</v>
      </c>
      <c r="N28" s="3" t="s">
        <v>53</v>
      </c>
      <c r="O28" s="3" t="s">
        <v>53</v>
      </c>
      <c r="P28" s="3" t="s">
        <v>53</v>
      </c>
      <c r="Q28" s="52" t="s">
        <v>53</v>
      </c>
      <c r="R28" s="38" t="s">
        <v>53</v>
      </c>
      <c r="S28" s="3" t="s">
        <v>53</v>
      </c>
      <c r="T28" s="3" t="s">
        <v>53</v>
      </c>
      <c r="U28" s="3" t="s">
        <v>53</v>
      </c>
      <c r="V28" s="9" t="s">
        <v>53</v>
      </c>
      <c r="W28" s="3" t="s">
        <v>53</v>
      </c>
      <c r="X28" s="3" t="s">
        <v>53</v>
      </c>
      <c r="Y28" s="3" t="s">
        <v>53</v>
      </c>
      <c r="Z28" s="3">
        <v>1</v>
      </c>
      <c r="AA28" s="3">
        <v>1</v>
      </c>
      <c r="AB28" s="3" t="s">
        <v>53</v>
      </c>
      <c r="AC28" s="3">
        <v>0</v>
      </c>
      <c r="AD28" s="3">
        <v>0</v>
      </c>
      <c r="AE28" s="3" t="s">
        <v>53</v>
      </c>
      <c r="AF28" s="3" t="s">
        <v>53</v>
      </c>
      <c r="AG28" s="3" t="s">
        <v>53</v>
      </c>
      <c r="AH28" s="3" t="s">
        <v>53</v>
      </c>
      <c r="AI28" s="3" t="s">
        <v>53</v>
      </c>
      <c r="AJ28" s="3">
        <v>0</v>
      </c>
      <c r="AK28" s="3" t="s">
        <v>53</v>
      </c>
      <c r="AL28" s="3">
        <v>2</v>
      </c>
      <c r="AM28" s="3">
        <v>1</v>
      </c>
      <c r="AN28" s="3" t="s">
        <v>53</v>
      </c>
      <c r="AO28" s="3" t="s">
        <v>53</v>
      </c>
      <c r="AP28" s="3" t="s">
        <v>53</v>
      </c>
      <c r="AQ28" s="3" t="s">
        <v>53</v>
      </c>
      <c r="AR28" s="5" t="s">
        <v>53</v>
      </c>
      <c r="AS28" s="6" t="s">
        <v>53</v>
      </c>
      <c r="AT28" s="8" t="s">
        <v>53</v>
      </c>
      <c r="AU28" s="3" t="s">
        <v>53</v>
      </c>
      <c r="AV28" s="3" t="s">
        <v>53</v>
      </c>
      <c r="AW28" s="3" t="s">
        <v>53</v>
      </c>
      <c r="AX28" s="3">
        <v>3</v>
      </c>
      <c r="AY28" s="3" t="s">
        <v>53</v>
      </c>
      <c r="AZ28" s="3">
        <v>1</v>
      </c>
      <c r="BA28" s="3" t="s">
        <v>53</v>
      </c>
      <c r="BB28" s="3">
        <v>2</v>
      </c>
      <c r="BC28" s="3" t="s">
        <v>53</v>
      </c>
      <c r="BD28" s="3" t="s">
        <v>53</v>
      </c>
      <c r="BE28" s="3" t="s">
        <v>53</v>
      </c>
      <c r="BF28" s="3" t="s">
        <v>53</v>
      </c>
      <c r="BG28" s="3" t="s">
        <v>53</v>
      </c>
      <c r="BH28" s="3" t="s">
        <v>53</v>
      </c>
      <c r="BI28" s="3" t="s">
        <v>53</v>
      </c>
      <c r="BJ28" s="3" t="s">
        <v>53</v>
      </c>
      <c r="BK28" s="3">
        <v>1</v>
      </c>
      <c r="BL28" s="3" t="s">
        <v>53</v>
      </c>
      <c r="BM28" s="3" t="s">
        <v>53</v>
      </c>
      <c r="BN28" s="3" t="s">
        <v>53</v>
      </c>
      <c r="BO28" s="3" t="s">
        <v>53</v>
      </c>
      <c r="BP28" s="3" t="s">
        <v>53</v>
      </c>
      <c r="BQ28" s="3" t="s">
        <v>53</v>
      </c>
      <c r="BR28" s="3" t="s">
        <v>53</v>
      </c>
      <c r="BS28" s="3">
        <v>1</v>
      </c>
      <c r="BT28" s="3" t="s">
        <v>53</v>
      </c>
      <c r="BU28" s="3" t="s">
        <v>53</v>
      </c>
      <c r="BV28" s="3" t="s">
        <v>53</v>
      </c>
      <c r="BW28" s="3" t="s">
        <v>53</v>
      </c>
      <c r="BX28" s="3" t="s">
        <v>53</v>
      </c>
      <c r="BY28" s="3" t="s">
        <v>53</v>
      </c>
      <c r="BZ28" s="3" t="s">
        <v>53</v>
      </c>
      <c r="CA28" s="3" t="s">
        <v>53</v>
      </c>
      <c r="CB28" s="3" t="s">
        <v>53</v>
      </c>
      <c r="CC28" s="3" t="s">
        <v>53</v>
      </c>
      <c r="CD28" s="3" t="s">
        <v>53</v>
      </c>
    </row>
    <row r="29" spans="1:82" x14ac:dyDescent="0.25">
      <c r="A29" s="2" t="s">
        <v>89</v>
      </c>
      <c r="B29" s="2" t="s">
        <v>79</v>
      </c>
      <c r="C29" t="s">
        <v>21</v>
      </c>
      <c r="D29" s="8">
        <v>0</v>
      </c>
      <c r="E29" s="8">
        <v>0</v>
      </c>
      <c r="F29" s="8">
        <v>0</v>
      </c>
      <c r="G29" s="8">
        <v>0</v>
      </c>
      <c r="H29" s="8">
        <v>0</v>
      </c>
      <c r="I29" s="8">
        <v>0</v>
      </c>
      <c r="J29" s="8">
        <v>0</v>
      </c>
      <c r="K29" s="8">
        <v>0</v>
      </c>
      <c r="L29" s="8">
        <v>0</v>
      </c>
      <c r="M29" s="8">
        <v>0</v>
      </c>
      <c r="N29" s="8">
        <v>0</v>
      </c>
      <c r="O29" s="8">
        <v>0</v>
      </c>
      <c r="P29" s="8">
        <v>0</v>
      </c>
      <c r="Q29" s="57">
        <v>0</v>
      </c>
      <c r="R29" s="37">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8">
        <v>0</v>
      </c>
      <c r="BP29" s="8">
        <v>0</v>
      </c>
      <c r="BQ29" s="8">
        <v>0</v>
      </c>
      <c r="BR29" s="8">
        <v>0</v>
      </c>
      <c r="BS29" s="8">
        <v>0</v>
      </c>
      <c r="BT29" s="8">
        <v>0</v>
      </c>
      <c r="BU29" s="8">
        <v>0</v>
      </c>
      <c r="BV29" s="8">
        <v>0</v>
      </c>
      <c r="BW29" s="8">
        <v>0</v>
      </c>
      <c r="BX29" s="8">
        <v>0</v>
      </c>
      <c r="BY29" s="8">
        <v>0</v>
      </c>
      <c r="BZ29" s="8">
        <v>0</v>
      </c>
      <c r="CA29" s="8">
        <v>0</v>
      </c>
      <c r="CB29" s="8">
        <v>0</v>
      </c>
      <c r="CC29" s="8">
        <v>0</v>
      </c>
      <c r="CD29" s="8">
        <v>0</v>
      </c>
    </row>
    <row r="30" spans="1:82" x14ac:dyDescent="0.25">
      <c r="A30" s="2" t="s">
        <v>89</v>
      </c>
      <c r="B30" s="2" t="s">
        <v>158</v>
      </c>
      <c r="C30" t="s">
        <v>22</v>
      </c>
      <c r="D30" s="7">
        <v>5.7870370370370366E-5</v>
      </c>
      <c r="E30" s="8">
        <v>1.5046296296296297E-4</v>
      </c>
      <c r="F30" s="8">
        <v>1.1574074074074073E-4</v>
      </c>
      <c r="G30" s="8">
        <v>2.2222222222222222E-3</v>
      </c>
      <c r="H30" s="8">
        <v>1.0416666666666667E-4</v>
      </c>
      <c r="I30" s="8">
        <v>2.4305555555555552E-4</v>
      </c>
      <c r="J30" s="8">
        <v>2.3148148148148147E-5</v>
      </c>
      <c r="K30" s="8">
        <v>6.9444444444444444E-5</v>
      </c>
      <c r="L30" s="8">
        <v>1.736111111111111E-3</v>
      </c>
      <c r="M30" s="8">
        <v>3.4722222222222224E-4</v>
      </c>
      <c r="N30" s="8">
        <v>1.273148148148148E-4</v>
      </c>
      <c r="O30" s="8">
        <v>4.0509259259259258E-4</v>
      </c>
      <c r="P30" s="8">
        <v>7.6388888888888893E-4</v>
      </c>
      <c r="Q30" s="57">
        <v>3.4722222222222224E-4</v>
      </c>
      <c r="R30" s="37">
        <v>8.2175925925925917E-4</v>
      </c>
      <c r="S30" s="8">
        <v>1.3888888888888889E-4</v>
      </c>
      <c r="T30" s="8">
        <v>2.4305555555555552E-4</v>
      </c>
      <c r="U30" s="8">
        <v>7.9861111111111105E-4</v>
      </c>
      <c r="V30" s="8">
        <v>1.1574074074074073E-4</v>
      </c>
      <c r="W30" s="8">
        <v>3.4722222222222222E-5</v>
      </c>
      <c r="X30" s="8">
        <v>3.3564814814814812E-4</v>
      </c>
      <c r="Y30" s="8">
        <v>3.2407407407407406E-4</v>
      </c>
      <c r="Z30" s="8">
        <v>3.1250000000000001E-4</v>
      </c>
      <c r="AA30" s="8">
        <v>5.7870370370370366E-5</v>
      </c>
      <c r="AB30" s="8">
        <v>2.3148148148148147E-5</v>
      </c>
      <c r="AC30" s="8">
        <v>5.7870370370370366E-5</v>
      </c>
      <c r="AD30" s="8">
        <v>1.1574074074074073E-4</v>
      </c>
      <c r="AE30" s="8">
        <v>1.5046296296296294E-3</v>
      </c>
      <c r="AF30" s="8">
        <v>1.1574074074074073E-4</v>
      </c>
      <c r="AG30" s="8">
        <v>5.7870370370370366E-5</v>
      </c>
      <c r="AH30" s="8">
        <v>1.6203703703703703E-4</v>
      </c>
      <c r="AI30" s="8">
        <v>5.7870370370370378E-4</v>
      </c>
      <c r="AJ30" s="8">
        <v>1.1574074074074073E-4</v>
      </c>
      <c r="AK30" s="8">
        <v>5.2083333333333333E-4</v>
      </c>
      <c r="AL30" s="8">
        <v>1.6203703703703703E-4</v>
      </c>
      <c r="AM30" s="8">
        <v>3.4722222222222224E-4</v>
      </c>
      <c r="AN30" s="8">
        <v>1.9675925925925926E-4</v>
      </c>
      <c r="AO30" s="8">
        <v>1.5046296296296297E-4</v>
      </c>
      <c r="AP30" s="8">
        <v>2.3148148148148146E-4</v>
      </c>
      <c r="AQ30" s="8">
        <v>9.2592592592592588E-5</v>
      </c>
      <c r="AR30" s="8">
        <v>3.2407407407407406E-4</v>
      </c>
      <c r="AS30" s="8">
        <v>3.7037037037037035E-4</v>
      </c>
      <c r="AT30" s="8">
        <v>5.0925925925925921E-4</v>
      </c>
      <c r="AU30" s="8">
        <v>3.1250000000000001E-4</v>
      </c>
      <c r="AV30" s="8">
        <v>6.9444444444444447E-4</v>
      </c>
      <c r="AW30" s="8">
        <v>2.6620370370370372E-4</v>
      </c>
      <c r="AX30" s="8">
        <v>1.1574074074074073E-5</v>
      </c>
      <c r="AY30" s="8">
        <v>2.0833333333333333E-3</v>
      </c>
      <c r="AZ30" s="8">
        <v>2.3148148148148146E-4</v>
      </c>
      <c r="BA30" s="8">
        <v>1.5162037037037036E-3</v>
      </c>
      <c r="BB30" s="8">
        <v>1.0416666666666667E-4</v>
      </c>
      <c r="BC30" s="8">
        <v>2.3842592592592591E-3</v>
      </c>
      <c r="BD30" s="8">
        <v>2.6041666666666665E-3</v>
      </c>
      <c r="BE30" s="8">
        <v>3.2407407407407406E-4</v>
      </c>
      <c r="BF30" s="8">
        <v>3.5879629629629635E-4</v>
      </c>
      <c r="BG30" s="8">
        <v>1.0416666666666667E-4</v>
      </c>
      <c r="BH30" s="8">
        <v>2.0833333333333335E-4</v>
      </c>
      <c r="BI30" s="8">
        <v>2.3148148148148146E-4</v>
      </c>
      <c r="BJ30" s="8">
        <v>5.4398148148148144E-4</v>
      </c>
      <c r="BK30" s="8">
        <v>1.5046296296296294E-3</v>
      </c>
      <c r="BL30" s="8">
        <v>6.7129629629629625E-4</v>
      </c>
      <c r="BM30" s="8">
        <v>7.6388888888888893E-4</v>
      </c>
      <c r="BN30" s="8">
        <v>3.2407407407407406E-4</v>
      </c>
      <c r="BO30" s="8">
        <v>5.9606481481481489E-3</v>
      </c>
      <c r="BP30" s="8">
        <v>2.1990740740740742E-3</v>
      </c>
      <c r="BQ30" s="8">
        <v>5.7870370370370376E-3</v>
      </c>
      <c r="BR30" s="8">
        <v>0</v>
      </c>
      <c r="BS30" s="8">
        <v>1.0416666666666667E-4</v>
      </c>
      <c r="BT30" s="8">
        <v>1.7361111111111112E-4</v>
      </c>
      <c r="BU30" s="8">
        <v>1.5046296296296294E-3</v>
      </c>
      <c r="BV30" s="8">
        <v>4.6296296296296294E-5</v>
      </c>
      <c r="BW30" s="8">
        <v>9.2592592592592588E-5</v>
      </c>
      <c r="BX30" s="8">
        <v>1.3888888888888889E-4</v>
      </c>
      <c r="BY30" s="8">
        <v>1.0416666666666667E-3</v>
      </c>
      <c r="BZ30" s="8">
        <v>3.4722222222222222E-5</v>
      </c>
      <c r="CA30" s="8">
        <v>2.3148148148148147E-5</v>
      </c>
      <c r="CB30" s="8">
        <v>3.4722222222222224E-4</v>
      </c>
      <c r="CC30" s="8">
        <v>1.1574074074074073E-4</v>
      </c>
      <c r="CD30" s="8">
        <v>1.7361111111111112E-4</v>
      </c>
    </row>
    <row r="31" spans="1:82" x14ac:dyDescent="0.25">
      <c r="A31" s="2" t="s">
        <v>89</v>
      </c>
      <c r="B31" s="2" t="s">
        <v>79</v>
      </c>
      <c r="C31" t="s">
        <v>23</v>
      </c>
      <c r="D31" s="7">
        <v>3.0092592592592595E-4</v>
      </c>
      <c r="E31" s="8">
        <v>3.3217592592592591E-3</v>
      </c>
      <c r="F31" s="8">
        <v>4.8611111111111104E-4</v>
      </c>
      <c r="G31" s="65">
        <v>1.9791666666666668E-3</v>
      </c>
      <c r="H31" s="8">
        <v>9.6064814814814808E-4</v>
      </c>
      <c r="I31" s="8">
        <v>3.4722222222222224E-4</v>
      </c>
      <c r="J31" s="8">
        <v>1.0648148148148147E-3</v>
      </c>
      <c r="K31" s="8">
        <v>8.3333333333333339E-4</v>
      </c>
      <c r="L31" s="8">
        <v>3.37962962962963E-3</v>
      </c>
      <c r="M31" s="8">
        <v>5.2083333333333333E-4</v>
      </c>
      <c r="N31" s="8">
        <v>4.1666666666666669E-4</v>
      </c>
      <c r="O31" s="8">
        <v>4.9768518518518521E-4</v>
      </c>
      <c r="P31" s="8">
        <v>1.7245370370370372E-3</v>
      </c>
      <c r="Q31" s="57">
        <v>7.0601851851851847E-4</v>
      </c>
      <c r="R31" s="37">
        <v>2.2453703703703702E-3</v>
      </c>
      <c r="S31" s="8">
        <v>6.4930555555555549E-3</v>
      </c>
      <c r="T31" s="8">
        <v>4.5138888888888892E-4</v>
      </c>
      <c r="U31" s="8">
        <v>7.9861111111111105E-4</v>
      </c>
      <c r="V31" s="8">
        <v>2.1759259259259258E-3</v>
      </c>
      <c r="W31" s="8">
        <v>1.7361111111111112E-4</v>
      </c>
      <c r="X31" s="8">
        <v>1.7592592592592592E-3</v>
      </c>
      <c r="Y31" s="8">
        <v>5.9027777777777778E-4</v>
      </c>
      <c r="Z31" s="8">
        <v>1.25E-3</v>
      </c>
      <c r="AA31" s="8">
        <v>5.2083333333333333E-4</v>
      </c>
      <c r="AB31" s="8">
        <v>1.7708333333333332E-3</v>
      </c>
      <c r="AC31" s="8">
        <v>6.134259259259259E-4</v>
      </c>
      <c r="AD31" s="8">
        <v>1.1226851851851851E-3</v>
      </c>
      <c r="AE31" s="8">
        <v>1.1574074074074073E-4</v>
      </c>
      <c r="AF31" s="8">
        <v>2.0833333333333335E-4</v>
      </c>
      <c r="AG31" s="8">
        <v>1.9444444444444442E-3</v>
      </c>
      <c r="AH31" s="8">
        <v>1.8171296296296297E-3</v>
      </c>
      <c r="AI31" s="8">
        <v>1.3078703703703705E-3</v>
      </c>
      <c r="AJ31" s="8">
        <v>1.9675925925925928E-3</v>
      </c>
      <c r="AK31" s="8">
        <v>1.0995370370370371E-3</v>
      </c>
      <c r="AL31" s="8">
        <v>5.1967592592592595E-3</v>
      </c>
      <c r="AM31" s="8">
        <v>1.6435185185185183E-3</v>
      </c>
      <c r="AN31" s="8">
        <v>1.25E-3</v>
      </c>
      <c r="AO31" s="8">
        <v>2.4305555555555552E-4</v>
      </c>
      <c r="AP31" s="8">
        <v>9.2592592592592585E-4</v>
      </c>
      <c r="AQ31" s="8">
        <v>4.6296296296296293E-4</v>
      </c>
      <c r="AR31" s="8">
        <v>3.4722222222222224E-4</v>
      </c>
      <c r="AS31" s="8">
        <v>2.0254629629629629E-3</v>
      </c>
      <c r="AT31" s="8">
        <v>4.9768518518518521E-4</v>
      </c>
      <c r="AU31" s="8">
        <v>7.7546296296296304E-4</v>
      </c>
      <c r="AV31" s="8">
        <v>1.8981481481481482E-3</v>
      </c>
      <c r="AW31" s="8">
        <v>1.6203703703703703E-3</v>
      </c>
      <c r="AX31" s="8">
        <v>4.6296296296296293E-4</v>
      </c>
      <c r="AY31" s="8">
        <v>3.8194444444444443E-3</v>
      </c>
      <c r="AZ31" s="8">
        <v>6.9444444444444447E-4</v>
      </c>
      <c r="BA31" s="8">
        <v>3.7384259259259263E-3</v>
      </c>
      <c r="BB31" s="8">
        <v>7.175925925925927E-4</v>
      </c>
      <c r="BC31" s="8">
        <v>2.9513888888888888E-3</v>
      </c>
      <c r="BD31" s="8">
        <v>2.6620370370370374E-3</v>
      </c>
      <c r="BE31" s="8">
        <v>7.291666666666667E-4</v>
      </c>
      <c r="BF31" s="8">
        <v>7.0601851851851847E-4</v>
      </c>
      <c r="BG31" s="8">
        <v>5.5555555555555556E-4</v>
      </c>
      <c r="BH31" s="8">
        <v>6.8287037037037025E-4</v>
      </c>
      <c r="BI31" s="8">
        <v>3.4722222222222224E-4</v>
      </c>
      <c r="BJ31" s="8">
        <v>1.0763888888888889E-3</v>
      </c>
      <c r="BK31" s="8">
        <v>2.6041666666666665E-3</v>
      </c>
      <c r="BL31" s="8">
        <v>1.0185185185185186E-3</v>
      </c>
      <c r="BM31" s="8">
        <v>1.2152777777777778E-3</v>
      </c>
      <c r="BN31" s="8">
        <v>3.0439814814814821E-3</v>
      </c>
      <c r="BO31" s="8">
        <v>3.7615740740740739E-3</v>
      </c>
      <c r="BP31" s="8">
        <v>3.0671296296296297E-3</v>
      </c>
      <c r="BQ31" s="8">
        <v>3.645833333333333E-3</v>
      </c>
      <c r="BR31" s="8">
        <v>3.3101851851851851E-3</v>
      </c>
      <c r="BS31" s="8">
        <v>1.2152777777777778E-3</v>
      </c>
      <c r="BT31" s="8">
        <v>4.6296296296296293E-4</v>
      </c>
      <c r="BU31" s="8">
        <v>4.3055555555555555E-3</v>
      </c>
      <c r="BV31" s="8">
        <v>7.6388888888888893E-4</v>
      </c>
      <c r="BW31" s="8">
        <v>9.8379629629629642E-4</v>
      </c>
      <c r="BX31" s="8">
        <v>1.1226851851851851E-3</v>
      </c>
      <c r="BY31" s="8">
        <v>1.3310185185185185E-3</v>
      </c>
      <c r="BZ31" s="8">
        <v>7.291666666666667E-4</v>
      </c>
      <c r="CA31" s="8">
        <v>2.0833333333333335E-4</v>
      </c>
      <c r="CB31" s="8">
        <v>8.6805555555555551E-4</v>
      </c>
      <c r="CC31" s="8">
        <v>5.4398148148148144E-4</v>
      </c>
      <c r="CD31" s="8">
        <v>3.4722222222222224E-4</v>
      </c>
    </row>
    <row r="32" spans="1:82" x14ac:dyDescent="0.25">
      <c r="A32" s="2" t="s">
        <v>89</v>
      </c>
      <c r="B32" s="2" t="s">
        <v>158</v>
      </c>
      <c r="C32" t="s">
        <v>24</v>
      </c>
      <c r="D32" s="7">
        <v>1.2384259259259258E-3</v>
      </c>
      <c r="E32" s="8">
        <v>5.6134259259259271E-3</v>
      </c>
      <c r="F32" s="8">
        <v>1.8750000000000001E-3</v>
      </c>
      <c r="G32" s="65">
        <v>8.1018518518518516E-4</v>
      </c>
      <c r="H32" s="8">
        <v>1.7592592592592592E-3</v>
      </c>
      <c r="I32" s="8">
        <v>3.8194444444444446E-4</v>
      </c>
      <c r="J32" s="8">
        <v>1.7013888888888892E-3</v>
      </c>
      <c r="K32" s="8">
        <v>1.1458333333333333E-3</v>
      </c>
      <c r="L32" s="8">
        <v>5.3125000000000004E-3</v>
      </c>
      <c r="M32" s="8">
        <v>6.9444444444444447E-4</v>
      </c>
      <c r="N32" s="8">
        <v>2.0601851851851853E-3</v>
      </c>
      <c r="O32" s="8">
        <v>5.2199074074074066E-3</v>
      </c>
      <c r="P32" s="8">
        <v>2.1759259259259258E-3</v>
      </c>
      <c r="Q32" s="57">
        <v>8.7962962962962962E-4</v>
      </c>
      <c r="R32" s="37">
        <v>3.2407407407407406E-3</v>
      </c>
      <c r="S32" s="8">
        <v>9.3518518518518525E-3</v>
      </c>
      <c r="T32" s="8">
        <v>1.736111111111111E-3</v>
      </c>
      <c r="U32" s="8">
        <v>2.7777777777777779E-3</v>
      </c>
      <c r="V32" s="8">
        <v>4.3749999999999995E-3</v>
      </c>
      <c r="W32" s="8">
        <v>2.8587962962962963E-3</v>
      </c>
      <c r="X32" s="8">
        <v>3.2291666666666666E-3</v>
      </c>
      <c r="Y32" s="8">
        <v>1.7592592592592592E-3</v>
      </c>
      <c r="Z32" s="8">
        <v>1.6319444444444445E-3</v>
      </c>
      <c r="AA32" s="8">
        <v>1.9675925925925928E-3</v>
      </c>
      <c r="AB32" s="8">
        <v>2.4537037037037036E-3</v>
      </c>
      <c r="AC32" s="8">
        <v>1.9212962962962962E-3</v>
      </c>
      <c r="AD32" s="8">
        <v>2.1296296296296298E-3</v>
      </c>
      <c r="AE32" s="8">
        <v>8.6805555555555551E-4</v>
      </c>
      <c r="AF32" s="8">
        <v>8.6805555555555551E-4</v>
      </c>
      <c r="AG32" s="8">
        <v>2.0254629629629629E-3</v>
      </c>
      <c r="AH32" s="8">
        <v>2.9629629629629628E-3</v>
      </c>
      <c r="AI32" s="8">
        <v>1.6203703703703703E-3</v>
      </c>
      <c r="AJ32" s="8">
        <v>2.7777777777777779E-3</v>
      </c>
      <c r="AK32" s="8">
        <v>1.4699074074074074E-3</v>
      </c>
      <c r="AL32" s="8">
        <v>5.2199074074074066E-3</v>
      </c>
      <c r="AM32" s="8">
        <v>2.1296296296296298E-3</v>
      </c>
      <c r="AN32" s="8">
        <v>2.627314814814815E-3</v>
      </c>
      <c r="AO32" s="8">
        <v>3.8194444444444446E-4</v>
      </c>
      <c r="AP32" s="8">
        <v>9.2592592592592588E-5</v>
      </c>
      <c r="AQ32" s="8">
        <v>9.1435185185185185E-4</v>
      </c>
      <c r="AR32" s="8">
        <v>5.2083333333333333E-4</v>
      </c>
      <c r="AS32" s="8">
        <v>3.6226851851851854E-3</v>
      </c>
      <c r="AT32" s="8">
        <v>1.261574074074074E-3</v>
      </c>
      <c r="AU32" s="8">
        <v>2.615740740740741E-3</v>
      </c>
      <c r="AV32" s="8">
        <v>1.7939814814814815E-3</v>
      </c>
      <c r="AW32" s="8">
        <v>4.363425925925926E-3</v>
      </c>
      <c r="AX32" s="29">
        <v>7.0601851851851847E-4</v>
      </c>
      <c r="AY32" s="8">
        <v>5.208333333333333E-3</v>
      </c>
      <c r="AZ32" s="8">
        <v>9.2592592592592585E-4</v>
      </c>
      <c r="BA32" s="8">
        <v>8.7615740740740744E-3</v>
      </c>
      <c r="BB32" s="8">
        <v>9.4907407407407408E-4</v>
      </c>
      <c r="BC32" s="8">
        <v>4.0509259259259257E-3</v>
      </c>
      <c r="BD32" s="8">
        <v>3.7962962962962963E-3</v>
      </c>
      <c r="BE32" s="8">
        <v>3.8888888888888883E-3</v>
      </c>
      <c r="BF32" s="8">
        <v>4.0393518518518521E-3</v>
      </c>
      <c r="BG32" s="8">
        <v>4.6759259259259263E-3</v>
      </c>
      <c r="BH32" s="8">
        <v>3.7731481481481483E-3</v>
      </c>
      <c r="BI32" s="8">
        <v>2.3032407407407407E-3</v>
      </c>
      <c r="BJ32" s="8">
        <v>1.689814814814815E-3</v>
      </c>
      <c r="BK32" s="8">
        <v>5.2662037037037035E-3</v>
      </c>
      <c r="BL32" s="8">
        <v>1.8750000000000001E-3</v>
      </c>
      <c r="BM32" s="8">
        <v>1.8865740740740742E-3</v>
      </c>
      <c r="BN32" s="8">
        <v>1.7939814814814815E-3</v>
      </c>
      <c r="BO32" s="8">
        <v>3.5879629629629629E-3</v>
      </c>
      <c r="BP32" s="8">
        <v>4.2824074074074075E-3</v>
      </c>
      <c r="BQ32" s="8">
        <v>2.9513888888888888E-3</v>
      </c>
      <c r="BR32" s="8">
        <v>3.472222222222222E-3</v>
      </c>
      <c r="BS32" s="8">
        <v>1.5972222222222221E-3</v>
      </c>
      <c r="BT32" s="8">
        <v>1.5162037037037036E-3</v>
      </c>
      <c r="BU32" s="8">
        <v>7.9861111111111122E-3</v>
      </c>
      <c r="BV32" s="8">
        <v>2.8009259259259259E-3</v>
      </c>
      <c r="BW32" s="8">
        <v>3.4490740740740745E-3</v>
      </c>
      <c r="BX32" s="8">
        <v>4.2824074074074075E-3</v>
      </c>
      <c r="BY32" s="8">
        <v>5.2662037037037035E-3</v>
      </c>
      <c r="BZ32" s="8">
        <v>1.1921296296296296E-3</v>
      </c>
      <c r="CA32" s="8">
        <v>1.8518518518518517E-3</v>
      </c>
      <c r="CB32" s="8">
        <v>2.4537037037037036E-3</v>
      </c>
      <c r="CC32" s="8">
        <v>2.1296296296296298E-3</v>
      </c>
      <c r="CD32" s="8">
        <v>2.673611111111111E-3</v>
      </c>
    </row>
    <row r="33" spans="1:82" x14ac:dyDescent="0.25">
      <c r="A33" s="2" t="s">
        <v>89</v>
      </c>
      <c r="B33" s="2" t="s">
        <v>79</v>
      </c>
      <c r="C33" t="s">
        <v>25</v>
      </c>
      <c r="D33" s="7">
        <v>4.6759259259259263E-3</v>
      </c>
      <c r="E33" s="8">
        <v>6.1111111111111114E-3</v>
      </c>
      <c r="F33" s="8">
        <v>5.4513888888888884E-3</v>
      </c>
      <c r="G33" s="65">
        <v>7.905092592592592E-3</v>
      </c>
      <c r="H33" s="8">
        <v>3.1018518518518522E-3</v>
      </c>
      <c r="I33" s="8">
        <v>2.0601851851851853E-3</v>
      </c>
      <c r="J33" s="8">
        <v>2.9398148148148148E-3</v>
      </c>
      <c r="K33" s="8">
        <v>2.2106481481481478E-3</v>
      </c>
      <c r="L33" s="8">
        <v>7.8125E-3</v>
      </c>
      <c r="M33" s="8">
        <v>4.8842592592592592E-3</v>
      </c>
      <c r="N33" s="8">
        <v>3.1481481481481482E-3</v>
      </c>
      <c r="O33" s="8">
        <v>6.9791666666666674E-3</v>
      </c>
      <c r="P33" s="8">
        <v>5.0810185185185186E-3</v>
      </c>
      <c r="Q33" s="57">
        <v>1.2268518518518518E-3</v>
      </c>
      <c r="R33" s="37">
        <v>7.4537037037037028E-3</v>
      </c>
      <c r="S33" s="8">
        <v>1.1493055555555555E-2</v>
      </c>
      <c r="T33" s="8">
        <v>4.7685185185185183E-3</v>
      </c>
      <c r="U33" s="8">
        <v>3.0324074074074073E-3</v>
      </c>
      <c r="V33" s="8">
        <v>5.6712962962962958E-3</v>
      </c>
      <c r="W33" s="8">
        <v>8.9467592592592585E-3</v>
      </c>
      <c r="X33" s="8">
        <v>6.122685185185185E-3</v>
      </c>
      <c r="Y33" s="8">
        <v>3.0324074074074073E-3</v>
      </c>
      <c r="Z33" s="8">
        <v>3.8194444444444443E-3</v>
      </c>
      <c r="AA33" s="8">
        <v>4.0509259259259257E-3</v>
      </c>
      <c r="AB33" s="8">
        <v>4.7337962962962958E-3</v>
      </c>
      <c r="AC33" s="8">
        <v>2.3726851851851851E-3</v>
      </c>
      <c r="AD33" s="8">
        <v>3.8194444444444443E-3</v>
      </c>
      <c r="AE33" s="8">
        <v>4.5138888888888893E-3</v>
      </c>
      <c r="AF33" s="8">
        <v>1.0995370370370371E-3</v>
      </c>
      <c r="AG33" s="8">
        <v>2.3842592592592591E-3</v>
      </c>
      <c r="AH33" s="8">
        <v>6.828703703703704E-3</v>
      </c>
      <c r="AI33" s="8">
        <v>3.9351851851851857E-3</v>
      </c>
      <c r="AJ33" s="8">
        <v>3.9930555555555561E-3</v>
      </c>
      <c r="AK33" s="8">
        <v>3.6805555555555554E-3</v>
      </c>
      <c r="AL33" s="8">
        <v>8.611111111111111E-3</v>
      </c>
      <c r="AM33" s="8">
        <v>1.0856481481481481E-2</v>
      </c>
      <c r="AN33" s="8">
        <v>7.8935185185185185E-3</v>
      </c>
      <c r="AO33" s="8">
        <v>2.1064814814814813E-3</v>
      </c>
      <c r="AP33" s="8">
        <v>4.9421296296296288E-3</v>
      </c>
      <c r="AQ33" s="8">
        <v>5.8217592592592592E-3</v>
      </c>
      <c r="AR33" s="8">
        <v>5.4629629629629637E-3</v>
      </c>
      <c r="AS33" s="8">
        <v>6.3310185185185197E-3</v>
      </c>
      <c r="AT33" s="8">
        <v>6.7129629629629625E-4</v>
      </c>
      <c r="AU33" s="8">
        <v>3.9930555555555561E-3</v>
      </c>
      <c r="AV33" s="8">
        <v>7.9861111111111122E-3</v>
      </c>
      <c r="AW33" s="8">
        <v>6.4814814814814813E-3</v>
      </c>
      <c r="AX33" s="8">
        <v>2.1527777777777778E-3</v>
      </c>
      <c r="AY33" s="8">
        <v>5.208333333333333E-3</v>
      </c>
      <c r="AZ33" s="8">
        <v>4.4560185185185189E-3</v>
      </c>
      <c r="BA33" s="8">
        <v>1.087962962962963E-2</v>
      </c>
      <c r="BB33" s="8">
        <v>2.1412037037037038E-3</v>
      </c>
      <c r="BC33" s="8">
        <v>6.5624999999999998E-3</v>
      </c>
      <c r="BD33" s="8">
        <v>5.7060185185185191E-3</v>
      </c>
      <c r="BE33" s="8">
        <v>5.2199074074074066E-3</v>
      </c>
      <c r="BF33" s="8">
        <v>5.6018518518518518E-3</v>
      </c>
      <c r="BG33" s="8">
        <v>7.037037037037037E-3</v>
      </c>
      <c r="BH33" s="8">
        <v>5.3819444444444453E-3</v>
      </c>
      <c r="BI33" s="8">
        <v>1.3888888888888889E-3</v>
      </c>
      <c r="BJ33" s="8">
        <v>3.1018518518518522E-3</v>
      </c>
      <c r="BK33" s="8">
        <v>7.2106481481481475E-3</v>
      </c>
      <c r="BL33" s="8">
        <v>2.4305555555555556E-3</v>
      </c>
      <c r="BM33" s="8">
        <v>2.1412037037037038E-3</v>
      </c>
      <c r="BN33" s="8">
        <v>2.3148148148148151E-3</v>
      </c>
      <c r="BO33" s="8">
        <v>5.9027777777777776E-3</v>
      </c>
      <c r="BP33" s="8">
        <v>6.076388888888889E-3</v>
      </c>
      <c r="BQ33" s="8">
        <v>5.208333333333333E-3</v>
      </c>
      <c r="BR33" s="8">
        <v>5.5324074074074069E-3</v>
      </c>
      <c r="BS33" s="8">
        <v>2.5347222222222221E-3</v>
      </c>
      <c r="BT33" s="8">
        <v>4.2245370370370371E-3</v>
      </c>
      <c r="BU33" s="8">
        <v>1.539351851851852E-2</v>
      </c>
      <c r="BV33" s="8">
        <v>6.0416666666666665E-3</v>
      </c>
      <c r="BW33" s="8">
        <v>4.9652777777777777E-3</v>
      </c>
      <c r="BX33" s="8">
        <v>5.0115740740740737E-3</v>
      </c>
      <c r="BY33" s="8">
        <v>1.4004629629629631E-2</v>
      </c>
      <c r="BZ33" s="8">
        <v>2.2800925925925927E-3</v>
      </c>
      <c r="CA33" s="8">
        <v>3.9004629629629632E-3</v>
      </c>
      <c r="CB33" s="8">
        <v>4.409722222222222E-3</v>
      </c>
      <c r="CC33" s="8">
        <v>3.6805555555555554E-3</v>
      </c>
      <c r="CD33" s="8">
        <v>4.5833333333333334E-3</v>
      </c>
    </row>
    <row r="34" spans="1:82" x14ac:dyDescent="0.25">
      <c r="A34" s="2" t="s">
        <v>89</v>
      </c>
      <c r="B34" s="2" t="s">
        <v>79</v>
      </c>
      <c r="C34" t="s">
        <v>26</v>
      </c>
      <c r="D34" s="7">
        <v>1.5509259259259257E-2</v>
      </c>
      <c r="E34" s="8">
        <v>2.2453703703703708E-2</v>
      </c>
      <c r="F34" s="8">
        <v>3.290509259259259E-2</v>
      </c>
      <c r="G34" s="65">
        <v>0.10141203703703704</v>
      </c>
      <c r="H34" s="8">
        <v>4.5601851851851853E-3</v>
      </c>
      <c r="I34" s="8">
        <v>1.8472222222222223E-2</v>
      </c>
      <c r="J34" s="8">
        <v>1.1701388888888891E-2</v>
      </c>
      <c r="K34" s="8">
        <v>1.0185185185185184E-2</v>
      </c>
      <c r="L34" s="8">
        <v>1.6030092592592592E-2</v>
      </c>
      <c r="M34" s="8">
        <v>2.1759259259259259E-2</v>
      </c>
      <c r="N34" s="8">
        <v>3.7824074074074072E-2</v>
      </c>
      <c r="O34" s="8">
        <v>1.9039351851851852E-2</v>
      </c>
      <c r="P34" s="8">
        <v>6.2129629629629625E-2</v>
      </c>
      <c r="Q34" s="57">
        <v>2.1643518518518518E-3</v>
      </c>
      <c r="R34" s="37">
        <v>3.7083333333333336E-2</v>
      </c>
      <c r="S34" s="8">
        <v>2.6203703703703705E-2</v>
      </c>
      <c r="T34" s="8">
        <v>2.6828703703703702E-2</v>
      </c>
      <c r="U34" s="8">
        <v>2.1319444444444443E-2</v>
      </c>
      <c r="V34" s="8">
        <v>2.1689814814814815E-2</v>
      </c>
      <c r="W34" s="8">
        <v>1.9050925925925926E-2</v>
      </c>
      <c r="X34" s="8">
        <v>1.2395833333333335E-2</v>
      </c>
      <c r="Y34" s="8">
        <v>2.6736111111111113E-2</v>
      </c>
      <c r="Z34" s="8">
        <v>2.6087962962962966E-2</v>
      </c>
      <c r="AA34" s="8">
        <v>3.1828703703703706E-2</v>
      </c>
      <c r="AB34" s="8">
        <v>1.3541666666666667E-2</v>
      </c>
      <c r="AC34" s="8">
        <v>7.1990740740740739E-3</v>
      </c>
      <c r="AD34" s="8">
        <v>6.0185185185185177E-3</v>
      </c>
      <c r="AE34" s="8">
        <v>1.7627314814814814E-2</v>
      </c>
      <c r="AF34" s="8">
        <v>1.4108796296296295E-2</v>
      </c>
      <c r="AG34" s="8">
        <v>1.091435185185185E-2</v>
      </c>
      <c r="AH34" s="8">
        <v>3.7835648148148153E-2</v>
      </c>
      <c r="AI34" s="8">
        <v>2.4062500000000001E-2</v>
      </c>
      <c r="AJ34" s="8">
        <v>6.5972222222222222E-3</v>
      </c>
      <c r="AK34" s="8">
        <v>2.2337962962962962E-2</v>
      </c>
      <c r="AL34" s="8">
        <v>3.2824074074074075E-2</v>
      </c>
      <c r="AM34" s="8">
        <v>3.6967592592592594E-2</v>
      </c>
      <c r="AN34" s="8">
        <v>1.9016203703703705E-2</v>
      </c>
      <c r="AO34" s="8">
        <v>1.2060185185185186E-2</v>
      </c>
      <c r="AP34" s="8">
        <v>1.2442129629629629E-2</v>
      </c>
      <c r="AQ34" s="8">
        <v>0.10390046296296296</v>
      </c>
      <c r="AR34" s="8">
        <v>2.5231481481481483E-2</v>
      </c>
      <c r="AS34" s="8">
        <v>2.4155092592592589E-2</v>
      </c>
      <c r="AT34" s="8">
        <v>1.6296296296296295E-2</v>
      </c>
      <c r="AU34" s="8">
        <v>1.7939814814814815E-2</v>
      </c>
      <c r="AV34" s="8">
        <v>2.4652777777777777E-2</v>
      </c>
      <c r="AW34" s="8">
        <v>2.4293981481481482E-2</v>
      </c>
      <c r="AX34" s="8">
        <v>1.8055555555555557E-2</v>
      </c>
      <c r="AY34" s="29">
        <v>5.5555555555555558E-3</v>
      </c>
      <c r="AZ34" s="8">
        <v>4.6527777777777779E-2</v>
      </c>
      <c r="BA34" s="8">
        <v>2.8125000000000001E-2</v>
      </c>
      <c r="BB34" s="8">
        <v>9.1203703703703707E-3</v>
      </c>
      <c r="BC34" s="8">
        <v>3.3576388888888892E-2</v>
      </c>
      <c r="BD34" s="8">
        <v>2.8472222222222222E-2</v>
      </c>
      <c r="BE34" s="8">
        <v>1.207175925925926E-2</v>
      </c>
      <c r="BF34" s="8">
        <v>1.2511574074074073E-2</v>
      </c>
      <c r="BG34" s="8">
        <v>1.9733796296296298E-2</v>
      </c>
      <c r="BH34" s="8">
        <v>1.2650462962962962E-2</v>
      </c>
      <c r="BI34" s="8">
        <v>2.5787037037037039E-2</v>
      </c>
      <c r="BJ34" s="8">
        <v>1.5497685185185186E-2</v>
      </c>
      <c r="BK34" s="8">
        <v>2.372685185185185E-2</v>
      </c>
      <c r="BL34" s="8">
        <v>2.4050925925925924E-2</v>
      </c>
      <c r="BM34" s="8">
        <v>2.5543981481481483E-2</v>
      </c>
      <c r="BN34" s="8">
        <v>2.5451388888888888E-2</v>
      </c>
      <c r="BO34" s="8">
        <v>2.0277777777777777E-2</v>
      </c>
      <c r="BP34" s="8">
        <v>3.7465277777777778E-2</v>
      </c>
      <c r="BQ34" s="8">
        <v>2.4675925925925924E-2</v>
      </c>
      <c r="BR34" s="8">
        <v>4.1400462962962965E-2</v>
      </c>
      <c r="BS34" s="8">
        <v>9.0624999999999994E-3</v>
      </c>
      <c r="BT34" s="8">
        <v>2.4513888888888887E-2</v>
      </c>
      <c r="BU34" s="8">
        <v>4.0162037037037038E-2</v>
      </c>
      <c r="BV34" s="8">
        <v>2.5648148148148146E-2</v>
      </c>
      <c r="BW34" s="8">
        <v>1.9120370370370371E-2</v>
      </c>
      <c r="BX34" s="8">
        <v>1.4351851851851852E-2</v>
      </c>
      <c r="BY34" s="8">
        <v>4.6458333333333331E-2</v>
      </c>
      <c r="BZ34" s="8">
        <v>1.0578703703703703E-2</v>
      </c>
      <c r="CA34" s="8">
        <v>1.7326388888888888E-2</v>
      </c>
      <c r="CB34" s="8">
        <v>1.8969907407407408E-2</v>
      </c>
      <c r="CC34" s="8">
        <v>2.3101851851851849E-2</v>
      </c>
      <c r="CD34" s="8">
        <v>1.8472222222222223E-2</v>
      </c>
    </row>
    <row r="35" spans="1:82" x14ac:dyDescent="0.25">
      <c r="A35" s="2" t="s">
        <v>89</v>
      </c>
      <c r="B35" s="2" t="s">
        <v>79</v>
      </c>
      <c r="C35" t="s">
        <v>27</v>
      </c>
      <c r="D35" s="7">
        <v>1.5509259259259257E-2</v>
      </c>
      <c r="E35" s="8">
        <v>2.2800925925925929E-2</v>
      </c>
      <c r="F35" s="8">
        <v>3.30787037037037E-2</v>
      </c>
      <c r="G35" s="65">
        <v>7.175925925925927E-4</v>
      </c>
      <c r="H35" s="13" t="s">
        <v>53</v>
      </c>
      <c r="I35" s="8">
        <v>1.9143518518518518E-2</v>
      </c>
      <c r="J35" s="13" t="s">
        <v>53</v>
      </c>
      <c r="K35" s="13" t="s">
        <v>53</v>
      </c>
      <c r="L35" s="3" t="s">
        <v>53</v>
      </c>
      <c r="M35" s="3" t="s">
        <v>53</v>
      </c>
      <c r="N35" s="3" t="s">
        <v>53</v>
      </c>
      <c r="O35" s="3" t="s">
        <v>53</v>
      </c>
      <c r="P35" s="3" t="s">
        <v>53</v>
      </c>
      <c r="Q35" s="57">
        <v>2.7083333333333334E-3</v>
      </c>
      <c r="R35" s="31" t="s">
        <v>53</v>
      </c>
      <c r="S35" s="3" t="s">
        <v>53</v>
      </c>
      <c r="T35" s="3" t="s">
        <v>53</v>
      </c>
      <c r="U35" s="8">
        <v>2.1365740740740741E-2</v>
      </c>
      <c r="V35" s="8">
        <v>2.1967592592592594E-2</v>
      </c>
      <c r="W35" s="8">
        <v>8.1018518518518516E-5</v>
      </c>
      <c r="X35" s="8">
        <v>1.3287037037037036E-2</v>
      </c>
      <c r="Y35" s="3" t="s">
        <v>53</v>
      </c>
      <c r="Z35" s="8">
        <v>2.7002314814814812E-2</v>
      </c>
      <c r="AA35" s="3" t="s">
        <v>53</v>
      </c>
      <c r="AB35" s="8">
        <v>1.4456018518518519E-2</v>
      </c>
      <c r="AC35" s="8">
        <v>7.3958333333333341E-3</v>
      </c>
      <c r="AD35" s="8">
        <v>8.1481481481481474E-3</v>
      </c>
      <c r="AE35" s="3" t="s">
        <v>53</v>
      </c>
      <c r="AF35" s="3" t="s">
        <v>53</v>
      </c>
      <c r="AG35" s="3" t="s">
        <v>53</v>
      </c>
      <c r="AH35" s="3" t="s">
        <v>53</v>
      </c>
      <c r="AI35" s="8">
        <v>2.4826388888888887E-2</v>
      </c>
      <c r="AJ35" s="3" t="s">
        <v>53</v>
      </c>
      <c r="AK35" s="8">
        <v>2.3981481481481479E-2</v>
      </c>
      <c r="AL35" s="3" t="s">
        <v>53</v>
      </c>
      <c r="AM35" s="29">
        <v>3.9236111111111112E-3</v>
      </c>
      <c r="AN35" s="8">
        <v>1.9884259259259258E-2</v>
      </c>
      <c r="AO35" s="3" t="s">
        <v>53</v>
      </c>
      <c r="AP35" s="8">
        <v>1.1574074074074073E-4</v>
      </c>
      <c r="AQ35" s="8">
        <v>0.10490740740740741</v>
      </c>
      <c r="AR35" s="8">
        <v>8.564814814814815E-4</v>
      </c>
      <c r="AS35" s="3" t="s">
        <v>53</v>
      </c>
      <c r="AT35" s="3" t="s">
        <v>53</v>
      </c>
      <c r="AU35" s="3" t="s">
        <v>53</v>
      </c>
      <c r="AV35" s="8">
        <v>2.6273148148148153E-2</v>
      </c>
      <c r="AW35" s="3" t="s">
        <v>53</v>
      </c>
      <c r="AX35" s="8">
        <v>2.0312500000000001E-2</v>
      </c>
      <c r="AY35" s="3" t="s">
        <v>53</v>
      </c>
      <c r="AZ35" s="8">
        <v>4.8668981481481487E-2</v>
      </c>
      <c r="BA35" s="3" t="s">
        <v>53</v>
      </c>
      <c r="BB35" s="8">
        <v>9.3171296296296283E-3</v>
      </c>
      <c r="BC35" s="8" t="s">
        <v>53</v>
      </c>
      <c r="BD35" s="3" t="s">
        <v>53</v>
      </c>
      <c r="BE35" s="3" t="s">
        <v>53</v>
      </c>
      <c r="BF35" s="3" t="s">
        <v>53</v>
      </c>
      <c r="BG35" s="3" t="s">
        <v>53</v>
      </c>
      <c r="BH35" s="3" t="s">
        <v>53</v>
      </c>
      <c r="BI35" s="3" t="s">
        <v>53</v>
      </c>
      <c r="BJ35" s="3" t="s">
        <v>53</v>
      </c>
      <c r="BK35" s="3" t="s">
        <v>53</v>
      </c>
      <c r="BL35" s="3" t="s">
        <v>53</v>
      </c>
      <c r="BM35" s="3" t="s">
        <v>53</v>
      </c>
      <c r="BN35" s="3" t="s">
        <v>53</v>
      </c>
      <c r="BO35" s="8">
        <v>2.2222222222222222E-3</v>
      </c>
      <c r="BP35" s="8">
        <v>3.7638888888888895E-2</v>
      </c>
      <c r="BQ35" s="8">
        <v>2.8935185185185188E-3</v>
      </c>
      <c r="BR35" s="3" t="s">
        <v>53</v>
      </c>
      <c r="BS35" s="3" t="s">
        <v>53</v>
      </c>
      <c r="BT35" s="3" t="s">
        <v>53</v>
      </c>
      <c r="BU35" s="8">
        <v>5.3645833333333337E-2</v>
      </c>
      <c r="BV35" s="3" t="s">
        <v>53</v>
      </c>
      <c r="BW35" s="3" t="s">
        <v>53</v>
      </c>
      <c r="BX35" s="8">
        <v>1.4548611111111111E-2</v>
      </c>
      <c r="BY35" s="8">
        <v>4.7037037037037037E-2</v>
      </c>
      <c r="BZ35" s="8" t="s">
        <v>53</v>
      </c>
      <c r="CA35" s="90">
        <v>1.8425925925925925E-2</v>
      </c>
      <c r="CB35" s="3" t="s">
        <v>53</v>
      </c>
      <c r="CC35" s="3" t="s">
        <v>53</v>
      </c>
      <c r="CD35" s="3" t="s">
        <v>53</v>
      </c>
    </row>
    <row r="36" spans="1:82" x14ac:dyDescent="0.25">
      <c r="A36" s="2" t="s">
        <v>89</v>
      </c>
      <c r="B36" s="2" t="s">
        <v>79</v>
      </c>
      <c r="C36" t="s">
        <v>28</v>
      </c>
      <c r="D36" s="7">
        <v>1.6620370370370372E-2</v>
      </c>
      <c r="E36" s="8">
        <v>2.3518518518518518E-2</v>
      </c>
      <c r="F36" s="8">
        <v>3.4583333333333334E-2</v>
      </c>
      <c r="G36" s="65">
        <v>9.5023148148148159E-3</v>
      </c>
      <c r="H36" s="8">
        <v>4.9537037037037041E-3</v>
      </c>
      <c r="I36" s="8">
        <v>2.2719907407407411E-2</v>
      </c>
      <c r="J36" s="8">
        <v>1.2152777777777778E-2</v>
      </c>
      <c r="K36" s="8">
        <v>1.0763888888888891E-2</v>
      </c>
      <c r="L36" s="8">
        <v>1.9699074074074074E-2</v>
      </c>
      <c r="M36" s="8">
        <v>2.2442129629629631E-2</v>
      </c>
      <c r="N36" s="8">
        <v>3.8935185185185191E-2</v>
      </c>
      <c r="O36" s="8">
        <v>2.0277777777777777E-2</v>
      </c>
      <c r="P36" s="8">
        <v>6.4687499999999995E-2</v>
      </c>
      <c r="Q36" s="52" t="s">
        <v>53</v>
      </c>
      <c r="R36" s="37">
        <v>3.9768518518518516E-2</v>
      </c>
      <c r="S36" s="8">
        <v>2.8900462962962961E-2</v>
      </c>
      <c r="T36" s="29">
        <v>2.9166666666666664E-2</v>
      </c>
      <c r="U36" s="8">
        <v>2.2997685185185187E-2</v>
      </c>
      <c r="V36" s="8">
        <v>2.4710648148148148E-2</v>
      </c>
      <c r="W36" s="8">
        <v>1.5624999999999999E-3</v>
      </c>
      <c r="X36" s="8">
        <v>1.712962962962963E-2</v>
      </c>
      <c r="Y36" s="8">
        <v>2.7314814814814816E-2</v>
      </c>
      <c r="Z36" s="8">
        <v>2.8668981481481479E-2</v>
      </c>
      <c r="AA36" s="8">
        <v>3.3912037037037039E-2</v>
      </c>
      <c r="AB36" s="8">
        <v>1.545138888888889E-2</v>
      </c>
      <c r="AC36" s="8" t="s">
        <v>53</v>
      </c>
      <c r="AD36" s="8">
        <v>8.217592592592594E-3</v>
      </c>
      <c r="AE36" s="8">
        <v>2.8356481481481479E-3</v>
      </c>
      <c r="AF36" s="8">
        <v>1.5474537037037038E-2</v>
      </c>
      <c r="AG36" s="8">
        <v>1.105324074074074E-2</v>
      </c>
      <c r="AH36" s="8">
        <v>3.9085648148148147E-2</v>
      </c>
      <c r="AI36" s="8">
        <v>2.6388888888888889E-2</v>
      </c>
      <c r="AJ36" s="8">
        <v>9.6064814814814815E-3</v>
      </c>
      <c r="AK36" s="8">
        <v>2.5462962962962962E-2</v>
      </c>
      <c r="AL36" s="8">
        <v>3.5428240740740739E-2</v>
      </c>
      <c r="AM36" s="8">
        <v>4.3240740740740739E-2</v>
      </c>
      <c r="AN36" s="8">
        <v>2.0613425925925927E-2</v>
      </c>
      <c r="AO36" s="8">
        <v>1.4004629629629631E-2</v>
      </c>
      <c r="AP36" s="8">
        <v>1.0416666666666667E-3</v>
      </c>
      <c r="AQ36" s="8">
        <v>0.10766203703703703</v>
      </c>
      <c r="AR36" s="8">
        <v>2.0601851851851853E-3</v>
      </c>
      <c r="AS36" s="8">
        <v>2.6168981481481477E-2</v>
      </c>
      <c r="AT36" s="8">
        <v>2.7662037037037034E-3</v>
      </c>
      <c r="AU36" s="8">
        <v>1.8738425925925926E-2</v>
      </c>
      <c r="AV36" s="8">
        <v>3.201388888888889E-2</v>
      </c>
      <c r="AW36" s="8">
        <v>2.4907407407407406E-2</v>
      </c>
      <c r="AX36" s="8">
        <v>2.1006944444444443E-2</v>
      </c>
      <c r="AY36" s="8">
        <v>3.4722222222222224E-2</v>
      </c>
      <c r="AZ36" s="8">
        <v>5.2083333333333336E-2</v>
      </c>
      <c r="BA36" s="8">
        <v>3.0312499999999996E-2</v>
      </c>
      <c r="BB36" s="8">
        <v>9.3402777777777772E-3</v>
      </c>
      <c r="BC36" s="8">
        <v>3.4467592592592591E-2</v>
      </c>
      <c r="BD36" s="8">
        <v>2.946759259259259E-2</v>
      </c>
      <c r="BE36" s="8">
        <v>1.2974537037037036E-2</v>
      </c>
      <c r="BF36" s="8">
        <v>1.3761574074074074E-2</v>
      </c>
      <c r="BG36" s="8">
        <v>2.1250000000000002E-2</v>
      </c>
      <c r="BH36" s="8">
        <v>1.3310185185185187E-2</v>
      </c>
      <c r="BI36" s="8">
        <v>1.8518518518518517E-3</v>
      </c>
      <c r="BJ36" s="8">
        <v>1.892361111111111E-2</v>
      </c>
      <c r="BK36" s="8">
        <v>2.7199074074074073E-2</v>
      </c>
      <c r="BL36" s="29">
        <v>1.2384259259259258E-3</v>
      </c>
      <c r="BM36" s="8">
        <v>1.423611111111111E-3</v>
      </c>
      <c r="BN36" s="8">
        <v>1.3541666666666667E-3</v>
      </c>
      <c r="BO36" s="8">
        <v>2.8935185185185188E-3</v>
      </c>
      <c r="BP36" s="8">
        <v>3.8680555555555558E-2</v>
      </c>
      <c r="BQ36" s="8">
        <v>3.5532407407407405E-3</v>
      </c>
      <c r="BR36" s="8">
        <v>4.4444444444444446E-2</v>
      </c>
      <c r="BS36" s="8">
        <v>9.2939814814814812E-3</v>
      </c>
      <c r="BT36" s="8">
        <v>2.6793981481481485E-2</v>
      </c>
      <c r="BU36" s="8">
        <v>5.8807870370370365E-2</v>
      </c>
      <c r="BV36" s="8">
        <v>2.5902777777777775E-2</v>
      </c>
      <c r="BW36" s="8">
        <v>1.9375E-2</v>
      </c>
      <c r="BX36" s="8">
        <v>1.503472222222222E-2</v>
      </c>
      <c r="BY36" s="8">
        <v>5.0578703703703709E-2</v>
      </c>
      <c r="BZ36" s="8">
        <v>1.1400462962962965E-2</v>
      </c>
      <c r="CA36" s="90">
        <v>1.9398148148148147E-2</v>
      </c>
      <c r="CB36" s="8">
        <v>2.0486111111111111E-2</v>
      </c>
      <c r="CC36" s="8">
        <v>2.3564814814814813E-2</v>
      </c>
      <c r="CD36" s="8">
        <v>1.9398148148148147E-2</v>
      </c>
    </row>
    <row r="37" spans="1:82" x14ac:dyDescent="0.25">
      <c r="A37" s="2" t="s">
        <v>89</v>
      </c>
      <c r="B37" s="2" t="s">
        <v>158</v>
      </c>
      <c r="C37" t="s">
        <v>29</v>
      </c>
      <c r="D37" s="7">
        <v>1.6840277777777777E-2</v>
      </c>
      <c r="E37" s="8">
        <v>2.5439814814814814E-2</v>
      </c>
      <c r="F37" s="8">
        <v>3.6550925925925924E-2</v>
      </c>
      <c r="G37" s="65">
        <v>3.6111111111111114E-3</v>
      </c>
      <c r="H37" s="8">
        <v>5.3009259259259251E-3</v>
      </c>
      <c r="I37" s="8">
        <v>2.3090277777777779E-2</v>
      </c>
      <c r="J37" s="8">
        <v>1.3391203703703704E-2</v>
      </c>
      <c r="K37" s="8">
        <v>1.1249999999999998E-2</v>
      </c>
      <c r="L37" s="8">
        <v>2.3391203703703702E-2</v>
      </c>
      <c r="M37" s="8">
        <v>2.3194444444444445E-2</v>
      </c>
      <c r="N37" s="8">
        <v>4.0787037037037038E-2</v>
      </c>
      <c r="O37" s="8">
        <v>2.2708333333333334E-2</v>
      </c>
      <c r="P37" s="8">
        <v>6.6145833333333334E-2</v>
      </c>
      <c r="Q37" s="57">
        <v>2.9398148148148148E-3</v>
      </c>
      <c r="R37" s="37">
        <v>4.0983796296296296E-2</v>
      </c>
      <c r="S37" s="8">
        <v>2.9201388888888888E-2</v>
      </c>
      <c r="T37" s="29">
        <v>2.8611111111111115E-2</v>
      </c>
      <c r="U37" s="8">
        <v>2.3553240740740739E-2</v>
      </c>
      <c r="V37" s="8">
        <v>2.5694444444444447E-2</v>
      </c>
      <c r="W37" s="8">
        <v>1.3888888888888889E-4</v>
      </c>
      <c r="X37" s="8">
        <v>1.894675925925926E-2</v>
      </c>
      <c r="Y37" s="8">
        <v>2.884259259259259E-2</v>
      </c>
      <c r="Z37" s="8">
        <v>2.9131944444444446E-2</v>
      </c>
      <c r="AA37" s="8">
        <v>3.5300925925925923E-2</v>
      </c>
      <c r="AB37" s="8">
        <v>1.621527777777778E-2</v>
      </c>
      <c r="AC37" s="8">
        <v>2.6215277777777778E-2</v>
      </c>
      <c r="AD37" s="8">
        <v>8.6458333333333335E-3</v>
      </c>
      <c r="AE37" s="8">
        <v>4.0509259259259258E-4</v>
      </c>
      <c r="AF37" s="8">
        <v>1.6087962962962964E-2</v>
      </c>
      <c r="AG37" s="8">
        <v>1.1111111111111112E-2</v>
      </c>
      <c r="AH37" s="8">
        <v>4.1805555555555561E-2</v>
      </c>
      <c r="AI37" s="8">
        <v>2.7951388888888887E-2</v>
      </c>
      <c r="AJ37" s="8">
        <v>1.064814814814815E-2</v>
      </c>
      <c r="AK37" s="8">
        <v>2.5879629629629627E-2</v>
      </c>
      <c r="AL37" s="8">
        <v>3.6134259259259262E-2</v>
      </c>
      <c r="AM37" s="8">
        <v>4.3761574074074078E-2</v>
      </c>
      <c r="AN37" s="8">
        <v>2.1180555555555553E-2</v>
      </c>
      <c r="AO37" s="8">
        <v>1.4085648148148151E-2</v>
      </c>
      <c r="AP37" s="8">
        <v>2.3148148148148146E-4</v>
      </c>
      <c r="AQ37" s="8">
        <v>0.11123842592592592</v>
      </c>
      <c r="AR37" s="8">
        <v>4.6296296296296293E-4</v>
      </c>
      <c r="AS37" s="8">
        <v>2.7465277777777772E-2</v>
      </c>
      <c r="AT37" s="8">
        <v>1.7708333333333332E-3</v>
      </c>
      <c r="AU37" s="8">
        <v>2.056712962962963E-2</v>
      </c>
      <c r="AV37" s="8">
        <v>3.425925925925926E-2</v>
      </c>
      <c r="AW37" s="8">
        <v>2.900462962962963E-2</v>
      </c>
      <c r="AX37" s="8">
        <v>2.1354166666666664E-2</v>
      </c>
      <c r="AY37" s="8">
        <v>3.8194444444444441E-2</v>
      </c>
      <c r="AZ37" s="8">
        <v>5.2314814814814814E-2</v>
      </c>
      <c r="BA37" s="8">
        <v>3.4918981481481481E-2</v>
      </c>
      <c r="BB37" s="8">
        <v>9.4560185185185181E-3</v>
      </c>
      <c r="BC37" s="8">
        <v>3.861111111111111E-2</v>
      </c>
      <c r="BD37" s="8">
        <v>3.2928240740740737E-2</v>
      </c>
      <c r="BE37" s="8">
        <v>1.6296296296296295E-2</v>
      </c>
      <c r="BF37" s="8">
        <v>1.6793981481481483E-2</v>
      </c>
      <c r="BG37" s="8">
        <v>2.4097222222222225E-2</v>
      </c>
      <c r="BH37" s="8">
        <v>1.6053240740740739E-2</v>
      </c>
      <c r="BI37" s="8">
        <v>2.3379629629629631E-3</v>
      </c>
      <c r="BJ37" s="8">
        <v>2.0081018518518519E-2</v>
      </c>
      <c r="BK37" s="8">
        <v>7.2314814814814818E-2</v>
      </c>
      <c r="BL37" s="29">
        <v>1.3888888888888889E-3</v>
      </c>
      <c r="BM37" s="8">
        <v>1.9560185185185184E-3</v>
      </c>
      <c r="BN37" s="8">
        <v>2.0833333333333333E-3</v>
      </c>
      <c r="BO37" s="8">
        <v>4.3981481481481484E-3</v>
      </c>
      <c r="BP37" s="8">
        <v>4.0879629629629634E-2</v>
      </c>
      <c r="BQ37" s="8">
        <v>4.5138888888888893E-3</v>
      </c>
      <c r="BR37" s="8">
        <v>4.5567129629629631E-2</v>
      </c>
      <c r="BS37" s="8">
        <v>9.7685185185185184E-3</v>
      </c>
      <c r="BT37" s="8">
        <v>2.7511574074074074E-2</v>
      </c>
      <c r="BU37" s="8">
        <v>6.0532407407407403E-2</v>
      </c>
      <c r="BV37" s="8">
        <v>2.7488425925925927E-2</v>
      </c>
      <c r="BW37" s="8">
        <v>2.2222222222222223E-2</v>
      </c>
      <c r="BX37" s="8">
        <v>1.8217592592592594E-2</v>
      </c>
      <c r="BY37" s="8">
        <v>5.2662037037037035E-2</v>
      </c>
      <c r="BZ37" s="8">
        <v>1.1782407407407406E-2</v>
      </c>
      <c r="CA37" s="90">
        <v>2.056712962962963E-2</v>
      </c>
      <c r="CB37" s="8">
        <v>2.2824074074074076E-2</v>
      </c>
      <c r="CC37" s="8">
        <v>2.5347222222222219E-2</v>
      </c>
      <c r="CD37" s="8">
        <v>2.1539351851851851E-2</v>
      </c>
    </row>
    <row r="38" spans="1:82" x14ac:dyDescent="0.25">
      <c r="A38" s="2" t="s">
        <v>89</v>
      </c>
      <c r="B38" s="2" t="s">
        <v>245</v>
      </c>
      <c r="C38" t="s">
        <v>30</v>
      </c>
      <c r="D38" s="7">
        <v>0</v>
      </c>
      <c r="E38" s="8">
        <v>0</v>
      </c>
      <c r="F38" s="8">
        <v>0</v>
      </c>
      <c r="G38" s="8">
        <v>0</v>
      </c>
      <c r="H38" s="8">
        <v>0</v>
      </c>
      <c r="I38" s="8">
        <v>0</v>
      </c>
      <c r="J38" s="8">
        <v>0</v>
      </c>
      <c r="K38" s="8">
        <v>0</v>
      </c>
      <c r="L38" s="8">
        <v>0</v>
      </c>
      <c r="M38" s="8">
        <v>0</v>
      </c>
      <c r="N38" s="8">
        <v>0</v>
      </c>
      <c r="O38" s="8">
        <v>0</v>
      </c>
      <c r="P38" s="8">
        <v>0</v>
      </c>
      <c r="Q38" s="57">
        <v>0</v>
      </c>
      <c r="R38" s="37">
        <v>0</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v>0</v>
      </c>
      <c r="AR38" s="8">
        <v>0</v>
      </c>
      <c r="AS38" s="8">
        <v>0</v>
      </c>
      <c r="AT38" s="8">
        <v>0</v>
      </c>
      <c r="AU38" s="8">
        <v>0</v>
      </c>
      <c r="AV38" s="8">
        <v>0</v>
      </c>
      <c r="AW38" s="8">
        <v>0</v>
      </c>
      <c r="AX38" s="8">
        <v>0</v>
      </c>
      <c r="AY38" s="8">
        <v>0</v>
      </c>
      <c r="AZ38" s="8">
        <v>0</v>
      </c>
      <c r="BA38" s="8">
        <v>0</v>
      </c>
      <c r="BB38" s="8">
        <v>0</v>
      </c>
      <c r="BC38" s="8">
        <v>0</v>
      </c>
      <c r="BD38" s="8">
        <v>0</v>
      </c>
      <c r="BE38" s="8">
        <v>0</v>
      </c>
      <c r="BF38" s="8">
        <v>0</v>
      </c>
      <c r="BG38" s="8">
        <v>0</v>
      </c>
      <c r="BH38" s="8">
        <v>0</v>
      </c>
      <c r="BI38" s="8">
        <v>0</v>
      </c>
      <c r="BJ38" s="8">
        <v>0</v>
      </c>
      <c r="BK38" s="8">
        <v>0</v>
      </c>
      <c r="BL38" s="8">
        <v>0</v>
      </c>
      <c r="BM38" s="8">
        <v>0</v>
      </c>
      <c r="BN38" s="8">
        <v>0</v>
      </c>
      <c r="BO38" s="8">
        <v>0</v>
      </c>
      <c r="BP38" s="8">
        <v>0</v>
      </c>
      <c r="BQ38" s="8">
        <v>0</v>
      </c>
      <c r="BR38" s="8">
        <v>0</v>
      </c>
      <c r="BS38" s="8">
        <v>0</v>
      </c>
      <c r="BT38" s="8">
        <v>0</v>
      </c>
      <c r="BU38" s="8">
        <v>0</v>
      </c>
      <c r="BV38" s="8">
        <v>0</v>
      </c>
      <c r="BW38" s="8">
        <v>0</v>
      </c>
      <c r="BX38" s="8">
        <v>0</v>
      </c>
      <c r="BY38" s="8">
        <v>0</v>
      </c>
      <c r="BZ38" s="8">
        <v>0</v>
      </c>
      <c r="CA38" s="8">
        <v>0</v>
      </c>
      <c r="CB38" s="8">
        <v>0</v>
      </c>
      <c r="CC38" s="8">
        <v>0</v>
      </c>
      <c r="CD38" s="8">
        <v>0</v>
      </c>
    </row>
    <row r="39" spans="1:82" x14ac:dyDescent="0.25">
      <c r="A39" s="2" t="s">
        <v>89</v>
      </c>
      <c r="B39" s="2" t="s">
        <v>245</v>
      </c>
      <c r="C39" t="s">
        <v>31</v>
      </c>
      <c r="D39" s="7">
        <v>4.0509259259259258E-4</v>
      </c>
      <c r="E39" s="8">
        <v>1.4351851851851854E-3</v>
      </c>
      <c r="F39" s="8">
        <v>4.0509259259259258E-4</v>
      </c>
      <c r="G39" s="8">
        <v>7.3032407407407412E-3</v>
      </c>
      <c r="H39" s="8">
        <v>1.736111111111111E-3</v>
      </c>
      <c r="I39" s="8">
        <v>3.1018518518518522E-3</v>
      </c>
      <c r="J39" s="8">
        <v>2.0833333333333335E-4</v>
      </c>
      <c r="K39" s="8">
        <v>9.2592592592592588E-5</v>
      </c>
      <c r="L39" s="8">
        <v>2.615740740740741E-3</v>
      </c>
      <c r="M39" s="8">
        <v>2.6620370370370372E-4</v>
      </c>
      <c r="N39" s="8">
        <v>3.5879629629629629E-3</v>
      </c>
      <c r="O39" s="8">
        <v>8.1365740740740738E-3</v>
      </c>
      <c r="P39" s="8">
        <v>8.7962962962962962E-4</v>
      </c>
      <c r="Q39" s="57">
        <v>1.3773148148148147E-3</v>
      </c>
      <c r="R39" s="37">
        <v>2.6620370370370374E-3</v>
      </c>
      <c r="S39" s="8">
        <v>1.6435185185185183E-3</v>
      </c>
      <c r="T39" s="8">
        <v>4.9768518518518521E-4</v>
      </c>
      <c r="U39" s="8">
        <v>4.1666666666666669E-4</v>
      </c>
      <c r="V39" s="8">
        <v>1.8634259259259261E-3</v>
      </c>
      <c r="W39" s="8">
        <v>1.7361111111111112E-4</v>
      </c>
      <c r="X39" s="8">
        <v>8.3333333333333339E-4</v>
      </c>
      <c r="Y39" s="8">
        <v>2.9374999999999998E-2</v>
      </c>
      <c r="Z39" s="8">
        <v>1.2731481481481483E-3</v>
      </c>
      <c r="AA39" s="8">
        <v>2.3958333333333336E-3</v>
      </c>
      <c r="AB39" s="8">
        <v>4.6296296296296293E-4</v>
      </c>
      <c r="AC39" s="8">
        <v>2.3495370370370371E-3</v>
      </c>
      <c r="AD39" s="8">
        <v>6.0185185185185177E-3</v>
      </c>
      <c r="AE39" s="8">
        <v>1.736111111111111E-3</v>
      </c>
      <c r="AF39" s="8">
        <v>2.6620370370370372E-4</v>
      </c>
      <c r="AG39" s="8">
        <v>2.4305555555555556E-3</v>
      </c>
      <c r="AH39" s="8">
        <v>1.4930555555555556E-3</v>
      </c>
      <c r="AI39" s="8">
        <v>2.5694444444444445E-3</v>
      </c>
      <c r="AJ39" s="8">
        <v>8.1018518518518516E-4</v>
      </c>
      <c r="AK39" s="8">
        <v>1.0532407407407407E-3</v>
      </c>
      <c r="AL39" s="8">
        <v>1.273148148148148E-4</v>
      </c>
      <c r="AM39" s="8">
        <v>1.5972222222222221E-3</v>
      </c>
      <c r="AN39" s="8">
        <v>4.2361111111111106E-3</v>
      </c>
      <c r="AO39" s="8">
        <v>1.2847222222222223E-3</v>
      </c>
      <c r="AP39" s="8">
        <v>5.2083333333333333E-4</v>
      </c>
      <c r="AQ39" s="8">
        <v>2.8935185185185189E-4</v>
      </c>
      <c r="AR39" s="8" t="s">
        <v>53</v>
      </c>
      <c r="AS39" s="8">
        <v>1.1689814814814816E-3</v>
      </c>
      <c r="AT39" s="8">
        <v>1.1574074074074073E-3</v>
      </c>
      <c r="AU39" s="8">
        <v>1.0532407407407407E-3</v>
      </c>
      <c r="AV39" s="8">
        <v>1.5624999999999999E-3</v>
      </c>
      <c r="AW39" s="8">
        <v>1.7013888888888892E-3</v>
      </c>
      <c r="AX39" s="8">
        <v>3.4722222222222224E-4</v>
      </c>
      <c r="AY39" s="8">
        <v>2.0833333333333333E-3</v>
      </c>
      <c r="AZ39" s="8">
        <v>2.6967592592592594E-3</v>
      </c>
      <c r="BA39" s="8">
        <v>2.4768518518518516E-3</v>
      </c>
      <c r="BB39" s="8">
        <v>1.6203703703703703E-4</v>
      </c>
      <c r="BC39" s="8">
        <v>1.7824074074074072E-3</v>
      </c>
      <c r="BD39" s="8">
        <v>1.8171296296296297E-3</v>
      </c>
      <c r="BE39" s="8">
        <v>1.4467592592592594E-3</v>
      </c>
      <c r="BF39" s="8">
        <v>1.5393518518518519E-3</v>
      </c>
      <c r="BG39" s="8">
        <v>1.3541666666666667E-3</v>
      </c>
      <c r="BH39" s="8">
        <v>1.4814814814814814E-3</v>
      </c>
      <c r="BI39" s="8">
        <v>2.0833333333333333E-3</v>
      </c>
      <c r="BJ39" s="8">
        <v>1.2847222222222223E-3</v>
      </c>
      <c r="BK39" s="8">
        <v>9.1435185185185185E-4</v>
      </c>
      <c r="BL39" s="8">
        <v>3.4722222222222224E-4</v>
      </c>
      <c r="BM39" s="8">
        <v>3.7037037037037035E-4</v>
      </c>
      <c r="BN39" s="8">
        <v>1.736111111111111E-3</v>
      </c>
      <c r="BO39" s="8">
        <v>3.8425925925925923E-3</v>
      </c>
      <c r="BP39" s="8">
        <v>1.5624999999999999E-3</v>
      </c>
      <c r="BQ39" s="8">
        <v>3.1828703703703702E-3</v>
      </c>
      <c r="BR39" s="8">
        <v>6.9444444444444441E-3</v>
      </c>
      <c r="BS39" s="8">
        <v>1.1921296296296296E-3</v>
      </c>
      <c r="BT39" s="8">
        <v>1.0532407407407407E-3</v>
      </c>
      <c r="BU39" s="8">
        <v>3.414351851851852E-3</v>
      </c>
      <c r="BV39" s="8">
        <v>1.6203703703703703E-3</v>
      </c>
      <c r="BW39" s="8">
        <v>3.0208333333333333E-3</v>
      </c>
      <c r="BX39" s="8">
        <v>1.25E-3</v>
      </c>
      <c r="BY39" s="8">
        <v>2.0601851851851853E-3</v>
      </c>
      <c r="BZ39" s="8">
        <v>2.199074074074074E-4</v>
      </c>
      <c r="CA39" s="8">
        <v>1.1689814814814816E-3</v>
      </c>
      <c r="CB39" s="8">
        <v>1.1805555555555556E-3</v>
      </c>
      <c r="CC39" s="8">
        <v>1.5046296296296294E-3</v>
      </c>
      <c r="CD39" s="8">
        <v>4.7222222222222223E-3</v>
      </c>
    </row>
    <row r="40" spans="1:82" x14ac:dyDescent="0.25">
      <c r="A40" s="2" t="s">
        <v>89</v>
      </c>
      <c r="B40" s="2" t="s">
        <v>245</v>
      </c>
      <c r="C40" t="s">
        <v>32</v>
      </c>
      <c r="D40" s="7">
        <v>6.9444444444444447E-4</v>
      </c>
      <c r="E40" s="8">
        <v>1.7476851851851852E-3</v>
      </c>
      <c r="F40" s="8">
        <v>5.4398148148148144E-4</v>
      </c>
      <c r="G40" s="65">
        <v>4.0393518518518521E-3</v>
      </c>
      <c r="H40" s="8">
        <v>2.0601851851851853E-3</v>
      </c>
      <c r="I40" s="8">
        <v>3.2407407407407406E-3</v>
      </c>
      <c r="J40" s="8">
        <v>3.1250000000000001E-4</v>
      </c>
      <c r="K40" s="8">
        <v>2.7777777777777778E-4</v>
      </c>
      <c r="L40" s="8">
        <v>4.1203703703703706E-3</v>
      </c>
      <c r="M40" s="8">
        <v>1.4351851851851854E-3</v>
      </c>
      <c r="N40" s="8">
        <v>4.340277777777778E-3</v>
      </c>
      <c r="O40" s="8">
        <v>9.9884259259259266E-3</v>
      </c>
      <c r="P40" s="8">
        <v>5.347222222222222E-3</v>
      </c>
      <c r="Q40" s="57">
        <v>1.5740740740740741E-3</v>
      </c>
      <c r="R40" s="37">
        <v>3.5879629629629629E-3</v>
      </c>
      <c r="S40" s="8">
        <v>1.7824074074074072E-3</v>
      </c>
      <c r="T40" s="8">
        <v>5.3240740740740744E-4</v>
      </c>
      <c r="U40" s="8">
        <v>5.6712962962962956E-4</v>
      </c>
      <c r="V40" s="8">
        <v>2.0370370370370373E-3</v>
      </c>
      <c r="W40" s="8">
        <v>4.6296296296296293E-4</v>
      </c>
      <c r="X40" s="8">
        <v>1.0185185185185186E-3</v>
      </c>
      <c r="Y40" s="8">
        <v>2.9780092592592594E-2</v>
      </c>
      <c r="Z40" s="8">
        <v>1.5046296296296294E-3</v>
      </c>
      <c r="AA40" s="8">
        <v>2.615740740740741E-3</v>
      </c>
      <c r="AB40" s="8">
        <v>7.5231481481481471E-4</v>
      </c>
      <c r="AC40" s="8">
        <v>2.3726851851851851E-3</v>
      </c>
      <c r="AD40" s="8">
        <v>6.1921296296296299E-3</v>
      </c>
      <c r="AE40" s="8">
        <v>5.7870370370370366E-5</v>
      </c>
      <c r="AF40" s="8">
        <v>5.5555555555555556E-4</v>
      </c>
      <c r="AG40" s="8">
        <v>2.7546296296296294E-3</v>
      </c>
      <c r="AH40" s="8">
        <v>2.0023148148148148E-3</v>
      </c>
      <c r="AI40" s="8">
        <v>2.9166666666666668E-3</v>
      </c>
      <c r="AJ40" s="8">
        <v>9.2592592592592585E-4</v>
      </c>
      <c r="AK40" s="8">
        <v>1.3773148148148147E-3</v>
      </c>
      <c r="AL40" s="8">
        <v>6.2500000000000001E-4</v>
      </c>
      <c r="AM40" s="8">
        <v>2.3379629629629631E-3</v>
      </c>
      <c r="AN40" s="8">
        <v>4.3518518518518515E-3</v>
      </c>
      <c r="AO40" s="8">
        <v>1.3194444444444443E-3</v>
      </c>
      <c r="AP40" s="8">
        <v>5.7870370370370378E-4</v>
      </c>
      <c r="AQ40" s="8">
        <v>4.6296296296296293E-4</v>
      </c>
      <c r="AR40" s="8" t="s">
        <v>53</v>
      </c>
      <c r="AS40" s="8">
        <v>1.3888888888888889E-3</v>
      </c>
      <c r="AT40" s="8">
        <v>8.1018518518518516E-5</v>
      </c>
      <c r="AU40" s="8">
        <v>1.1458333333333333E-3</v>
      </c>
      <c r="AV40" s="8" t="s">
        <v>53</v>
      </c>
      <c r="AW40" s="8">
        <v>2.0949074074074073E-3</v>
      </c>
      <c r="AX40" s="8">
        <v>1.1574074074074073E-4</v>
      </c>
      <c r="AY40" s="8">
        <v>3.472222222222222E-3</v>
      </c>
      <c r="AZ40" s="8">
        <v>3.1597222222222222E-3</v>
      </c>
      <c r="BA40" s="8">
        <v>3.483796296296296E-3</v>
      </c>
      <c r="BB40" s="8">
        <v>1.9675925925925926E-4</v>
      </c>
      <c r="BC40" s="8">
        <v>1.7939814814814815E-3</v>
      </c>
      <c r="BD40" s="8">
        <v>1.8402777777777777E-3</v>
      </c>
      <c r="BE40" s="8">
        <v>1.6319444444444445E-3</v>
      </c>
      <c r="BF40" s="8">
        <v>1.7939814814814815E-3</v>
      </c>
      <c r="BG40" s="8">
        <v>1.5162037037037036E-3</v>
      </c>
      <c r="BH40" s="8">
        <v>1.6203703703703703E-3</v>
      </c>
      <c r="BI40" s="8">
        <v>1.1574074074074073E-4</v>
      </c>
      <c r="BJ40" s="8">
        <v>3.483796296296296E-3</v>
      </c>
      <c r="BK40" s="8">
        <v>2.5347222222222221E-3</v>
      </c>
      <c r="BL40" s="8">
        <v>3.4722222222222224E-4</v>
      </c>
      <c r="BM40" s="8">
        <v>3.2407407407407406E-4</v>
      </c>
      <c r="BN40" s="8">
        <v>1.3888888888888889E-4</v>
      </c>
      <c r="BO40" s="8">
        <v>1.736111111111111E-3</v>
      </c>
      <c r="BP40" s="8">
        <v>3.7847222222222223E-3</v>
      </c>
      <c r="BQ40" s="8">
        <v>1.9097222222222222E-3</v>
      </c>
      <c r="BR40" s="8">
        <v>1.0937500000000001E-2</v>
      </c>
      <c r="BS40" s="8">
        <v>1.4467592592592594E-3</v>
      </c>
      <c r="BT40" s="8">
        <v>1.3541666666666667E-3</v>
      </c>
      <c r="BU40" s="8">
        <v>9.780092592592592E-3</v>
      </c>
      <c r="BV40" s="8">
        <v>1.6782407407407406E-3</v>
      </c>
      <c r="BW40" s="8">
        <v>3.1134259259259257E-3</v>
      </c>
      <c r="BX40" s="8">
        <v>1.4120370370370369E-3</v>
      </c>
      <c r="BY40" s="8">
        <v>2.5347222222222221E-3</v>
      </c>
      <c r="BZ40" s="8">
        <v>3.3564814814814812E-4</v>
      </c>
      <c r="CA40" s="8">
        <v>1.261574074074074E-3</v>
      </c>
      <c r="CB40" s="8">
        <v>1.2847222222222223E-3</v>
      </c>
      <c r="CC40" s="8">
        <v>2.0370370370370373E-3</v>
      </c>
      <c r="CD40" s="8">
        <v>5.7870370370370376E-3</v>
      </c>
    </row>
    <row r="41" spans="1:82" x14ac:dyDescent="0.25">
      <c r="A41" s="2" t="s">
        <v>89</v>
      </c>
      <c r="B41" s="2" t="s">
        <v>245</v>
      </c>
      <c r="C41" t="s">
        <v>33</v>
      </c>
      <c r="D41" s="7">
        <v>7.6388888888888893E-4</v>
      </c>
      <c r="E41" s="8">
        <v>3.0092592592592588E-3</v>
      </c>
      <c r="F41" s="8">
        <v>7.291666666666667E-4</v>
      </c>
      <c r="G41" s="65">
        <v>1.1574074074074073E-3</v>
      </c>
      <c r="H41" s="8">
        <v>2.6967592592592594E-3</v>
      </c>
      <c r="I41" s="8">
        <v>4.1666666666666666E-3</v>
      </c>
      <c r="J41" s="8">
        <v>6.018518518518519E-4</v>
      </c>
      <c r="K41" s="8">
        <v>5.4398148148148144E-4</v>
      </c>
      <c r="L41" s="8">
        <v>5.3356481481481484E-3</v>
      </c>
      <c r="M41" s="8">
        <v>1.8402777777777777E-3</v>
      </c>
      <c r="N41" s="8">
        <v>5.1273148148148146E-3</v>
      </c>
      <c r="O41" s="8">
        <v>1.1631944444444445E-2</v>
      </c>
      <c r="P41" s="8">
        <v>6.3888888888888884E-3</v>
      </c>
      <c r="Q41" s="57">
        <v>1.7592592592592592E-3</v>
      </c>
      <c r="R41" s="37">
        <v>4.8611111111111112E-3</v>
      </c>
      <c r="S41" s="8">
        <v>2.0717592592592593E-3</v>
      </c>
      <c r="T41" s="8">
        <v>7.6388888888888893E-4</v>
      </c>
      <c r="U41" s="8">
        <v>9.7222222222222209E-4</v>
      </c>
      <c r="V41" s="8">
        <v>2.4768518518518516E-3</v>
      </c>
      <c r="W41" s="8" t="s">
        <v>53</v>
      </c>
      <c r="X41" s="8">
        <v>1.3773148148148147E-3</v>
      </c>
      <c r="Y41" s="8">
        <v>3.0115740740740738E-2</v>
      </c>
      <c r="Z41" s="8">
        <v>2.0370370370370373E-3</v>
      </c>
      <c r="AA41" s="8">
        <v>3.7037037037037034E-3</v>
      </c>
      <c r="AB41" s="8">
        <v>1.1458333333333333E-3</v>
      </c>
      <c r="AC41" s="8">
        <v>2.5000000000000001E-3</v>
      </c>
      <c r="AD41" s="8">
        <v>6.851851851851852E-3</v>
      </c>
      <c r="AE41" s="8">
        <v>2.3148148148148147E-5</v>
      </c>
      <c r="AF41" s="8">
        <v>6.3657407407407402E-4</v>
      </c>
      <c r="AG41" s="8">
        <v>3.1249999999999997E-3</v>
      </c>
      <c r="AH41" s="8">
        <v>2.3495370370370371E-3</v>
      </c>
      <c r="AI41" s="8">
        <v>3.3680555555555551E-3</v>
      </c>
      <c r="AJ41" s="8">
        <v>1.1574074074074073E-3</v>
      </c>
      <c r="AK41" s="8">
        <v>2.0833333333333333E-3</v>
      </c>
      <c r="AL41" s="8">
        <v>1.2847222222222223E-3</v>
      </c>
      <c r="AM41" s="8">
        <v>3.472222222222222E-3</v>
      </c>
      <c r="AN41" s="8">
        <v>5.7638888888888887E-3</v>
      </c>
      <c r="AO41" s="8">
        <v>1.7245370370370372E-3</v>
      </c>
      <c r="AP41" s="8">
        <v>1.0416666666666667E-3</v>
      </c>
      <c r="AQ41" s="8">
        <v>4.9768518518518521E-4</v>
      </c>
      <c r="AR41" s="8">
        <v>7.175925925925927E-4</v>
      </c>
      <c r="AS41" s="8">
        <v>1.712962962962963E-3</v>
      </c>
      <c r="AT41" s="8">
        <v>2.8935185185185189E-4</v>
      </c>
      <c r="AU41" s="8">
        <v>1.423611111111111E-3</v>
      </c>
      <c r="AV41" s="8" t="s">
        <v>53</v>
      </c>
      <c r="AW41" s="8">
        <v>2.3148148148148151E-3</v>
      </c>
      <c r="AX41" s="8">
        <v>5.7870370370370378E-4</v>
      </c>
      <c r="AY41" s="8">
        <v>4.7453703703703703E-3</v>
      </c>
      <c r="AZ41" s="8">
        <v>4.108796296296297E-3</v>
      </c>
      <c r="BA41" s="8">
        <v>5.2893518518518515E-3</v>
      </c>
      <c r="BB41" s="8">
        <v>6.5972222222222213E-4</v>
      </c>
      <c r="BC41" s="8">
        <v>2.1759259259259258E-3</v>
      </c>
      <c r="BD41" s="8">
        <v>2.0949074074074073E-3</v>
      </c>
      <c r="BE41" s="8">
        <v>1.9791666666666668E-3</v>
      </c>
      <c r="BF41" s="8">
        <v>1.9791666666666668E-3</v>
      </c>
      <c r="BG41" s="8">
        <v>2.7314814814814819E-3</v>
      </c>
      <c r="BH41" s="8">
        <v>2.0254629629629629E-3</v>
      </c>
      <c r="BI41" s="8">
        <v>6.9444444444444447E-4</v>
      </c>
      <c r="BJ41" s="8">
        <v>4.2592592592592595E-3</v>
      </c>
      <c r="BK41" s="8">
        <v>3.3912037037037036E-3</v>
      </c>
      <c r="BL41" s="8">
        <v>3.5879629629629635E-4</v>
      </c>
      <c r="BM41" s="8">
        <v>3.8194444444444446E-4</v>
      </c>
      <c r="BN41" s="8">
        <v>3.7037037037037035E-4</v>
      </c>
      <c r="BO41" s="8">
        <v>3.5879629629629629E-3</v>
      </c>
      <c r="BP41" s="8">
        <v>4.4791666666666669E-3</v>
      </c>
      <c r="BQ41" s="8">
        <v>4.340277777777778E-3</v>
      </c>
      <c r="BR41" s="8">
        <v>1.1458333333333334E-2</v>
      </c>
      <c r="BS41" s="8">
        <v>1.7013888888888892E-3</v>
      </c>
      <c r="BT41" s="8">
        <v>2.0138888888888888E-3</v>
      </c>
      <c r="BU41" s="8">
        <v>1.0243055555555556E-2</v>
      </c>
      <c r="BV41" s="8">
        <v>1.8171296296296297E-3</v>
      </c>
      <c r="BW41" s="8">
        <v>3.6574074074074074E-3</v>
      </c>
      <c r="BX41" s="8">
        <v>1.736111111111111E-3</v>
      </c>
      <c r="BY41" s="8">
        <v>3.3101851851851851E-3</v>
      </c>
      <c r="BZ41" s="8">
        <v>5.2083333333333333E-4</v>
      </c>
      <c r="CA41" s="8">
        <v>1.6203703703703703E-3</v>
      </c>
      <c r="CB41" s="8">
        <v>1.5277777777777779E-3</v>
      </c>
      <c r="CC41" s="8">
        <v>2.1990740740740742E-3</v>
      </c>
      <c r="CD41" s="8">
        <v>6.7129629629629622E-3</v>
      </c>
    </row>
    <row r="42" spans="1:82" x14ac:dyDescent="0.25">
      <c r="A42" s="2" t="s">
        <v>89</v>
      </c>
      <c r="B42" s="2" t="s">
        <v>245</v>
      </c>
      <c r="C42" t="s">
        <v>34</v>
      </c>
      <c r="D42" s="7">
        <v>8.9120370370370362E-4</v>
      </c>
      <c r="E42" s="8">
        <v>3.4027777777777784E-3</v>
      </c>
      <c r="F42" s="8">
        <v>1.3888888888888889E-3</v>
      </c>
      <c r="G42" s="65">
        <v>9.6064814814814808E-4</v>
      </c>
      <c r="H42" s="8">
        <v>3.1249999999999997E-3</v>
      </c>
      <c r="I42" s="8">
        <v>4.6759259259259263E-3</v>
      </c>
      <c r="J42" s="8">
        <v>7.291666666666667E-4</v>
      </c>
      <c r="K42" s="8">
        <v>6.3657407407407402E-4</v>
      </c>
      <c r="L42" s="8">
        <v>6.9444444444444441E-3</v>
      </c>
      <c r="M42" s="8">
        <v>2.0833333333333333E-3</v>
      </c>
      <c r="N42" s="8">
        <v>5.7638888888888887E-3</v>
      </c>
      <c r="O42" s="8">
        <v>1.2037037037037035E-2</v>
      </c>
      <c r="P42" s="8">
        <v>6.6666666666666671E-3</v>
      </c>
      <c r="Q42" s="57">
        <v>1.8634259259259261E-3</v>
      </c>
      <c r="R42" s="37">
        <v>6.6666666666666671E-3</v>
      </c>
      <c r="S42" s="8">
        <v>2.2800925925925927E-3</v>
      </c>
      <c r="T42" s="8">
        <v>8.9120370370370362E-4</v>
      </c>
      <c r="U42" s="8">
        <v>1.25E-3</v>
      </c>
      <c r="V42" s="8">
        <v>2.8240740740740739E-3</v>
      </c>
      <c r="W42" s="8" t="s">
        <v>53</v>
      </c>
      <c r="X42" s="8">
        <v>1.6319444444444445E-3</v>
      </c>
      <c r="Y42" s="8">
        <v>3.0972222222222224E-2</v>
      </c>
      <c r="Z42" s="8">
        <v>2.3379629629629631E-3</v>
      </c>
      <c r="AA42" s="8">
        <v>5.4398148148148149E-3</v>
      </c>
      <c r="AB42" s="8">
        <v>1.8402777777777777E-3</v>
      </c>
      <c r="AC42" s="8">
        <v>2.7893518518518519E-3</v>
      </c>
      <c r="AD42" s="8">
        <v>7.3495370370370372E-3</v>
      </c>
      <c r="AE42" s="8">
        <v>9.2592592592592585E-4</v>
      </c>
      <c r="AF42" s="8">
        <v>7.9861111111111105E-4</v>
      </c>
      <c r="AG42" s="8">
        <v>3.483796296296296E-3</v>
      </c>
      <c r="AH42" s="8">
        <v>2.5000000000000001E-3</v>
      </c>
      <c r="AI42" s="8">
        <v>3.9236111111111112E-3</v>
      </c>
      <c r="AJ42" s="8">
        <v>2.0833333333333333E-3</v>
      </c>
      <c r="AK42" s="8">
        <v>2.4537037037037036E-3</v>
      </c>
      <c r="AL42" s="8">
        <v>2.3148148148148151E-3</v>
      </c>
      <c r="AM42" s="8">
        <v>6.0069444444444441E-3</v>
      </c>
      <c r="AN42" s="8">
        <v>7.1643518518518514E-3</v>
      </c>
      <c r="AO42" s="8">
        <v>1.9791666666666668E-3</v>
      </c>
      <c r="AP42" s="8">
        <v>6.9444444444444447E-4</v>
      </c>
      <c r="AQ42" s="8">
        <v>8.564814814814815E-4</v>
      </c>
      <c r="AR42" s="8">
        <v>7.291666666666667E-4</v>
      </c>
      <c r="AS42" s="8">
        <v>1.9328703703703704E-3</v>
      </c>
      <c r="AT42" s="8">
        <v>2.7777777777777778E-4</v>
      </c>
      <c r="AU42" s="8">
        <v>1.7592592592592592E-3</v>
      </c>
      <c r="AV42" s="8" t="s">
        <v>53</v>
      </c>
      <c r="AW42" s="8">
        <v>2.9282407407407412E-3</v>
      </c>
      <c r="AX42" s="8">
        <v>7.6388888888888893E-4</v>
      </c>
      <c r="AY42" s="8">
        <v>6.5972222222222222E-3</v>
      </c>
      <c r="AZ42" s="8">
        <v>4.6527777777777774E-3</v>
      </c>
      <c r="BA42" s="8">
        <v>6.4004629629629628E-3</v>
      </c>
      <c r="BB42" s="8">
        <v>1.0300925925925926E-3</v>
      </c>
      <c r="BC42" s="8">
        <v>2.3842592592592591E-3</v>
      </c>
      <c r="BD42" s="8">
        <v>2.2569444444444447E-3</v>
      </c>
      <c r="BE42" s="8">
        <v>2.2453703703703702E-3</v>
      </c>
      <c r="BF42" s="8">
        <v>2.2106481481481478E-3</v>
      </c>
      <c r="BG42" s="8">
        <v>2.9513888888888888E-3</v>
      </c>
      <c r="BH42" s="8">
        <v>2.1990740740740742E-3</v>
      </c>
      <c r="BI42" s="8" t="s">
        <v>53</v>
      </c>
      <c r="BJ42" s="8">
        <v>4.5717592592592589E-3</v>
      </c>
      <c r="BK42" s="8">
        <v>3.7615740740740739E-3</v>
      </c>
      <c r="BL42" s="8">
        <v>2.3148148148148146E-4</v>
      </c>
      <c r="BM42" s="8">
        <v>2.3148148148148146E-4</v>
      </c>
      <c r="BN42" s="8">
        <v>2.0833333333333335E-4</v>
      </c>
      <c r="BO42" s="8">
        <v>1.5046296296296294E-3</v>
      </c>
      <c r="BP42" s="8">
        <v>5.2199074074074066E-3</v>
      </c>
      <c r="BQ42" s="8">
        <v>2.3148148148148151E-3</v>
      </c>
      <c r="BR42" s="8">
        <v>1.2152777777777778E-2</v>
      </c>
      <c r="BS42" s="8">
        <v>1.9791666666666668E-3</v>
      </c>
      <c r="BT42" s="8">
        <v>2.7430555555555559E-3</v>
      </c>
      <c r="BU42" s="8">
        <v>1.0775462962962964E-2</v>
      </c>
      <c r="BV42" s="8">
        <v>1.9675925925925928E-3</v>
      </c>
      <c r="BW42" s="8">
        <v>3.9467592592592592E-3</v>
      </c>
      <c r="BX42" s="8">
        <v>2.2569444444444447E-3</v>
      </c>
      <c r="BY42" s="8">
        <v>3.7152777777777774E-3</v>
      </c>
      <c r="BZ42" s="8">
        <v>6.7129629629629625E-4</v>
      </c>
      <c r="CA42" s="8">
        <v>1.7245370370370372E-3</v>
      </c>
      <c r="CB42" s="8">
        <v>1.712962962962963E-3</v>
      </c>
      <c r="CC42" s="8">
        <v>2.685185185185185E-3</v>
      </c>
      <c r="CD42" s="8">
        <v>6.9675925925925921E-3</v>
      </c>
    </row>
    <row r="43" spans="1:82" x14ac:dyDescent="0.25">
      <c r="A43" s="2" t="s">
        <v>89</v>
      </c>
      <c r="B43" s="2" t="s">
        <v>245</v>
      </c>
      <c r="C43" t="s">
        <v>35</v>
      </c>
      <c r="D43" s="7">
        <v>1.0763888888888889E-3</v>
      </c>
      <c r="E43" s="8">
        <v>4.3518518518518515E-3</v>
      </c>
      <c r="F43" s="8">
        <v>2.1180555555555553E-3</v>
      </c>
      <c r="G43" s="65">
        <v>8.1018518518518516E-4</v>
      </c>
      <c r="H43" s="8">
        <v>3.5648148148148154E-3</v>
      </c>
      <c r="I43" s="8">
        <v>5.347222222222222E-3</v>
      </c>
      <c r="J43" s="8">
        <v>9.4907407407407408E-4</v>
      </c>
      <c r="K43" s="8">
        <v>8.3333333333333339E-4</v>
      </c>
      <c r="L43" s="8">
        <v>8.5069444444444437E-3</v>
      </c>
      <c r="M43" s="8">
        <v>2.3032407407407407E-3</v>
      </c>
      <c r="N43" s="8">
        <v>6.875E-3</v>
      </c>
      <c r="O43" s="8">
        <v>1.2604166666666666E-2</v>
      </c>
      <c r="P43" s="8">
        <v>7.2569444444444443E-3</v>
      </c>
      <c r="Q43" s="57">
        <v>2.0949074074074073E-3</v>
      </c>
      <c r="R43" s="37">
        <v>7.5694444444444446E-3</v>
      </c>
      <c r="S43" s="8">
        <v>2.6388888888888885E-3</v>
      </c>
      <c r="T43" s="8">
        <v>1.0995370370370371E-3</v>
      </c>
      <c r="U43" s="8">
        <v>1.7245370370370372E-3</v>
      </c>
      <c r="V43" s="8">
        <v>3.414351851851852E-3</v>
      </c>
      <c r="W43" s="8" t="s">
        <v>53</v>
      </c>
      <c r="X43" s="8">
        <v>2.2569444444444447E-3</v>
      </c>
      <c r="Y43" s="8">
        <v>3.1608796296296295E-2</v>
      </c>
      <c r="Z43" s="8">
        <v>2.8587962962962963E-3</v>
      </c>
      <c r="AA43" s="8">
        <v>6.3888888888888884E-3</v>
      </c>
      <c r="AB43" s="8">
        <v>2.1874999999999998E-3</v>
      </c>
      <c r="AC43" s="8">
        <v>3.1712962962962958E-3</v>
      </c>
      <c r="AD43" s="8">
        <v>9.618055555555555E-3</v>
      </c>
      <c r="AE43" s="8">
        <v>9.2592592592592585E-4</v>
      </c>
      <c r="AF43" s="8">
        <v>8.7962962962962962E-4</v>
      </c>
      <c r="AG43" s="8">
        <v>3.6111111111111114E-3</v>
      </c>
      <c r="AH43" s="8">
        <v>3.4606481481481485E-3</v>
      </c>
      <c r="AI43" s="8">
        <v>4.7569444444444447E-3</v>
      </c>
      <c r="AJ43" s="8">
        <v>2.8703703703703708E-3</v>
      </c>
      <c r="AK43" s="8">
        <v>3.5879629629629629E-3</v>
      </c>
      <c r="AL43" s="8">
        <v>2.9282407407407412E-3</v>
      </c>
      <c r="AM43" s="8">
        <v>8.3564814814814804E-3</v>
      </c>
      <c r="AN43" s="8">
        <v>8.518518518518519E-3</v>
      </c>
      <c r="AO43" s="8">
        <v>2.4652777777777776E-3</v>
      </c>
      <c r="AP43" s="8">
        <v>4.6296296296296293E-4</v>
      </c>
      <c r="AQ43" s="8">
        <v>1.2384259259259258E-3</v>
      </c>
      <c r="AR43" s="8">
        <v>6.7129629629629625E-4</v>
      </c>
      <c r="AS43" s="8">
        <v>2.2800925925925927E-3</v>
      </c>
      <c r="AT43" s="8">
        <v>3.9351851851851852E-4</v>
      </c>
      <c r="AU43" s="8">
        <v>2.3842592592592591E-3</v>
      </c>
      <c r="AV43" s="8" t="s">
        <v>53</v>
      </c>
      <c r="AW43" s="3" t="s">
        <v>53</v>
      </c>
      <c r="AX43" s="8">
        <v>1.1226851851851851E-3</v>
      </c>
      <c r="AY43" s="8">
        <v>9.7222222222222224E-3</v>
      </c>
      <c r="AZ43" s="8">
        <v>5.5324074074074069E-3</v>
      </c>
      <c r="BA43" s="8">
        <v>7.6504629629629631E-3</v>
      </c>
      <c r="BB43" s="8">
        <v>1.2037037037037038E-3</v>
      </c>
      <c r="BC43" s="8">
        <v>2.8009259259259259E-3</v>
      </c>
      <c r="BD43" s="8">
        <v>2.4652777777777776E-3</v>
      </c>
      <c r="BE43" s="8">
        <v>2.7546296296296294E-3</v>
      </c>
      <c r="BF43" s="8">
        <v>2.5810185185185185E-3</v>
      </c>
      <c r="BG43" s="8">
        <v>3.9699074074074072E-3</v>
      </c>
      <c r="BH43" s="8">
        <v>2.4074074074074076E-3</v>
      </c>
      <c r="BI43" s="8" t="s">
        <v>53</v>
      </c>
      <c r="BJ43" s="8">
        <v>5.0347222222222225E-3</v>
      </c>
      <c r="BK43" s="8">
        <v>4.4444444444444444E-3</v>
      </c>
      <c r="BL43" s="8">
        <v>3.4722222222222224E-4</v>
      </c>
      <c r="BM43" s="8">
        <v>3.3564814814814812E-4</v>
      </c>
      <c r="BN43" s="8">
        <v>3.8194444444444446E-4</v>
      </c>
      <c r="BO43" s="8">
        <v>1.0416666666666667E-3</v>
      </c>
      <c r="BP43" s="8">
        <v>5.9606481481481489E-3</v>
      </c>
      <c r="BQ43" s="8">
        <v>1.5046296296296294E-3</v>
      </c>
      <c r="BR43" s="8">
        <v>1.2847222222222223E-2</v>
      </c>
      <c r="BS43" s="8">
        <v>2.3495370370370371E-3</v>
      </c>
      <c r="BT43" s="8">
        <v>3.5763888888888894E-3</v>
      </c>
      <c r="BU43" s="8">
        <v>1.105324074074074E-2</v>
      </c>
      <c r="BV43" s="8">
        <v>2.2106481481481478E-3</v>
      </c>
      <c r="BW43" s="8">
        <v>4.3287037037037035E-3</v>
      </c>
      <c r="BX43" s="8">
        <v>3.0671296296296297E-3</v>
      </c>
      <c r="BY43" s="8">
        <v>4.8379629629629632E-3</v>
      </c>
      <c r="BZ43" s="8">
        <v>8.6805555555555551E-4</v>
      </c>
      <c r="CA43" s="8">
        <v>1.9907407407407408E-3</v>
      </c>
      <c r="CB43" s="8">
        <v>1.9560185185185184E-3</v>
      </c>
      <c r="CC43" s="8">
        <v>3.1828703703703702E-3</v>
      </c>
      <c r="CD43" s="8">
        <v>7.2453703703703708E-3</v>
      </c>
    </row>
    <row r="44" spans="1:82" x14ac:dyDescent="0.25">
      <c r="A44" s="2" t="s">
        <v>89</v>
      </c>
      <c r="B44" s="2" t="s">
        <v>245</v>
      </c>
      <c r="C44" t="s">
        <v>36</v>
      </c>
      <c r="D44" s="7">
        <v>1.2037037037037038E-3</v>
      </c>
      <c r="E44" s="8">
        <v>5.7523148148148143E-3</v>
      </c>
      <c r="F44" s="8">
        <v>2.4305555555555556E-3</v>
      </c>
      <c r="G44" s="65">
        <v>6.7129629629629625E-4</v>
      </c>
      <c r="H44" s="8">
        <v>4.7800925925925919E-3</v>
      </c>
      <c r="I44" s="8">
        <v>5.7291666666666671E-3</v>
      </c>
      <c r="J44" s="8">
        <v>1.2037037037037038E-3</v>
      </c>
      <c r="K44" s="8">
        <v>8.9120370370370362E-4</v>
      </c>
      <c r="L44" s="8">
        <v>1.230324074074074E-2</v>
      </c>
      <c r="M44" s="8">
        <v>2.5347222222222221E-3</v>
      </c>
      <c r="N44" s="8">
        <v>7.8472222222222224E-3</v>
      </c>
      <c r="O44" s="8">
        <v>1.3472222222222221E-2</v>
      </c>
      <c r="P44" s="8">
        <v>7.4305555555555548E-3</v>
      </c>
      <c r="Q44" s="57">
        <v>2.3958333333333336E-3</v>
      </c>
      <c r="R44" s="37">
        <v>8.8657407407407417E-3</v>
      </c>
      <c r="S44" s="8">
        <v>2.7430555555555559E-3</v>
      </c>
      <c r="T44" s="8">
        <v>1.1805555555555556E-3</v>
      </c>
      <c r="U44" s="8">
        <v>1.9328703703703704E-3</v>
      </c>
      <c r="V44" s="8">
        <v>3.6111111111111114E-3</v>
      </c>
      <c r="W44" s="8">
        <v>7.407407407407407E-4</v>
      </c>
      <c r="X44" s="8">
        <v>2.5810185185185185E-3</v>
      </c>
      <c r="Y44" s="8">
        <v>3.2268518518518523E-2</v>
      </c>
      <c r="Z44" s="8">
        <v>3.37962962962963E-3</v>
      </c>
      <c r="AA44" s="8">
        <v>7.0949074074074074E-3</v>
      </c>
      <c r="AB44" s="8">
        <v>2.5347222222222221E-3</v>
      </c>
      <c r="AC44" s="8">
        <v>3.4490740740740745E-3</v>
      </c>
      <c r="AD44" s="8">
        <v>1.050925925925926E-2</v>
      </c>
      <c r="AE44" s="8">
        <v>2.3148148148148146E-4</v>
      </c>
      <c r="AF44" s="8">
        <v>1.0416666666666667E-3</v>
      </c>
      <c r="AG44" s="8">
        <v>3.9004629629629632E-3</v>
      </c>
      <c r="AH44" s="8">
        <v>3.7268518518518514E-3</v>
      </c>
      <c r="AI44" s="8">
        <v>7.3495370370370372E-3</v>
      </c>
      <c r="AJ44" s="8">
        <v>3.7037037037037034E-3</v>
      </c>
      <c r="AK44" s="8">
        <v>3.9351851851851857E-3</v>
      </c>
      <c r="AL44" s="8">
        <v>3.1365740740740742E-3</v>
      </c>
      <c r="AM44" s="8">
        <v>1.0034722222222221E-2</v>
      </c>
      <c r="AN44" s="8">
        <v>8.9814814814814809E-3</v>
      </c>
      <c r="AO44" s="8">
        <v>2.7662037037037034E-3</v>
      </c>
      <c r="AP44" s="8">
        <v>2.3148148148148146E-4</v>
      </c>
      <c r="AQ44" s="8">
        <v>2.4768518518518516E-3</v>
      </c>
      <c r="AR44" s="8">
        <v>3.4722222222222224E-4</v>
      </c>
      <c r="AS44" s="8">
        <v>2.5115740740740741E-3</v>
      </c>
      <c r="AT44" s="8">
        <v>1.273148148148148E-4</v>
      </c>
      <c r="AU44" s="8">
        <v>2.6504629629629625E-3</v>
      </c>
      <c r="AV44" s="8" t="s">
        <v>53</v>
      </c>
      <c r="AW44" s="8">
        <v>3.7037037037037034E-3</v>
      </c>
      <c r="AX44" s="8">
        <v>1.2384259259259258E-3</v>
      </c>
      <c r="AY44" s="8">
        <v>1.1805555555555555E-2</v>
      </c>
      <c r="AZ44" s="8">
        <v>6.0185185185185177E-3</v>
      </c>
      <c r="BA44" s="8">
        <v>9.3402777777777772E-3</v>
      </c>
      <c r="BB44" s="8">
        <v>1.5856481481481479E-3</v>
      </c>
      <c r="BC44" s="8">
        <v>2.9398148148148148E-3</v>
      </c>
      <c r="BD44" s="8">
        <v>2.5925925925925925E-3</v>
      </c>
      <c r="BE44" s="8">
        <v>2.9629629629629628E-3</v>
      </c>
      <c r="BF44" s="8">
        <v>2.7430555555555559E-3</v>
      </c>
      <c r="BG44" s="8">
        <v>4.3287037037037035E-3</v>
      </c>
      <c r="BH44" s="8">
        <v>2.7430555555555559E-3</v>
      </c>
      <c r="BI44" s="8" t="s">
        <v>53</v>
      </c>
      <c r="BJ44" s="8">
        <v>5.3240740740740748E-3</v>
      </c>
      <c r="BK44" s="8">
        <v>4.8032407407407407E-3</v>
      </c>
      <c r="BL44" s="8">
        <v>1.8518518518518518E-4</v>
      </c>
      <c r="BM44" s="8">
        <v>1.9675925925925926E-4</v>
      </c>
      <c r="BN44" s="8">
        <v>1.7361111111111112E-4</v>
      </c>
      <c r="BO44" s="8">
        <v>9.2592592592592585E-4</v>
      </c>
      <c r="BP44" s="8">
        <v>6.6782407407407415E-3</v>
      </c>
      <c r="BQ44" s="8">
        <v>1.0416666666666667E-3</v>
      </c>
      <c r="BR44" s="8">
        <v>1.3541666666666667E-2</v>
      </c>
      <c r="BS44" s="8">
        <v>2.5925925925925925E-3</v>
      </c>
      <c r="BT44" s="8">
        <v>3.9814814814814817E-3</v>
      </c>
      <c r="BU44" s="8">
        <v>1.1921296296296298E-2</v>
      </c>
      <c r="BV44" s="8">
        <v>2.4421296296296296E-3</v>
      </c>
      <c r="BW44" s="8">
        <v>4.4328703703703709E-3</v>
      </c>
      <c r="BX44" s="8">
        <v>3.8773148148148143E-3</v>
      </c>
      <c r="BY44" s="8">
        <v>5.2314814814814819E-3</v>
      </c>
      <c r="BZ44" s="8">
        <v>9.3750000000000007E-4</v>
      </c>
      <c r="CA44" s="8">
        <v>2.0486111111111113E-3</v>
      </c>
      <c r="CB44" s="8">
        <v>2.3032407407407407E-3</v>
      </c>
      <c r="CC44" s="8">
        <v>3.5185185185185185E-3</v>
      </c>
      <c r="CD44" s="8">
        <v>7.9861111111111122E-3</v>
      </c>
    </row>
    <row r="45" spans="1:82" x14ac:dyDescent="0.25">
      <c r="A45" s="2" t="s">
        <v>89</v>
      </c>
      <c r="B45" s="2" t="s">
        <v>245</v>
      </c>
      <c r="C45" t="s">
        <v>37</v>
      </c>
      <c r="D45" s="7">
        <v>1.2962962962962963E-3</v>
      </c>
      <c r="E45" s="8">
        <v>5.9259259259259256E-3</v>
      </c>
      <c r="F45" s="8">
        <v>2.7314814814814819E-3</v>
      </c>
      <c r="G45" s="65">
        <v>9.3750000000000007E-4</v>
      </c>
      <c r="H45" s="8">
        <v>5.37037037037037E-3</v>
      </c>
      <c r="I45" s="8">
        <v>6.4814814814814813E-3</v>
      </c>
      <c r="J45" s="8">
        <v>1.4467592592592594E-3</v>
      </c>
      <c r="K45" s="8">
        <v>1.1226851851851851E-3</v>
      </c>
      <c r="L45" s="8">
        <v>1.4791666666666668E-2</v>
      </c>
      <c r="M45" s="8">
        <v>3.0208333333333333E-3</v>
      </c>
      <c r="N45" s="8">
        <v>8.6574074074074071E-3</v>
      </c>
      <c r="O45" s="8">
        <v>1.3935185185185184E-2</v>
      </c>
      <c r="P45" s="8">
        <v>8.217592592592594E-3</v>
      </c>
      <c r="Q45" s="52" t="s">
        <v>53</v>
      </c>
      <c r="R45" s="37">
        <v>1.0706018518518517E-2</v>
      </c>
      <c r="S45" s="8">
        <v>3.0208333333333333E-3</v>
      </c>
      <c r="T45" s="8">
        <v>1.3657407407407409E-3</v>
      </c>
      <c r="U45" s="8">
        <v>2.2222222222222222E-3</v>
      </c>
      <c r="V45" s="8">
        <v>3.7731481481481483E-3</v>
      </c>
      <c r="W45" s="8">
        <v>3.4722222222222224E-4</v>
      </c>
      <c r="X45" s="8">
        <v>2.685185185185185E-3</v>
      </c>
      <c r="Y45" s="8">
        <v>3.2708333333333332E-2</v>
      </c>
      <c r="Z45" s="8">
        <v>4.340277777777778E-3</v>
      </c>
      <c r="AA45" s="8">
        <v>8.0092592592592594E-3</v>
      </c>
      <c r="AB45" s="8">
        <v>3.0902777777777782E-3</v>
      </c>
      <c r="AC45" s="8">
        <v>3.8773148148148143E-3</v>
      </c>
      <c r="AD45" s="8">
        <v>6.215277777777777E-3</v>
      </c>
      <c r="AE45" s="8">
        <v>3.4722222222222224E-4</v>
      </c>
      <c r="AF45" s="8">
        <v>1.0995370370370371E-3</v>
      </c>
      <c r="AG45" s="8">
        <v>3.9236111111111112E-3</v>
      </c>
      <c r="AH45" s="8">
        <v>4.155092592592593E-3</v>
      </c>
      <c r="AI45" s="8">
        <v>9.1550925925925931E-3</v>
      </c>
      <c r="AJ45" s="8">
        <v>4.0509259259259257E-3</v>
      </c>
      <c r="AK45" s="8">
        <v>4.8263888888888887E-3</v>
      </c>
      <c r="AL45" s="8" t="s">
        <v>53</v>
      </c>
      <c r="AM45" s="8" t="s">
        <v>53</v>
      </c>
      <c r="AN45" s="8">
        <v>1.0254629629629629E-2</v>
      </c>
      <c r="AO45" s="8">
        <v>2.8703703703703708E-3</v>
      </c>
      <c r="AP45" s="8">
        <v>1.0416666666666667E-3</v>
      </c>
      <c r="AQ45" s="8">
        <v>2.615740740740741E-3</v>
      </c>
      <c r="AR45" s="8">
        <v>9.2592592592592588E-5</v>
      </c>
      <c r="AS45" s="8">
        <v>3.9120370370370368E-3</v>
      </c>
      <c r="AT45" s="8">
        <v>2.3148148148148146E-4</v>
      </c>
      <c r="AU45" s="8">
        <v>2.9861111111111113E-3</v>
      </c>
      <c r="AV45" s="8" t="s">
        <v>53</v>
      </c>
      <c r="AW45" s="8">
        <v>4.3287037037037035E-3</v>
      </c>
      <c r="AX45" s="8" t="s">
        <v>53</v>
      </c>
      <c r="AY45" s="8">
        <v>1.2499999999999999E-2</v>
      </c>
      <c r="AZ45" s="8">
        <v>6.2499999999999995E-3</v>
      </c>
      <c r="BA45" s="8">
        <v>1.0983796296296297E-2</v>
      </c>
      <c r="BB45" s="8">
        <v>1.8055555555555557E-3</v>
      </c>
      <c r="BC45" s="8">
        <v>3.1018518518518522E-3</v>
      </c>
      <c r="BD45" s="8">
        <v>2.6967592592592594E-3</v>
      </c>
      <c r="BE45" s="8">
        <v>3.1597222222222222E-3</v>
      </c>
      <c r="BF45" s="8">
        <v>3.0902777777777782E-3</v>
      </c>
      <c r="BG45" s="8">
        <v>4.6064814814814814E-3</v>
      </c>
      <c r="BH45" s="8">
        <v>2.9050925925925928E-3</v>
      </c>
      <c r="BI45" s="8">
        <v>6.9444444444444447E-4</v>
      </c>
      <c r="BJ45" s="8">
        <v>7.1874999999999994E-3</v>
      </c>
      <c r="BK45" s="8">
        <v>5.6712962962962958E-3</v>
      </c>
      <c r="BL45" s="8">
        <v>2.0833333333333335E-4</v>
      </c>
      <c r="BM45" s="8">
        <v>2.0833333333333335E-4</v>
      </c>
      <c r="BN45" s="8">
        <v>7.0601851851851847E-4</v>
      </c>
      <c r="BO45" s="8">
        <v>1.3888888888888889E-3</v>
      </c>
      <c r="BP45" s="8">
        <v>8.7615740740740744E-3</v>
      </c>
      <c r="BQ45" s="8">
        <v>1.6782407407407406E-3</v>
      </c>
      <c r="BR45" s="8">
        <v>1.3888888888888888E-2</v>
      </c>
      <c r="BS45" s="8">
        <v>2.7083333333333334E-3</v>
      </c>
      <c r="BT45" s="8">
        <v>4.6759259259259263E-3</v>
      </c>
      <c r="BU45" s="8">
        <v>1.255787037037037E-2</v>
      </c>
      <c r="BV45" s="8">
        <v>2.6388888888888885E-3</v>
      </c>
      <c r="BW45" s="8">
        <v>4.4791666666666669E-3</v>
      </c>
      <c r="BX45" s="8">
        <v>3.9930555555555561E-3</v>
      </c>
      <c r="BY45" s="8">
        <v>5.9143518518518521E-3</v>
      </c>
      <c r="BZ45" s="8">
        <v>1.1226851851851851E-3</v>
      </c>
      <c r="CA45" s="8">
        <v>2.1759259259259258E-3</v>
      </c>
      <c r="CB45" s="3" t="s">
        <v>53</v>
      </c>
      <c r="CC45" s="8">
        <v>3.6226851851851854E-3</v>
      </c>
      <c r="CD45" s="8">
        <v>8.1365740740740738E-3</v>
      </c>
    </row>
    <row r="46" spans="1:82" x14ac:dyDescent="0.25">
      <c r="A46" s="2" t="s">
        <v>89</v>
      </c>
      <c r="B46" s="2" t="s">
        <v>245</v>
      </c>
      <c r="C46" t="s">
        <v>38</v>
      </c>
      <c r="D46" s="7">
        <v>1.4120370370370369E-3</v>
      </c>
      <c r="E46" s="8">
        <v>6.1342592592592594E-3</v>
      </c>
      <c r="F46" s="8">
        <v>2.7893518518518519E-3</v>
      </c>
      <c r="G46" s="65">
        <v>4.8611111111111104E-4</v>
      </c>
      <c r="H46" s="8">
        <v>5.5787037037037038E-3</v>
      </c>
      <c r="I46" s="8">
        <v>6.7361111111111103E-3</v>
      </c>
      <c r="J46" s="8">
        <v>1.6319444444444445E-3</v>
      </c>
      <c r="K46" s="8">
        <v>1.1921296296296296E-3</v>
      </c>
      <c r="L46" s="29">
        <v>1.7800925925925925E-2</v>
      </c>
      <c r="M46" s="8">
        <v>3.1712962962962958E-3</v>
      </c>
      <c r="N46" s="8">
        <v>9.525462962962963E-3</v>
      </c>
      <c r="O46" s="29">
        <v>1.4537037037037038E-2</v>
      </c>
      <c r="P46" s="8">
        <v>8.8657407407407417E-3</v>
      </c>
      <c r="Q46" s="57">
        <v>3.1365740740740742E-3</v>
      </c>
      <c r="R46" s="37">
        <v>1.1180555555555556E-2</v>
      </c>
      <c r="S46" s="8">
        <v>3.1249999999999997E-3</v>
      </c>
      <c r="T46" s="8">
        <v>1.4814814814814814E-3</v>
      </c>
      <c r="U46" s="8">
        <v>2.3148148148148151E-3</v>
      </c>
      <c r="V46" s="8">
        <v>3.8657407407407408E-3</v>
      </c>
      <c r="W46" s="8">
        <v>2.6620370370370372E-4</v>
      </c>
      <c r="X46" s="8">
        <v>2.9282407407407412E-3</v>
      </c>
      <c r="Y46" s="8">
        <v>3.3472222222222223E-2</v>
      </c>
      <c r="Z46" s="8">
        <v>4.6759259259259263E-3</v>
      </c>
      <c r="AA46" s="8">
        <v>8.2407407407407412E-3</v>
      </c>
      <c r="AB46" s="8">
        <v>3.2407407407407406E-3</v>
      </c>
      <c r="AC46" s="8">
        <v>4.2013888888888891E-3</v>
      </c>
      <c r="AD46" s="8">
        <v>1.5682870370370371E-2</v>
      </c>
      <c r="AE46" s="8">
        <v>1.7361111111111112E-4</v>
      </c>
      <c r="AF46" s="8">
        <v>1.1111111111111111E-3</v>
      </c>
      <c r="AG46" s="8">
        <v>3.9930555555555561E-3</v>
      </c>
      <c r="AH46" s="8">
        <v>6.0879629629629643E-3</v>
      </c>
      <c r="AI46" s="8">
        <v>9.7453703703703713E-3</v>
      </c>
      <c r="AJ46" s="8">
        <v>4.1666666666666666E-3</v>
      </c>
      <c r="AK46" s="8">
        <v>5.6018518518518518E-3</v>
      </c>
      <c r="AL46" s="8">
        <v>3.7037037037037034E-3</v>
      </c>
      <c r="AM46" s="8">
        <v>1.087962962962963E-2</v>
      </c>
      <c r="AN46" s="8">
        <v>1.0405092592592593E-2</v>
      </c>
      <c r="AO46" s="8">
        <v>3.0324074074074073E-3</v>
      </c>
      <c r="AP46" s="8">
        <v>5.7870370370370366E-5</v>
      </c>
      <c r="AQ46" s="8">
        <v>2.9513888888888888E-3</v>
      </c>
      <c r="AR46" s="8">
        <v>2.3148148148148147E-5</v>
      </c>
      <c r="AS46" s="8">
        <v>4.0509259259259257E-3</v>
      </c>
      <c r="AT46" s="8">
        <v>3.4722222222222222E-5</v>
      </c>
      <c r="AU46" s="8">
        <v>3.1134259259259257E-3</v>
      </c>
      <c r="AV46" s="8">
        <v>7.6388888888888886E-3</v>
      </c>
      <c r="AW46" s="8">
        <v>5.1273148148148146E-3</v>
      </c>
      <c r="AX46" s="8">
        <v>1.3541666666666667E-3</v>
      </c>
      <c r="AY46" s="8">
        <v>1.3194444444444444E-2</v>
      </c>
      <c r="AZ46" s="8">
        <v>6.4236111111111117E-3</v>
      </c>
      <c r="BA46" s="8">
        <v>1.2118055555555556E-2</v>
      </c>
      <c r="BB46" s="8">
        <v>1.9212962962962962E-3</v>
      </c>
      <c r="BC46" s="8">
        <v>3.3912037037037036E-3</v>
      </c>
      <c r="BD46" s="8">
        <v>2.8587962962962963E-3</v>
      </c>
      <c r="BE46" s="8">
        <v>3.5185185185185185E-3</v>
      </c>
      <c r="BF46" s="8">
        <v>3.3564814814814811E-3</v>
      </c>
      <c r="BG46" s="8">
        <v>4.7569444444444447E-3</v>
      </c>
      <c r="BH46" s="8">
        <v>3.0439814814814821E-3</v>
      </c>
      <c r="BI46" s="8" t="s">
        <v>53</v>
      </c>
      <c r="BJ46" s="8">
        <v>7.905092592592592E-3</v>
      </c>
      <c r="BK46" s="8">
        <v>6.3657407407407404E-3</v>
      </c>
      <c r="BL46" s="8">
        <v>1.5046296296296297E-4</v>
      </c>
      <c r="BM46" s="8">
        <v>1.3888888888888889E-4</v>
      </c>
      <c r="BN46" s="8">
        <v>9.2592592592592588E-5</v>
      </c>
      <c r="BO46" s="8">
        <v>1.0648148148148147E-3</v>
      </c>
      <c r="BP46" s="8">
        <v>8.9351851851851866E-3</v>
      </c>
      <c r="BQ46" s="8">
        <v>8.6805555555555551E-4</v>
      </c>
      <c r="BR46" s="8">
        <v>1.5277777777777777E-2</v>
      </c>
      <c r="BS46" s="8">
        <v>2.8703703703703708E-3</v>
      </c>
      <c r="BT46" s="8">
        <v>5.138888888888889E-3</v>
      </c>
      <c r="BU46" s="8">
        <v>1.2789351851851852E-2</v>
      </c>
      <c r="BV46" s="8">
        <v>3.0671296296296297E-3</v>
      </c>
      <c r="BW46" s="8">
        <v>4.5601851851851853E-3</v>
      </c>
      <c r="BX46" s="8">
        <v>4.0624999999999993E-3</v>
      </c>
      <c r="BY46" s="8">
        <v>6.030092592592593E-3</v>
      </c>
      <c r="BZ46" s="8">
        <v>1.2152777777777778E-3</v>
      </c>
      <c r="CA46" s="8">
        <v>2.3379629629629631E-3</v>
      </c>
      <c r="CB46" s="8">
        <v>2.3495370370370371E-3</v>
      </c>
      <c r="CC46" s="8">
        <v>3.7615740740740739E-3</v>
      </c>
      <c r="CD46" s="8">
        <v>8.564814814814815E-3</v>
      </c>
    </row>
    <row r="47" spans="1:82" x14ac:dyDescent="0.25">
      <c r="A47" s="2" t="s">
        <v>89</v>
      </c>
      <c r="B47" s="2" t="s">
        <v>245</v>
      </c>
      <c r="C47" t="s">
        <v>39</v>
      </c>
      <c r="D47" s="7">
        <v>2.9050925925925928E-3</v>
      </c>
      <c r="E47" s="8">
        <v>6.9907407407407409E-3</v>
      </c>
      <c r="F47" s="8">
        <v>3.0324074074074073E-3</v>
      </c>
      <c r="G47" s="65">
        <v>7.175925925925927E-4</v>
      </c>
      <c r="H47" s="8">
        <v>7.9976851851851858E-3</v>
      </c>
      <c r="I47" s="8">
        <v>8.1597222222222227E-3</v>
      </c>
      <c r="J47" s="8">
        <v>2.8935185185185188E-3</v>
      </c>
      <c r="K47" s="8">
        <v>1.9097222222222222E-3</v>
      </c>
      <c r="L47" s="29">
        <v>1.6238425925925924E-2</v>
      </c>
      <c r="M47" s="8">
        <v>7.9976851851851858E-3</v>
      </c>
      <c r="N47" s="8">
        <v>9.9652777777777778E-3</v>
      </c>
      <c r="O47" s="8">
        <v>1.5763888888888886E-2</v>
      </c>
      <c r="P47" s="8">
        <v>1.2615740740740742E-2</v>
      </c>
      <c r="Q47" s="57">
        <v>3.7731481481481483E-3</v>
      </c>
      <c r="R47" s="37">
        <v>1.4548611111111111E-2</v>
      </c>
      <c r="S47" s="8">
        <v>3.9351851851851857E-3</v>
      </c>
      <c r="T47" s="8">
        <v>2.6967592592592594E-3</v>
      </c>
      <c r="U47" s="8">
        <v>3.0787037037037037E-3</v>
      </c>
      <c r="V47" s="8">
        <v>4.9537037037037041E-3</v>
      </c>
      <c r="W47" s="8" t="s">
        <v>53</v>
      </c>
      <c r="X47" s="8">
        <v>4.0972222222222226E-3</v>
      </c>
      <c r="Y47" s="8">
        <v>3.4398148148148143E-2</v>
      </c>
      <c r="Z47" s="8">
        <v>5.8680555555555543E-3</v>
      </c>
      <c r="AA47" s="8">
        <v>9.4675925925925917E-3</v>
      </c>
      <c r="AB47" s="8">
        <v>4.0046296296296297E-3</v>
      </c>
      <c r="AC47" s="8">
        <v>6.5624999999999998E-3</v>
      </c>
      <c r="AD47" s="8">
        <v>2.119212962962963E-2</v>
      </c>
      <c r="AE47" s="8">
        <v>1.7361111111111112E-4</v>
      </c>
      <c r="AF47" s="8">
        <v>1.1226851851851851E-3</v>
      </c>
      <c r="AG47" s="8">
        <v>5.4976851851851853E-3</v>
      </c>
      <c r="AH47" s="8">
        <v>6.6319444444444446E-3</v>
      </c>
      <c r="AI47" s="8">
        <v>1.0254629629629629E-2</v>
      </c>
      <c r="AJ47" s="8">
        <v>4.4560185185185189E-3</v>
      </c>
      <c r="AK47" s="8">
        <v>7.7777777777777767E-3</v>
      </c>
      <c r="AL47" s="8">
        <v>5.3587962962962964E-3</v>
      </c>
      <c r="AM47" s="8">
        <v>1.1944444444444445E-2</v>
      </c>
      <c r="AN47" s="8">
        <v>1.238425925925926E-2</v>
      </c>
      <c r="AO47" s="8">
        <v>3.4606481481481485E-3</v>
      </c>
      <c r="AP47" s="8">
        <v>8.3333333333333339E-4</v>
      </c>
      <c r="AQ47" s="8">
        <v>3.7037037037037034E-3</v>
      </c>
      <c r="AR47" s="8">
        <v>3.1134259259259257E-3</v>
      </c>
      <c r="AS47" s="8">
        <v>5.37037037037037E-3</v>
      </c>
      <c r="AT47" s="8">
        <v>9.7222222222222209E-4</v>
      </c>
      <c r="AU47" s="8">
        <v>3.9351851851851857E-3</v>
      </c>
      <c r="AV47" s="8">
        <v>8.3912037037037045E-3</v>
      </c>
      <c r="AW47" s="8">
        <v>6.6550925925925935E-3</v>
      </c>
      <c r="AX47" s="8">
        <v>2.0486111111111113E-3</v>
      </c>
      <c r="AY47" s="8">
        <v>1.5972222222222224E-2</v>
      </c>
      <c r="AZ47" s="8">
        <v>6.9444444444444441E-3</v>
      </c>
      <c r="BA47" s="8">
        <v>1.3657407407407408E-2</v>
      </c>
      <c r="BB47" s="8">
        <v>2.9166666666666668E-3</v>
      </c>
      <c r="BC47" s="8">
        <v>6.122685185185185E-3</v>
      </c>
      <c r="BD47" s="8">
        <v>4.8726851851851856E-3</v>
      </c>
      <c r="BE47" s="8">
        <v>4.5023148148148149E-3</v>
      </c>
      <c r="BF47" s="8">
        <v>4.2476851851851851E-3</v>
      </c>
      <c r="BG47" s="8">
        <v>4.8495370370370368E-3</v>
      </c>
      <c r="BH47" s="8">
        <v>4.3749999999999995E-3</v>
      </c>
      <c r="BI47" s="8">
        <v>1.3888888888888889E-3</v>
      </c>
      <c r="BJ47" s="8">
        <v>1.119212962962963E-2</v>
      </c>
      <c r="BK47" s="8">
        <v>7.0949074074074074E-3</v>
      </c>
      <c r="BL47" s="8">
        <v>8.6805555555555551E-4</v>
      </c>
      <c r="BM47" s="8">
        <v>7.407407407407407E-4</v>
      </c>
      <c r="BN47" s="8">
        <v>3.3564814814814812E-4</v>
      </c>
      <c r="BO47" s="8">
        <v>1.1979166666666666E-2</v>
      </c>
      <c r="BP47" s="8">
        <v>9.4212962962962957E-3</v>
      </c>
      <c r="BQ47" s="8">
        <v>1.4583333333333332E-2</v>
      </c>
      <c r="BR47" s="8">
        <v>1.5393518518518519E-3</v>
      </c>
      <c r="BS47" s="8">
        <v>3.472222222222222E-3</v>
      </c>
      <c r="BT47" s="8">
        <v>5.9837962962962961E-3</v>
      </c>
      <c r="BU47" s="8">
        <v>1.4351851851851852E-2</v>
      </c>
      <c r="BV47" s="8">
        <v>4.155092592592593E-3</v>
      </c>
      <c r="BW47" s="8">
        <v>6.3888888888888884E-3</v>
      </c>
      <c r="BX47" s="8">
        <v>4.7453703703703703E-3</v>
      </c>
      <c r="BY47" s="8">
        <v>7.3958333333333341E-3</v>
      </c>
      <c r="BZ47" s="8">
        <v>2.1296296296296298E-3</v>
      </c>
      <c r="CA47" s="8">
        <v>3.9467592592592592E-3</v>
      </c>
      <c r="CB47" s="8">
        <v>3.8773148148148143E-3</v>
      </c>
      <c r="CC47" s="8">
        <v>4.4791666666666669E-3</v>
      </c>
      <c r="CD47" s="8">
        <v>8.6805555555555559E-3</v>
      </c>
    </row>
    <row r="48" spans="1:82" x14ac:dyDescent="0.25">
      <c r="A48" s="2" t="s">
        <v>89</v>
      </c>
      <c r="B48" t="s">
        <v>158</v>
      </c>
      <c r="C48" t="s">
        <v>40</v>
      </c>
      <c r="D48" s="7">
        <v>2.9861111111111113E-3</v>
      </c>
      <c r="E48" s="8">
        <v>7.4074074074074068E-3</v>
      </c>
      <c r="F48" s="8">
        <v>3.0902777777777782E-3</v>
      </c>
      <c r="G48" s="65">
        <v>6.134259259259259E-4</v>
      </c>
      <c r="H48" s="8">
        <v>8.1828703703703699E-3</v>
      </c>
      <c r="I48" s="8">
        <v>8.4259259259259253E-3</v>
      </c>
      <c r="J48" s="8">
        <v>2.9513888888888888E-3</v>
      </c>
      <c r="K48" s="8">
        <v>1.9675925925925928E-3</v>
      </c>
      <c r="L48" s="8">
        <v>1.9421296296296294E-2</v>
      </c>
      <c r="M48" s="8">
        <v>8.1365740740740738E-3</v>
      </c>
      <c r="N48" s="8">
        <v>1.0474537037037037E-2</v>
      </c>
      <c r="O48" s="8">
        <v>1.5810185185185184E-2</v>
      </c>
      <c r="P48" s="8">
        <v>1.7430555555555557E-2</v>
      </c>
      <c r="Q48" s="57">
        <v>3.7731481481481483E-3</v>
      </c>
      <c r="R48" s="37">
        <v>1.4618055555555556E-2</v>
      </c>
      <c r="S48" s="8">
        <v>4.0856481481481481E-3</v>
      </c>
      <c r="T48" s="8">
        <v>2.8240740740740739E-3</v>
      </c>
      <c r="U48" s="8">
        <v>3.2986111111111111E-3</v>
      </c>
      <c r="V48" s="8">
        <v>5.2662037037037035E-3</v>
      </c>
      <c r="W48" s="8">
        <v>6.018518518518519E-4</v>
      </c>
      <c r="X48" s="8">
        <v>4.1898148148148146E-3</v>
      </c>
      <c r="Y48" s="8">
        <v>3.4768518518518525E-2</v>
      </c>
      <c r="Z48" s="8">
        <v>5.9606481481481489E-3</v>
      </c>
      <c r="AA48" s="8">
        <v>9.8958333333333329E-3</v>
      </c>
      <c r="AB48" s="8">
        <v>4.3749999999999995E-3</v>
      </c>
      <c r="AC48" s="8">
        <v>6.7361111111111103E-3</v>
      </c>
      <c r="AD48" s="8">
        <v>2.1203703703703707E-2</v>
      </c>
      <c r="AE48" s="8" t="s">
        <v>53</v>
      </c>
      <c r="AF48" s="8">
        <v>1.1574074074074073E-3</v>
      </c>
      <c r="AG48" s="8">
        <v>5.5092592592592589E-3</v>
      </c>
      <c r="AH48" s="8">
        <v>6.6435185185185182E-3</v>
      </c>
      <c r="AI48" s="8">
        <v>1.1226851851851854E-2</v>
      </c>
      <c r="AJ48" s="8">
        <v>4.5138888888888893E-3</v>
      </c>
      <c r="AK48" s="8">
        <v>8.773148148148148E-3</v>
      </c>
      <c r="AL48" s="8">
        <v>1.1689814814814814E-2</v>
      </c>
      <c r="AM48" s="8">
        <v>1.2141203703703704E-2</v>
      </c>
      <c r="AN48" s="8">
        <v>1.2465277777777777E-2</v>
      </c>
      <c r="AO48" s="8">
        <v>4.363425925925926E-3</v>
      </c>
      <c r="AP48" s="8">
        <v>0</v>
      </c>
      <c r="AQ48" s="8">
        <v>3.7037037037037034E-3</v>
      </c>
      <c r="AR48" s="8">
        <v>1.423611111111111E-3</v>
      </c>
      <c r="AS48" s="8">
        <v>5.4976851851851853E-3</v>
      </c>
      <c r="AT48" s="8">
        <v>5.5555555555555556E-4</v>
      </c>
      <c r="AU48" s="8">
        <v>4.0856481481481481E-3</v>
      </c>
      <c r="AV48" s="8">
        <v>1.2152777777777778E-2</v>
      </c>
      <c r="AW48" s="8">
        <v>7.4768518518518526E-3</v>
      </c>
      <c r="AX48" s="8">
        <v>2.1643518518518518E-3</v>
      </c>
      <c r="AY48" s="8">
        <v>1.6666666666666666E-2</v>
      </c>
      <c r="AZ48" s="8">
        <v>7.1180555555555554E-3</v>
      </c>
      <c r="BA48" s="8">
        <v>1.4201388888888888E-2</v>
      </c>
      <c r="BB48" s="8">
        <v>2.9513888888888888E-3</v>
      </c>
      <c r="BC48" s="8">
        <v>6.7245370370370367E-3</v>
      </c>
      <c r="BD48" s="8">
        <v>4.8958333333333328E-3</v>
      </c>
      <c r="BE48" s="8">
        <v>4.6412037037037038E-3</v>
      </c>
      <c r="BF48" s="8">
        <v>4.409722222222222E-3</v>
      </c>
      <c r="BG48" s="8">
        <v>5.0694444444444441E-3</v>
      </c>
      <c r="BH48" s="8">
        <v>4.4560185185185189E-3</v>
      </c>
      <c r="BI48" s="8">
        <v>2.3148148148148146E-4</v>
      </c>
      <c r="BJ48" s="8">
        <v>1.1805555555555555E-2</v>
      </c>
      <c r="BK48" s="8">
        <v>7.5810185185185182E-3</v>
      </c>
      <c r="BL48" s="8">
        <v>1.8518518518518518E-4</v>
      </c>
      <c r="BM48" s="8">
        <v>1.7361111111111112E-4</v>
      </c>
      <c r="BN48" s="8">
        <v>1.7361111111111112E-4</v>
      </c>
      <c r="BO48" s="8">
        <v>3.4722222222222224E-4</v>
      </c>
      <c r="BP48" s="8">
        <v>9.5601851851851855E-3</v>
      </c>
      <c r="BQ48" s="8">
        <v>3.4722222222222224E-4</v>
      </c>
      <c r="BR48" s="8">
        <v>9.1435185185185185E-4</v>
      </c>
      <c r="BS48" s="8">
        <v>3.5185185185185185E-3</v>
      </c>
      <c r="BT48" s="8">
        <v>6.1921296296296299E-3</v>
      </c>
      <c r="BU48" s="8">
        <v>1.6898148148148148E-2</v>
      </c>
      <c r="BV48" s="8">
        <v>4.1666666666666666E-3</v>
      </c>
      <c r="BW48" s="8">
        <v>6.4699074074074069E-3</v>
      </c>
      <c r="BX48" s="8">
        <v>4.7800925925925919E-3</v>
      </c>
      <c r="BY48" s="8">
        <v>7.5694444444444446E-3</v>
      </c>
      <c r="BZ48" s="8">
        <v>2.1874999999999998E-3</v>
      </c>
      <c r="CA48" s="8">
        <v>4.2708333333333339E-3</v>
      </c>
      <c r="CB48" s="8">
        <v>3.9236111111111112E-3</v>
      </c>
      <c r="CC48" s="8">
        <v>4.5023148148148149E-3</v>
      </c>
      <c r="CD48" s="8">
        <v>9.8379629629629633E-3</v>
      </c>
    </row>
    <row r="49" spans="1:82" x14ac:dyDescent="0.25">
      <c r="A49" s="2" t="s">
        <v>89</v>
      </c>
      <c r="B49" s="2" t="s">
        <v>245</v>
      </c>
      <c r="C49" t="s">
        <v>41</v>
      </c>
      <c r="D49" s="7">
        <v>9.9652777777777778E-3</v>
      </c>
      <c r="E49" s="8">
        <v>1.2442129629629629E-2</v>
      </c>
      <c r="F49" s="8">
        <v>1.1979166666666666E-2</v>
      </c>
      <c r="G49" s="65">
        <v>4.2013888888888891E-3</v>
      </c>
      <c r="H49" s="8">
        <v>1.3865740740740739E-2</v>
      </c>
      <c r="I49" s="8">
        <v>2.0856481481481479E-2</v>
      </c>
      <c r="J49" s="8">
        <v>9.4907407407407406E-3</v>
      </c>
      <c r="K49" s="8">
        <v>7.5000000000000006E-3</v>
      </c>
      <c r="L49" s="8">
        <v>2.4004629629629629E-2</v>
      </c>
      <c r="M49" s="8">
        <v>1.7291666666666667E-2</v>
      </c>
      <c r="N49" s="8">
        <v>1.4097222222222221E-2</v>
      </c>
      <c r="O49" s="8">
        <v>2.0532407407407405E-2</v>
      </c>
      <c r="P49" s="8">
        <v>2.6215277777777778E-2</v>
      </c>
      <c r="Q49" s="57">
        <v>9.386574074074075E-3</v>
      </c>
      <c r="R49" s="37">
        <v>2.6053240740740738E-2</v>
      </c>
      <c r="S49" s="8">
        <v>1.5891203703703703E-2</v>
      </c>
      <c r="T49" s="8">
        <v>6.7476851851851856E-3</v>
      </c>
      <c r="U49" s="8">
        <v>6.5046296296296302E-3</v>
      </c>
      <c r="V49" s="8">
        <v>1.037037037037037E-2</v>
      </c>
      <c r="W49" s="8">
        <v>3.0324074074074073E-3</v>
      </c>
      <c r="X49" s="8">
        <v>1.3668981481481482E-2</v>
      </c>
      <c r="Y49" s="8">
        <v>5.9872685185185182E-2</v>
      </c>
      <c r="Z49" s="8">
        <v>1.1504629629629629E-2</v>
      </c>
      <c r="AA49" s="8">
        <v>1.5787037037037037E-2</v>
      </c>
      <c r="AB49" s="8">
        <v>1.1550925925925925E-2</v>
      </c>
      <c r="AC49" s="8">
        <v>1.3090277777777779E-2</v>
      </c>
      <c r="AD49" s="8">
        <v>2.5740740740740745E-2</v>
      </c>
      <c r="AE49" s="8">
        <v>3.2407407407407406E-3</v>
      </c>
      <c r="AF49" s="8">
        <v>1.2037037037037038E-3</v>
      </c>
      <c r="AG49" s="8">
        <v>7.083333333333333E-3</v>
      </c>
      <c r="AH49" s="8">
        <v>1.2673611111111109E-2</v>
      </c>
      <c r="AI49" s="8">
        <v>1.545138888888889E-2</v>
      </c>
      <c r="AJ49" s="8">
        <v>8.9120370370370378E-3</v>
      </c>
      <c r="AK49" s="8">
        <v>2.3101851851851849E-2</v>
      </c>
      <c r="AL49" s="8">
        <v>1.2060185185185186E-2</v>
      </c>
      <c r="AM49" s="8">
        <v>1.834490740740741E-2</v>
      </c>
      <c r="AN49" s="8">
        <v>2.119212962962963E-2</v>
      </c>
      <c r="AO49" s="8">
        <v>1.1770833333333333E-2</v>
      </c>
      <c r="AP49" s="8">
        <v>0</v>
      </c>
      <c r="AQ49" s="8">
        <v>1.4224537037037037E-2</v>
      </c>
      <c r="AR49" s="8">
        <v>2.6620370370370374E-3</v>
      </c>
      <c r="AS49" s="8">
        <v>1.042824074074074E-2</v>
      </c>
      <c r="AT49" s="8">
        <v>4.5023148148148149E-3</v>
      </c>
      <c r="AU49" s="8">
        <v>8.9583333333333338E-3</v>
      </c>
      <c r="AV49" s="8">
        <v>1.3368055555555557E-2</v>
      </c>
      <c r="AW49" s="8">
        <v>1.1817129629629629E-2</v>
      </c>
      <c r="AX49" s="8">
        <v>6.9791666666666674E-3</v>
      </c>
      <c r="AY49" s="8">
        <v>2.361111111111111E-2</v>
      </c>
      <c r="AZ49" s="8">
        <v>1.0532407407407407E-2</v>
      </c>
      <c r="BA49" s="8">
        <v>1.7974537037037035E-2</v>
      </c>
      <c r="BB49" s="8">
        <v>1.1689814814814814E-2</v>
      </c>
      <c r="BC49" s="8">
        <v>1.2418981481481482E-2</v>
      </c>
      <c r="BD49" s="8">
        <v>1.0173611111111111E-2</v>
      </c>
      <c r="BE49" s="8">
        <v>1.1435185185185185E-2</v>
      </c>
      <c r="BF49" s="8">
        <v>1.091435185185185E-2</v>
      </c>
      <c r="BG49" s="8">
        <v>1.2291666666666666E-2</v>
      </c>
      <c r="BH49" s="8">
        <v>1.0497685185185186E-2</v>
      </c>
      <c r="BI49" s="8">
        <v>4.9768518518518521E-3</v>
      </c>
      <c r="BJ49" s="8">
        <v>1.6087962962962964E-2</v>
      </c>
      <c r="BK49" s="8">
        <v>1.4513888888888889E-2</v>
      </c>
      <c r="BL49" s="8">
        <v>5.5787037037037038E-3</v>
      </c>
      <c r="BM49" s="8">
        <v>5.4513888888888884E-3</v>
      </c>
      <c r="BN49" s="8">
        <v>5.0925925925925921E-3</v>
      </c>
      <c r="BO49" s="8">
        <v>6.6782407407407415E-3</v>
      </c>
      <c r="BP49" s="8">
        <v>1.3495370370370371E-2</v>
      </c>
      <c r="BQ49" s="8">
        <v>6.1342592592592594E-3</v>
      </c>
      <c r="BR49" s="29">
        <v>7.2916666666666659E-3</v>
      </c>
      <c r="BS49" s="8">
        <v>8.2291666666666659E-3</v>
      </c>
      <c r="BT49" s="8">
        <v>1.4479166666666668E-2</v>
      </c>
      <c r="BU49" s="8">
        <v>3.0729166666666669E-2</v>
      </c>
      <c r="BV49" s="8">
        <v>9.6296296296296303E-3</v>
      </c>
      <c r="BW49" s="8">
        <v>8.819444444444444E-3</v>
      </c>
      <c r="BX49" s="8">
        <v>8.3217592592592596E-3</v>
      </c>
      <c r="BY49" s="8">
        <v>1.6736111111111111E-2</v>
      </c>
      <c r="BZ49" s="8">
        <v>1.0069444444444445E-2</v>
      </c>
      <c r="CA49" s="8">
        <v>9.8842592592592576E-3</v>
      </c>
      <c r="CB49" s="8">
        <v>7.5462962962962966E-3</v>
      </c>
      <c r="CC49" s="8">
        <v>7.4884259259259262E-3</v>
      </c>
      <c r="CD49" s="8">
        <v>1.3136574074074077E-2</v>
      </c>
    </row>
    <row r="50" spans="1:82" x14ac:dyDescent="0.25">
      <c r="A50" s="2" t="s">
        <v>89</v>
      </c>
      <c r="B50" t="s">
        <v>158</v>
      </c>
      <c r="C50" t="s">
        <v>191</v>
      </c>
      <c r="D50" s="7">
        <v>3.079861111111111E-2</v>
      </c>
      <c r="E50" s="8">
        <v>1.2662037037037039E-2</v>
      </c>
      <c r="F50" s="8" t="s">
        <v>53</v>
      </c>
      <c r="G50" s="65">
        <v>1.4791666666666668E-2</v>
      </c>
      <c r="H50" s="8">
        <v>1.4108796296296295E-2</v>
      </c>
      <c r="I50" s="8">
        <v>2.179398148148148E-2</v>
      </c>
      <c r="J50" s="8">
        <v>9.7453703703703713E-3</v>
      </c>
      <c r="K50" s="8">
        <v>7.8240740740740753E-3</v>
      </c>
      <c r="L50" s="8" t="s">
        <v>53</v>
      </c>
      <c r="M50" s="8">
        <v>1.7488425925925925E-2</v>
      </c>
      <c r="N50" s="8">
        <v>1.9814814814814816E-2</v>
      </c>
      <c r="O50" s="8" t="s">
        <v>53</v>
      </c>
      <c r="P50" s="8" t="s">
        <v>53</v>
      </c>
      <c r="Q50" s="57" t="s">
        <v>53</v>
      </c>
      <c r="R50" s="37">
        <v>2.7916666666666669E-2</v>
      </c>
      <c r="S50" s="8">
        <v>1.6041666666666666E-2</v>
      </c>
      <c r="T50" s="8">
        <v>6.7939814814814816E-3</v>
      </c>
      <c r="U50" s="8">
        <v>6.6550925925925935E-3</v>
      </c>
      <c r="V50" s="8">
        <v>1.0416666666666666E-2</v>
      </c>
      <c r="W50" s="8">
        <v>6.9444444444444444E-5</v>
      </c>
      <c r="X50" s="8">
        <v>1.4131944444444445E-2</v>
      </c>
      <c r="Y50" s="8" t="s">
        <v>53</v>
      </c>
      <c r="Z50" s="8" t="s">
        <v>53</v>
      </c>
      <c r="AA50" s="8" t="s">
        <v>53</v>
      </c>
      <c r="AB50" s="8" t="s">
        <v>53</v>
      </c>
      <c r="AC50" s="8" t="s">
        <v>53</v>
      </c>
      <c r="AD50" s="8" t="s">
        <v>53</v>
      </c>
      <c r="AE50" s="8" t="s">
        <v>53</v>
      </c>
      <c r="AF50" s="8">
        <v>1.4467592592592594E-3</v>
      </c>
      <c r="AG50" s="8" t="s">
        <v>53</v>
      </c>
      <c r="AH50" s="8">
        <v>1.2708333333333334E-2</v>
      </c>
      <c r="AI50" s="8">
        <v>1.6203703703703703E-2</v>
      </c>
      <c r="AJ50" s="8" t="s">
        <v>53</v>
      </c>
      <c r="AK50" s="8">
        <v>2.3981481481481479E-2</v>
      </c>
      <c r="AL50" s="8">
        <v>1.3495370370370371E-2</v>
      </c>
      <c r="AM50" s="8" t="s">
        <v>53</v>
      </c>
      <c r="AN50" s="8">
        <v>3.125E-2</v>
      </c>
      <c r="AO50" s="8">
        <v>1.207175925925926E-2</v>
      </c>
      <c r="AP50" s="8" t="s">
        <v>53</v>
      </c>
      <c r="AQ50" s="8">
        <v>1.5358796296296296E-2</v>
      </c>
      <c r="AR50" s="8" t="s">
        <v>53</v>
      </c>
      <c r="AS50" s="8">
        <v>1.3414351851851851E-2</v>
      </c>
      <c r="AT50" s="8">
        <v>7.9861111111111105E-4</v>
      </c>
      <c r="AU50" s="8" t="s">
        <v>53</v>
      </c>
      <c r="AV50" s="8">
        <v>1.5625E-2</v>
      </c>
      <c r="AW50" s="8">
        <v>1.2777777777777777E-2</v>
      </c>
      <c r="AX50" s="8">
        <v>1.3923611111111111E-2</v>
      </c>
      <c r="AY50" s="8">
        <v>2.4305555555555556E-2</v>
      </c>
      <c r="AZ50" s="8">
        <v>1.0763888888888891E-2</v>
      </c>
      <c r="BA50" s="8">
        <v>1.8402777777777778E-2</v>
      </c>
      <c r="BB50" s="8" t="s">
        <v>53</v>
      </c>
      <c r="BC50" s="8">
        <v>1.247685185185185E-2</v>
      </c>
      <c r="BD50" s="8">
        <v>1.019675925925926E-2</v>
      </c>
      <c r="BE50" s="8">
        <v>1.329861111111111E-2</v>
      </c>
      <c r="BF50" s="8">
        <v>1.2708333333333334E-2</v>
      </c>
      <c r="BG50" s="8">
        <v>1.4479166666666668E-2</v>
      </c>
      <c r="BH50" s="8">
        <v>1.2083333333333333E-2</v>
      </c>
      <c r="BI50" s="8" t="s">
        <v>53</v>
      </c>
      <c r="BJ50" s="8" t="s">
        <v>53</v>
      </c>
      <c r="BK50" s="8" t="s">
        <v>53</v>
      </c>
      <c r="BL50" s="8" t="s">
        <v>53</v>
      </c>
      <c r="BM50" s="8" t="s">
        <v>53</v>
      </c>
      <c r="BN50" s="8" t="s">
        <v>53</v>
      </c>
      <c r="BO50" s="8">
        <v>8.1018518518518516E-4</v>
      </c>
      <c r="BP50" s="8">
        <v>1.3622685185185184E-2</v>
      </c>
      <c r="BQ50" s="8">
        <v>7.5231481481481471E-4</v>
      </c>
      <c r="BR50" s="8">
        <v>2.3148148148148146E-4</v>
      </c>
      <c r="BS50" s="8" t="s">
        <v>53</v>
      </c>
      <c r="BT50" s="8">
        <v>1.5752314814814813E-2</v>
      </c>
      <c r="BU50" s="8">
        <v>3.3449074074074069E-2</v>
      </c>
      <c r="BV50" s="8">
        <v>1.0023148148148147E-2</v>
      </c>
      <c r="BW50" s="8">
        <v>9.2824074074074076E-3</v>
      </c>
      <c r="BX50" s="8">
        <v>8.8425925925925911E-3</v>
      </c>
      <c r="BY50" s="8">
        <v>1.7534722222222222E-2</v>
      </c>
      <c r="BZ50" s="8">
        <v>1.0231481481481482E-2</v>
      </c>
      <c r="CA50" s="90" t="s">
        <v>53</v>
      </c>
      <c r="CB50" s="8">
        <v>8.9351851851851866E-3</v>
      </c>
      <c r="CC50" s="3" t="s">
        <v>53</v>
      </c>
      <c r="CD50" s="8">
        <v>1.4525462962962964E-2</v>
      </c>
    </row>
    <row r="51" spans="1:82" ht="30" customHeight="1" x14ac:dyDescent="0.25">
      <c r="A51" s="2"/>
      <c r="B51" s="10" t="s">
        <v>193</v>
      </c>
      <c r="C51" t="s">
        <v>192</v>
      </c>
      <c r="D51" s="7"/>
      <c r="E51" s="8"/>
      <c r="F51" s="8"/>
      <c r="G51" s="65"/>
      <c r="H51" s="8"/>
      <c r="I51" s="8"/>
      <c r="J51" s="8"/>
      <c r="K51" s="8"/>
      <c r="L51" s="8" t="s">
        <v>267</v>
      </c>
      <c r="M51" s="8"/>
      <c r="N51" s="8"/>
      <c r="O51" s="8" t="s">
        <v>268</v>
      </c>
      <c r="P51" s="8" t="s">
        <v>269</v>
      </c>
      <c r="Q51" s="57" t="s">
        <v>271</v>
      </c>
      <c r="R51" s="37" t="s">
        <v>53</v>
      </c>
      <c r="S51" s="8" t="s">
        <v>53</v>
      </c>
      <c r="T51" s="8" t="s">
        <v>53</v>
      </c>
      <c r="U51" s="8" t="s">
        <v>53</v>
      </c>
      <c r="V51" s="8" t="s">
        <v>53</v>
      </c>
      <c r="W51" s="8" t="s">
        <v>53</v>
      </c>
      <c r="X51" s="8" t="s">
        <v>53</v>
      </c>
      <c r="Y51" s="8" t="s">
        <v>53</v>
      </c>
      <c r="Z51" s="8" t="s">
        <v>196</v>
      </c>
      <c r="AA51" s="8" t="s">
        <v>239</v>
      </c>
      <c r="AB51" s="8" t="s">
        <v>194</v>
      </c>
      <c r="AC51" s="8" t="s">
        <v>195</v>
      </c>
      <c r="AD51" s="48" t="s">
        <v>197</v>
      </c>
      <c r="AE51" s="8" t="s">
        <v>198</v>
      </c>
      <c r="AF51" s="8" t="s">
        <v>53</v>
      </c>
      <c r="AG51" s="8" t="s">
        <v>199</v>
      </c>
      <c r="AH51" s="8" t="s">
        <v>53</v>
      </c>
      <c r="AI51" s="8" t="s">
        <v>53</v>
      </c>
      <c r="AJ51" s="8" t="s">
        <v>202</v>
      </c>
      <c r="AK51" s="8" t="s">
        <v>53</v>
      </c>
      <c r="AL51" s="8" t="s">
        <v>53</v>
      </c>
      <c r="AM51" s="8" t="s">
        <v>206</v>
      </c>
      <c r="AN51" s="8" t="s">
        <v>53</v>
      </c>
      <c r="AO51" s="8" t="s">
        <v>53</v>
      </c>
      <c r="AP51" s="8" t="s">
        <v>53</v>
      </c>
      <c r="AQ51" s="8" t="s">
        <v>53</v>
      </c>
      <c r="AR51" s="8" t="s">
        <v>53</v>
      </c>
      <c r="AS51" s="8" t="s">
        <v>53</v>
      </c>
      <c r="AT51" s="8" t="s">
        <v>53</v>
      </c>
      <c r="AU51" s="8" t="s">
        <v>53</v>
      </c>
      <c r="AV51" s="8" t="s">
        <v>53</v>
      </c>
      <c r="AW51" s="8" t="s">
        <v>53</v>
      </c>
      <c r="AX51" s="8" t="s">
        <v>53</v>
      </c>
      <c r="AY51" s="8" t="s">
        <v>53</v>
      </c>
      <c r="AZ51" s="8" t="s">
        <v>53</v>
      </c>
      <c r="BA51" s="8" t="s">
        <v>53</v>
      </c>
      <c r="BB51" s="8" t="s">
        <v>275</v>
      </c>
      <c r="BC51" s="8" t="s">
        <v>53</v>
      </c>
      <c r="BD51" s="8" t="s">
        <v>53</v>
      </c>
      <c r="BE51" s="8" t="s">
        <v>53</v>
      </c>
      <c r="BF51" s="8" t="s">
        <v>53</v>
      </c>
      <c r="BG51" s="8" t="s">
        <v>53</v>
      </c>
      <c r="BH51" s="8" t="s">
        <v>53</v>
      </c>
      <c r="BI51" s="8" t="s">
        <v>53</v>
      </c>
      <c r="BJ51" s="63"/>
      <c r="BK51" s="63"/>
      <c r="BL51" s="8" t="s">
        <v>53</v>
      </c>
      <c r="BM51" s="8" t="s">
        <v>53</v>
      </c>
      <c r="BN51" s="8" t="s">
        <v>53</v>
      </c>
      <c r="BO51" s="8" t="s">
        <v>53</v>
      </c>
      <c r="BP51" s="8" t="s">
        <v>53</v>
      </c>
      <c r="BQ51" s="8" t="s">
        <v>53</v>
      </c>
      <c r="BR51" s="8" t="s">
        <v>53</v>
      </c>
      <c r="BS51" s="8" t="s">
        <v>53</v>
      </c>
      <c r="BT51" s="8" t="s">
        <v>53</v>
      </c>
      <c r="BU51" s="8" t="s">
        <v>53</v>
      </c>
      <c r="BV51" s="8" t="s">
        <v>53</v>
      </c>
      <c r="BW51" s="8" t="s">
        <v>53</v>
      </c>
      <c r="BX51" s="8" t="s">
        <v>53</v>
      </c>
      <c r="BY51" s="8" t="s">
        <v>53</v>
      </c>
      <c r="BZ51" s="8" t="s">
        <v>53</v>
      </c>
      <c r="CA51" s="3" t="s">
        <v>419</v>
      </c>
      <c r="CB51" s="3" t="s">
        <v>53</v>
      </c>
      <c r="CC51" s="3" t="s">
        <v>53</v>
      </c>
      <c r="CD51" s="3" t="s">
        <v>53</v>
      </c>
    </row>
    <row r="52" spans="1:82" s="14" customFormat="1" x14ac:dyDescent="0.25">
      <c r="A52" t="s">
        <v>88</v>
      </c>
      <c r="B52" t="s">
        <v>246</v>
      </c>
      <c r="C52" s="14" t="s">
        <v>42</v>
      </c>
      <c r="D52" s="15">
        <v>3.472222222222222E-3</v>
      </c>
      <c r="E52" s="15">
        <v>6.9444444444444447E-4</v>
      </c>
      <c r="F52" s="15">
        <v>2.7777777777777779E-3</v>
      </c>
      <c r="G52" s="28">
        <v>0.13541666666666666</v>
      </c>
      <c r="H52" s="15">
        <v>8.3333333333333329E-2</v>
      </c>
      <c r="I52" s="15">
        <v>1.3888888888888889E-3</v>
      </c>
      <c r="J52" s="15" t="s">
        <v>53</v>
      </c>
      <c r="K52" s="15" t="s">
        <v>53</v>
      </c>
      <c r="L52" s="28">
        <v>0.31388888888888888</v>
      </c>
      <c r="M52" s="15">
        <v>1.3888888888888889E-3</v>
      </c>
      <c r="N52" s="15">
        <v>3.472222222222222E-3</v>
      </c>
      <c r="O52" s="15">
        <v>6.2499999999999995E-3</v>
      </c>
      <c r="P52" s="15">
        <v>6.25E-2</v>
      </c>
      <c r="Q52" s="58">
        <v>6.9444444444444447E-4</v>
      </c>
      <c r="R52" s="76">
        <v>0.625</v>
      </c>
      <c r="S52" s="15" t="s">
        <v>53</v>
      </c>
      <c r="T52" s="15">
        <v>0</v>
      </c>
      <c r="U52" s="28">
        <v>4.1666666666666664E-2</v>
      </c>
      <c r="V52" s="28">
        <v>4.1666666666666664E-2</v>
      </c>
      <c r="W52" s="28">
        <v>0.21041666666666667</v>
      </c>
      <c r="X52" s="15" t="s">
        <v>53</v>
      </c>
      <c r="Y52" s="15">
        <v>1.3888888888888889E-3</v>
      </c>
      <c r="Z52" s="15">
        <v>8.3333333333333329E-2</v>
      </c>
      <c r="AA52" s="15">
        <v>6.9444444444444441E-3</v>
      </c>
      <c r="AB52" s="15">
        <v>3.472222222222222E-3</v>
      </c>
      <c r="AC52" s="15">
        <v>3.472222222222222E-3</v>
      </c>
      <c r="AD52" s="28">
        <v>0.41666666666666669</v>
      </c>
      <c r="AE52" s="28">
        <v>0.13402777777777777</v>
      </c>
      <c r="AF52" s="15">
        <v>2.0833333333333333E-3</v>
      </c>
      <c r="AG52" s="15">
        <v>5.5555555555555558E-3</v>
      </c>
      <c r="AH52" s="28">
        <v>0.12013888888888889</v>
      </c>
      <c r="AI52" s="15">
        <v>3.472222222222222E-3</v>
      </c>
      <c r="AJ52" s="15">
        <v>2.0833333333333333E-3</v>
      </c>
      <c r="AK52" s="15">
        <v>3.472222222222222E-3</v>
      </c>
      <c r="AL52" s="15">
        <v>2.5462962962962961E-4</v>
      </c>
      <c r="AM52" s="15">
        <v>1.3888888888888888E-2</v>
      </c>
      <c r="AN52" s="15">
        <v>1.5972222222222224E-2</v>
      </c>
      <c r="AO52" s="15">
        <v>1.3888888888888889E-3</v>
      </c>
      <c r="AP52" s="15" t="s">
        <v>53</v>
      </c>
      <c r="AQ52" s="15">
        <v>6.9444444444444441E-3</v>
      </c>
      <c r="AR52" s="15">
        <v>3.472222222222222E-3</v>
      </c>
      <c r="AS52" s="15" t="s">
        <v>53</v>
      </c>
      <c r="AT52" s="15" t="s">
        <v>53</v>
      </c>
      <c r="AU52" s="15" t="s">
        <v>53</v>
      </c>
      <c r="AV52" s="15">
        <v>6.9444444444444441E-3</v>
      </c>
      <c r="AW52" s="15" t="s">
        <v>53</v>
      </c>
      <c r="AX52" s="28">
        <v>0.1875</v>
      </c>
      <c r="AY52" s="28">
        <v>0.41666666666666669</v>
      </c>
      <c r="AZ52" s="15">
        <v>2.0833333333333333E-3</v>
      </c>
      <c r="BA52" s="15">
        <v>2.0833333333333333E-3</v>
      </c>
      <c r="BB52" s="15" t="s">
        <v>53</v>
      </c>
      <c r="BC52" s="15">
        <v>2.7777777777777779E-3</v>
      </c>
      <c r="BD52" s="15">
        <v>2.0833333333333333E-3</v>
      </c>
      <c r="BE52" s="15" t="s">
        <v>53</v>
      </c>
      <c r="BF52" s="15" t="s">
        <v>53</v>
      </c>
      <c r="BG52" s="15" t="s">
        <v>53</v>
      </c>
      <c r="BH52" s="15" t="s">
        <v>53</v>
      </c>
      <c r="BI52" s="15" t="s">
        <v>53</v>
      </c>
      <c r="BJ52" s="15">
        <v>6.9444444444444441E-3</v>
      </c>
      <c r="BK52" s="15">
        <v>6.9444444444444441E-3</v>
      </c>
      <c r="BL52" s="15" t="s">
        <v>53</v>
      </c>
      <c r="BM52" s="15" t="s">
        <v>53</v>
      </c>
      <c r="BN52" s="15" t="s">
        <v>53</v>
      </c>
      <c r="BO52" s="15">
        <v>0.23055555555555554</v>
      </c>
      <c r="BP52" s="15">
        <v>9.375E-2</v>
      </c>
      <c r="BQ52" s="15">
        <v>0.21527777777777779</v>
      </c>
      <c r="BR52" s="15">
        <v>6.9444444444444441E-3</v>
      </c>
      <c r="BS52" s="15">
        <v>6.9444444444444441E-3</v>
      </c>
      <c r="BT52" s="15">
        <v>6.9444444444444441E-3</v>
      </c>
      <c r="BU52" s="15">
        <v>1.3888888888888888E-2</v>
      </c>
      <c r="BV52" s="15">
        <v>6.9444444444444447E-4</v>
      </c>
      <c r="BW52" s="15" t="s">
        <v>53</v>
      </c>
      <c r="BX52" s="15" t="s">
        <v>53</v>
      </c>
      <c r="BY52" s="28">
        <v>0.625</v>
      </c>
      <c r="BZ52" s="8" t="s">
        <v>53</v>
      </c>
      <c r="CA52" s="9">
        <v>1.0416666666666666E-2</v>
      </c>
      <c r="CB52" s="9">
        <v>6.9444444444444447E-4</v>
      </c>
      <c r="CC52" s="9">
        <v>0.20833333333333334</v>
      </c>
      <c r="CD52" s="9">
        <v>2.0833333333333333E-3</v>
      </c>
    </row>
    <row r="53" spans="1:82" s="14" customFormat="1" x14ac:dyDescent="0.25">
      <c r="A53" t="s">
        <v>88</v>
      </c>
      <c r="B53" t="s">
        <v>246</v>
      </c>
      <c r="C53" s="14" t="s">
        <v>43</v>
      </c>
      <c r="D53" s="15">
        <v>1.7361111111111112E-2</v>
      </c>
      <c r="E53" s="15">
        <v>6.9444444444444441E-3</v>
      </c>
      <c r="F53" s="15">
        <v>2.7777777777777779E-3</v>
      </c>
      <c r="G53" s="28">
        <v>4.9305555555555554E-2</v>
      </c>
      <c r="H53" s="15">
        <v>3.472222222222222E-3</v>
      </c>
      <c r="I53" s="15">
        <v>8.3333333333333332E-3</v>
      </c>
      <c r="J53" s="15" t="s">
        <v>53</v>
      </c>
      <c r="K53" s="15" t="s">
        <v>53</v>
      </c>
      <c r="L53" s="28">
        <v>0.21875</v>
      </c>
      <c r="M53" s="15">
        <v>1.0416666666666666E-2</v>
      </c>
      <c r="N53" s="15">
        <v>2.0833333333333333E-3</v>
      </c>
      <c r="O53" s="15">
        <v>1.3888888888888889E-3</v>
      </c>
      <c r="P53" s="15">
        <v>4.1666666666666666E-3</v>
      </c>
      <c r="Q53" s="58">
        <v>6.2499999999999995E-3</v>
      </c>
      <c r="R53" s="76">
        <v>0.16666666666666666</v>
      </c>
      <c r="S53" s="15" t="s">
        <v>53</v>
      </c>
      <c r="T53" s="15">
        <v>0</v>
      </c>
      <c r="U53" s="28">
        <v>8.3333333333333329E-2</v>
      </c>
      <c r="V53" s="28">
        <v>8.3333333333333329E-2</v>
      </c>
      <c r="W53" s="28">
        <v>0.12638888888888888</v>
      </c>
      <c r="X53" s="15" t="s">
        <v>53</v>
      </c>
      <c r="Y53" s="15">
        <v>1.3888888888888889E-3</v>
      </c>
      <c r="Z53" s="15">
        <v>0.41666666666666669</v>
      </c>
      <c r="AA53" s="15">
        <v>2.0833333333333333E-3</v>
      </c>
      <c r="AB53" s="15">
        <v>6.9444444444444441E-3</v>
      </c>
      <c r="AC53" s="15">
        <v>6.9444444444444441E-3</v>
      </c>
      <c r="AD53" s="28">
        <v>0.41666666666666669</v>
      </c>
      <c r="AE53" s="28">
        <v>0.12986111111111112</v>
      </c>
      <c r="AF53" s="15">
        <v>4.1666666666666666E-3</v>
      </c>
      <c r="AG53" s="15">
        <v>2.0833333333333333E-3</v>
      </c>
      <c r="AH53" s="28">
        <v>0.11458333333333333</v>
      </c>
      <c r="AI53" s="15">
        <v>2.0833333333333333E-3</v>
      </c>
      <c r="AJ53" s="15">
        <v>1.3888888888888889E-3</v>
      </c>
      <c r="AK53" s="15">
        <v>3.472222222222222E-3</v>
      </c>
      <c r="AL53" s="15">
        <v>1.6203703703703703E-4</v>
      </c>
      <c r="AM53" s="15">
        <v>2.0833333333333332E-2</v>
      </c>
      <c r="AN53" s="15">
        <v>1.0416666666666666E-2</v>
      </c>
      <c r="AO53" s="15">
        <v>1.3888888888888889E-3</v>
      </c>
      <c r="AP53" s="15" t="s">
        <v>53</v>
      </c>
      <c r="AQ53" s="15">
        <v>3.472222222222222E-3</v>
      </c>
      <c r="AR53" s="15">
        <v>3.472222222222222E-3</v>
      </c>
      <c r="AS53" s="15" t="s">
        <v>53</v>
      </c>
      <c r="AT53" s="15" t="s">
        <v>53</v>
      </c>
      <c r="AU53" s="15" t="s">
        <v>53</v>
      </c>
      <c r="AV53" s="15">
        <v>3.472222222222222E-3</v>
      </c>
      <c r="AW53" s="15" t="s">
        <v>53</v>
      </c>
      <c r="AX53" s="28">
        <v>2.0833333333333332E-2</v>
      </c>
      <c r="AY53" s="28">
        <v>8.3333333333333329E-2</v>
      </c>
      <c r="AZ53" s="15">
        <v>1.3888888888888889E-3</v>
      </c>
      <c r="BA53" s="15">
        <v>2.0833333333333333E-3</v>
      </c>
      <c r="BB53" s="15" t="s">
        <v>53</v>
      </c>
      <c r="BC53" s="15">
        <v>5.5555555555555558E-3</v>
      </c>
      <c r="BD53" s="15">
        <v>4.8611111111111112E-3</v>
      </c>
      <c r="BE53" s="15" t="s">
        <v>53</v>
      </c>
      <c r="BF53" s="15" t="s">
        <v>53</v>
      </c>
      <c r="BG53" s="15" t="s">
        <v>53</v>
      </c>
      <c r="BH53" s="15" t="s">
        <v>53</v>
      </c>
      <c r="BI53" s="15" t="s">
        <v>53</v>
      </c>
      <c r="BJ53" s="15">
        <v>2.0833333333333333E-3</v>
      </c>
      <c r="BK53" s="15">
        <v>2.7777777777777779E-3</v>
      </c>
      <c r="BL53" s="15" t="s">
        <v>53</v>
      </c>
      <c r="BM53" s="15" t="s">
        <v>53</v>
      </c>
      <c r="BN53" s="15" t="s">
        <v>53</v>
      </c>
      <c r="BO53" s="15">
        <v>0.22916666666666666</v>
      </c>
      <c r="BP53" s="15">
        <v>0.13541666666666666</v>
      </c>
      <c r="BQ53" s="15">
        <v>0.20486111111111113</v>
      </c>
      <c r="BR53" s="15">
        <v>2.7777777777777779E-3</v>
      </c>
      <c r="BS53" s="15">
        <v>6.9444444444444441E-3</v>
      </c>
      <c r="BT53" s="15">
        <v>3.472222222222222E-3</v>
      </c>
      <c r="BU53" s="15">
        <v>3.472222222222222E-3</v>
      </c>
      <c r="BV53" s="15">
        <v>2.7777777777777779E-3</v>
      </c>
      <c r="BW53" s="15" t="s">
        <v>53</v>
      </c>
      <c r="BX53" s="15" t="s">
        <v>53</v>
      </c>
      <c r="BY53" s="64" t="s">
        <v>322</v>
      </c>
      <c r="BZ53" s="8" t="s">
        <v>53</v>
      </c>
      <c r="CA53" s="9">
        <v>1.3888888888888889E-3</v>
      </c>
      <c r="CB53" s="9">
        <v>1.3888888888888889E-3</v>
      </c>
      <c r="CC53" s="9">
        <v>0.20833333333333334</v>
      </c>
      <c r="CD53" s="9">
        <v>6.9444444444444447E-4</v>
      </c>
    </row>
    <row r="54" spans="1:82" x14ac:dyDescent="0.25">
      <c r="A54" s="2" t="s">
        <v>89</v>
      </c>
      <c r="B54" t="s">
        <v>246</v>
      </c>
      <c r="C54" t="s">
        <v>44</v>
      </c>
      <c r="D54" s="7">
        <v>1.8865740740740742E-3</v>
      </c>
      <c r="E54" s="8">
        <v>2.1990740740740742E-3</v>
      </c>
      <c r="F54" s="8">
        <v>4.1666666666666666E-3</v>
      </c>
      <c r="G54" s="8">
        <v>3.645833333333333E-3</v>
      </c>
      <c r="H54" s="8">
        <v>8.9120370370370362E-4</v>
      </c>
      <c r="I54" s="8">
        <v>5.0347222222222225E-3</v>
      </c>
      <c r="J54" s="8">
        <v>2.0833333333333333E-3</v>
      </c>
      <c r="K54" s="8">
        <v>2.4537037037037036E-3</v>
      </c>
      <c r="L54" s="8">
        <v>1.736111111111111E-3</v>
      </c>
      <c r="M54" s="8">
        <v>1.736111111111111E-3</v>
      </c>
      <c r="N54" s="8">
        <v>2.3495370370370371E-3</v>
      </c>
      <c r="O54" s="8">
        <v>1.712962962962963E-3</v>
      </c>
      <c r="P54" s="8">
        <v>2.0833333333333333E-3</v>
      </c>
      <c r="Q54" s="57">
        <v>7.9861111111111105E-4</v>
      </c>
      <c r="R54" s="37">
        <v>9.2592592592592585E-4</v>
      </c>
      <c r="S54" s="8">
        <v>9.6064814814814808E-4</v>
      </c>
      <c r="T54" s="8">
        <v>4.2824074074074075E-4</v>
      </c>
      <c r="U54" s="29">
        <v>2.0833333333333332E-2</v>
      </c>
      <c r="V54" s="29">
        <v>2.0833333333333332E-2</v>
      </c>
      <c r="W54" s="8">
        <v>1.2731481481481483E-3</v>
      </c>
      <c r="X54" s="8">
        <v>1.3541666666666667E-3</v>
      </c>
      <c r="Y54" s="8">
        <v>5.2083333333333333E-4</v>
      </c>
      <c r="Z54" s="8">
        <v>2.615740740740741E-3</v>
      </c>
      <c r="AA54" s="8">
        <v>2.2569444444444447E-3</v>
      </c>
      <c r="AB54" s="8">
        <v>1.3888888888888889E-3</v>
      </c>
      <c r="AC54" s="8">
        <v>3.8194444444444443E-3</v>
      </c>
      <c r="AD54" s="8">
        <v>4.2129629629629626E-3</v>
      </c>
      <c r="AE54" s="8">
        <v>1.5046296296296294E-3</v>
      </c>
      <c r="AF54" s="8">
        <v>2.3148148148148146E-4</v>
      </c>
      <c r="AG54" s="8">
        <v>2.488425925925926E-3</v>
      </c>
      <c r="AH54" s="8">
        <v>5.2083333333333333E-4</v>
      </c>
      <c r="AI54" s="8">
        <v>1.6666666666666668E-3</v>
      </c>
      <c r="AJ54" s="8">
        <v>2.0833333333333333E-3</v>
      </c>
      <c r="AK54" s="8">
        <v>5.9027777777777776E-3</v>
      </c>
      <c r="AL54" s="8">
        <v>1.8865740740740742E-3</v>
      </c>
      <c r="AM54" s="8">
        <v>6.145833333333333E-3</v>
      </c>
      <c r="AN54" s="8">
        <v>4.7685185185185183E-3</v>
      </c>
      <c r="AO54" s="8">
        <v>9.1435185185185185E-4</v>
      </c>
      <c r="AP54" s="8" t="s">
        <v>53</v>
      </c>
      <c r="AQ54" s="8">
        <v>5.0925925925925921E-4</v>
      </c>
      <c r="AR54" s="8">
        <v>1.5046296296296294E-3</v>
      </c>
      <c r="AS54" s="8">
        <v>2.0833333333333333E-3</v>
      </c>
      <c r="AT54" s="8" t="s">
        <v>53</v>
      </c>
      <c r="AU54" s="8">
        <v>5.2083333333333333E-4</v>
      </c>
      <c r="AV54" s="8">
        <v>1.2152777777777778E-3</v>
      </c>
      <c r="AW54" s="8">
        <v>1.9791666666666668E-3</v>
      </c>
      <c r="AX54" s="8">
        <v>7.5231481481481471E-4</v>
      </c>
      <c r="AY54" s="8">
        <v>2.7777777777777779E-3</v>
      </c>
      <c r="AZ54" s="8">
        <v>6.9444444444444447E-4</v>
      </c>
      <c r="BA54" s="8">
        <v>1.5856481481481479E-3</v>
      </c>
      <c r="BB54" s="8">
        <v>1.2268518518518518E-3</v>
      </c>
      <c r="BC54" s="8">
        <v>2.1759259259259258E-3</v>
      </c>
      <c r="BD54" s="8">
        <v>1.5624999999999999E-3</v>
      </c>
      <c r="BE54" s="8">
        <v>3.1249999999999997E-3</v>
      </c>
      <c r="BF54" s="8">
        <v>3.5879629629629629E-3</v>
      </c>
      <c r="BG54" s="8">
        <v>3.472222222222222E-3</v>
      </c>
      <c r="BH54" s="8">
        <v>3.8194444444444443E-3</v>
      </c>
      <c r="BI54" s="8">
        <v>1.0416666666666667E-3</v>
      </c>
      <c r="BJ54" s="8">
        <v>2.2569444444444447E-3</v>
      </c>
      <c r="BK54" s="8">
        <v>2.3842592592592591E-3</v>
      </c>
      <c r="BL54" s="8">
        <v>1.1805555555555556E-3</v>
      </c>
      <c r="BM54" s="8">
        <v>1.4004629629629629E-3</v>
      </c>
      <c r="BN54" s="8">
        <v>9.4907407407407408E-4</v>
      </c>
      <c r="BO54" s="8">
        <v>3.0092592592592588E-3</v>
      </c>
      <c r="BP54" s="8">
        <v>1.4351851851851852E-2</v>
      </c>
      <c r="BQ54" s="8">
        <v>3.1249999999999997E-3</v>
      </c>
      <c r="BR54" s="8">
        <v>4.8611111111111112E-3</v>
      </c>
      <c r="BS54" s="8">
        <v>2.0833333333333333E-3</v>
      </c>
      <c r="BT54" s="8">
        <v>2.0833333333333333E-3</v>
      </c>
      <c r="BU54" s="29">
        <v>2.0833333333333332E-2</v>
      </c>
      <c r="BV54" s="8">
        <v>1.4351851851851854E-3</v>
      </c>
      <c r="BW54" s="8">
        <v>3.4722222222222224E-4</v>
      </c>
      <c r="BX54" s="8">
        <v>3.4722222222222224E-4</v>
      </c>
      <c r="BY54" s="8">
        <v>1.0416666666666667E-3</v>
      </c>
      <c r="BZ54" s="8">
        <v>2.4537037037037036E-3</v>
      </c>
      <c r="CA54" s="8">
        <v>1.5624999999999999E-3</v>
      </c>
      <c r="CB54" s="8">
        <v>2.0833333333333333E-3</v>
      </c>
      <c r="CC54" s="8">
        <v>3.2407407407407406E-3</v>
      </c>
      <c r="CD54" s="8">
        <v>2.1875000000000002E-2</v>
      </c>
    </row>
    <row r="55" spans="1:82" s="2" customFormat="1" x14ac:dyDescent="0.25">
      <c r="A55" s="2" t="s">
        <v>92</v>
      </c>
      <c r="B55" t="s">
        <v>240</v>
      </c>
      <c r="C55" s="2" t="s">
        <v>45</v>
      </c>
      <c r="D55" s="6">
        <v>2</v>
      </c>
      <c r="E55" s="6">
        <v>3</v>
      </c>
      <c r="F55" s="6" t="s">
        <v>64</v>
      </c>
      <c r="G55" s="6" t="s">
        <v>64</v>
      </c>
      <c r="H55" s="6" t="s">
        <v>70</v>
      </c>
      <c r="I55" s="6" t="s">
        <v>72</v>
      </c>
      <c r="J55" s="6" t="s">
        <v>72</v>
      </c>
      <c r="K55" s="6" t="s">
        <v>72</v>
      </c>
      <c r="L55" s="6" t="s">
        <v>70</v>
      </c>
      <c r="M55" s="6" t="s">
        <v>72</v>
      </c>
      <c r="N55" s="6" t="s">
        <v>102</v>
      </c>
      <c r="O55" s="6" t="s">
        <v>64</v>
      </c>
      <c r="P55" s="6" t="s">
        <v>106</v>
      </c>
      <c r="Q55" s="54" t="s">
        <v>64</v>
      </c>
      <c r="R55" s="34" t="s">
        <v>70</v>
      </c>
      <c r="S55" s="6" t="s">
        <v>72</v>
      </c>
      <c r="T55" s="6" t="s">
        <v>115</v>
      </c>
      <c r="U55" s="6" t="s">
        <v>72</v>
      </c>
      <c r="V55" s="6" t="s">
        <v>72</v>
      </c>
      <c r="W55" s="6" t="s">
        <v>72</v>
      </c>
      <c r="X55" s="6" t="s">
        <v>72</v>
      </c>
      <c r="Y55" s="6" t="s">
        <v>53</v>
      </c>
      <c r="Z55" s="6" t="s">
        <v>72</v>
      </c>
      <c r="AA55" s="6" t="s">
        <v>72</v>
      </c>
      <c r="AB55" s="6" t="s">
        <v>64</v>
      </c>
      <c r="AC55" s="6" t="s">
        <v>72</v>
      </c>
      <c r="AD55" s="6" t="s">
        <v>72</v>
      </c>
      <c r="AE55" s="6" t="s">
        <v>64</v>
      </c>
      <c r="AF55" s="6" t="s">
        <v>64</v>
      </c>
      <c r="AG55" s="6" t="s">
        <v>72</v>
      </c>
      <c r="AH55" s="6" t="s">
        <v>64</v>
      </c>
      <c r="AI55" s="6" t="s">
        <v>53</v>
      </c>
      <c r="AJ55" s="6" t="s">
        <v>72</v>
      </c>
      <c r="AK55" s="6" t="s">
        <v>64</v>
      </c>
      <c r="AL55" s="6" t="s">
        <v>204</v>
      </c>
      <c r="AM55" s="6" t="s">
        <v>64</v>
      </c>
      <c r="AN55" s="6" t="s">
        <v>64</v>
      </c>
      <c r="AO55" s="6" t="s">
        <v>64</v>
      </c>
      <c r="AP55" s="6" t="s">
        <v>53</v>
      </c>
      <c r="AQ55" s="6" t="s">
        <v>64</v>
      </c>
      <c r="AR55" s="6" t="s">
        <v>53</v>
      </c>
      <c r="AS55" s="6" t="s">
        <v>53</v>
      </c>
      <c r="AT55" s="6" t="s">
        <v>53</v>
      </c>
      <c r="AU55" s="6" t="s">
        <v>64</v>
      </c>
      <c r="AV55" s="6" t="s">
        <v>70</v>
      </c>
      <c r="AW55" s="6" t="s">
        <v>70</v>
      </c>
      <c r="AX55" s="6" t="s">
        <v>72</v>
      </c>
      <c r="AY55" s="6" t="s">
        <v>64</v>
      </c>
      <c r="AZ55" s="6" t="s">
        <v>70</v>
      </c>
      <c r="BA55" s="6" t="s">
        <v>64</v>
      </c>
      <c r="BB55" s="6" t="s">
        <v>72</v>
      </c>
      <c r="BC55" s="6" t="s">
        <v>64</v>
      </c>
      <c r="BD55" s="6" t="s">
        <v>72</v>
      </c>
      <c r="BE55" s="6" t="s">
        <v>70</v>
      </c>
      <c r="BF55" s="6" t="s">
        <v>70</v>
      </c>
      <c r="BG55" s="6" t="s">
        <v>70</v>
      </c>
      <c r="BH55" s="6" t="s">
        <v>70</v>
      </c>
      <c r="BI55" s="6" t="s">
        <v>64</v>
      </c>
      <c r="BJ55" s="6" t="s">
        <v>70</v>
      </c>
      <c r="BK55" s="6" t="s">
        <v>106</v>
      </c>
      <c r="BL55" s="6" t="s">
        <v>72</v>
      </c>
      <c r="BM55" s="6" t="s">
        <v>72</v>
      </c>
      <c r="BN55" s="6" t="s">
        <v>72</v>
      </c>
      <c r="BO55" s="6" t="s">
        <v>64</v>
      </c>
      <c r="BP55" s="6" t="s">
        <v>70</v>
      </c>
      <c r="BQ55" s="6" t="s">
        <v>64</v>
      </c>
      <c r="BR55" s="6" t="s">
        <v>64</v>
      </c>
      <c r="BS55" s="6" t="s">
        <v>106</v>
      </c>
      <c r="BT55" s="6" t="s">
        <v>64</v>
      </c>
      <c r="BU55" s="6" t="s">
        <v>70</v>
      </c>
      <c r="BV55" s="6" t="s">
        <v>72</v>
      </c>
      <c r="BW55" s="6" t="s">
        <v>72</v>
      </c>
      <c r="BX55" s="6" t="s">
        <v>64</v>
      </c>
      <c r="BY55" s="6" t="s">
        <v>106</v>
      </c>
      <c r="BZ55" s="6" t="s">
        <v>72</v>
      </c>
      <c r="CA55" s="3" t="s">
        <v>72</v>
      </c>
      <c r="CB55" s="3" t="s">
        <v>70</v>
      </c>
      <c r="CC55" s="3" t="s">
        <v>72</v>
      </c>
      <c r="CD55" s="85" t="s">
        <v>64</v>
      </c>
    </row>
    <row r="56" spans="1:82" x14ac:dyDescent="0.25">
      <c r="A56" s="2" t="s">
        <v>93</v>
      </c>
      <c r="B56" t="s">
        <v>241</v>
      </c>
      <c r="C56" t="s">
        <v>46</v>
      </c>
      <c r="D56" s="7" t="s">
        <v>54</v>
      </c>
      <c r="E56" s="3" t="s">
        <v>54</v>
      </c>
      <c r="F56" s="3" t="s">
        <v>61</v>
      </c>
      <c r="G56" s="3" t="s">
        <v>54</v>
      </c>
      <c r="H56" s="3" t="s">
        <v>54</v>
      </c>
      <c r="I56" s="3" t="s">
        <v>54</v>
      </c>
      <c r="J56" s="3" t="s">
        <v>54</v>
      </c>
      <c r="K56" s="3" t="s">
        <v>54</v>
      </c>
      <c r="L56" s="3" t="s">
        <v>54</v>
      </c>
      <c r="M56" s="3" t="s">
        <v>54</v>
      </c>
      <c r="N56" s="3" t="s">
        <v>54</v>
      </c>
      <c r="O56" s="3" t="s">
        <v>54</v>
      </c>
      <c r="P56" s="3" t="s">
        <v>54</v>
      </c>
      <c r="Q56" s="52" t="s">
        <v>54</v>
      </c>
      <c r="R56" s="31" t="s">
        <v>54</v>
      </c>
      <c r="S56" s="3" t="s">
        <v>54</v>
      </c>
      <c r="T56" s="3" t="s">
        <v>54</v>
      </c>
      <c r="U56" s="3" t="s">
        <v>54</v>
      </c>
      <c r="V56" s="3" t="s">
        <v>54</v>
      </c>
      <c r="W56" s="3" t="s">
        <v>54</v>
      </c>
      <c r="X56" s="3" t="s">
        <v>54</v>
      </c>
      <c r="Y56" s="3" t="s">
        <v>54</v>
      </c>
      <c r="Z56" s="3" t="s">
        <v>54</v>
      </c>
      <c r="AA56" s="3" t="s">
        <v>54</v>
      </c>
      <c r="AB56" s="3" t="s">
        <v>54</v>
      </c>
      <c r="AC56" s="3" t="s">
        <v>54</v>
      </c>
      <c r="AD56" s="3" t="s">
        <v>54</v>
      </c>
      <c r="AE56" s="3" t="s">
        <v>54</v>
      </c>
      <c r="AF56" s="3" t="s">
        <v>54</v>
      </c>
      <c r="AG56" s="3" t="s">
        <v>54</v>
      </c>
      <c r="AH56" s="3" t="s">
        <v>54</v>
      </c>
      <c r="AI56" s="3" t="s">
        <v>54</v>
      </c>
      <c r="AJ56" s="3" t="s">
        <v>54</v>
      </c>
      <c r="AK56" s="3" t="s">
        <v>54</v>
      </c>
      <c r="AL56" s="3" t="s">
        <v>54</v>
      </c>
      <c r="AM56" s="3" t="s">
        <v>54</v>
      </c>
      <c r="AN56" s="3" t="s">
        <v>54</v>
      </c>
      <c r="AO56" s="3" t="s">
        <v>54</v>
      </c>
      <c r="AP56" s="3" t="s">
        <v>53</v>
      </c>
      <c r="AQ56" s="3" t="s">
        <v>54</v>
      </c>
      <c r="AR56" s="3" t="s">
        <v>54</v>
      </c>
      <c r="AS56" s="3" t="s">
        <v>53</v>
      </c>
      <c r="AT56" s="3" t="s">
        <v>53</v>
      </c>
      <c r="AU56" s="3" t="s">
        <v>54</v>
      </c>
      <c r="AV56" s="3" t="s">
        <v>54</v>
      </c>
      <c r="AW56" s="3" t="s">
        <v>54</v>
      </c>
      <c r="AX56" s="3" t="s">
        <v>54</v>
      </c>
      <c r="AY56" s="3" t="s">
        <v>54</v>
      </c>
      <c r="AZ56" s="3" t="s">
        <v>54</v>
      </c>
      <c r="BA56" s="3" t="s">
        <v>54</v>
      </c>
      <c r="BB56" s="3" t="s">
        <v>54</v>
      </c>
      <c r="BC56" s="3" t="s">
        <v>54</v>
      </c>
      <c r="BD56" s="3" t="s">
        <v>54</v>
      </c>
      <c r="BE56" s="3" t="s">
        <v>54</v>
      </c>
      <c r="BF56" s="3" t="s">
        <v>54</v>
      </c>
      <c r="BG56" s="3" t="s">
        <v>54</v>
      </c>
      <c r="BH56" s="3" t="s">
        <v>54</v>
      </c>
      <c r="BI56" s="3" t="s">
        <v>54</v>
      </c>
      <c r="BJ56" s="3" t="s">
        <v>54</v>
      </c>
      <c r="BK56" s="3" t="s">
        <v>54</v>
      </c>
      <c r="BL56" s="3" t="s">
        <v>54</v>
      </c>
      <c r="BM56" s="3" t="s">
        <v>54</v>
      </c>
      <c r="BN56" s="3" t="s">
        <v>54</v>
      </c>
      <c r="BO56" s="3" t="s">
        <v>54</v>
      </c>
      <c r="BP56" s="3" t="s">
        <v>54</v>
      </c>
      <c r="BQ56" s="3" t="s">
        <v>54</v>
      </c>
      <c r="BR56" s="3" t="s">
        <v>53</v>
      </c>
      <c r="BS56" s="3" t="s">
        <v>54</v>
      </c>
      <c r="BT56" s="3" t="s">
        <v>54</v>
      </c>
      <c r="BU56" s="3" t="s">
        <v>54</v>
      </c>
      <c r="BV56" s="3" t="s">
        <v>54</v>
      </c>
      <c r="BW56" s="3" t="s">
        <v>54</v>
      </c>
      <c r="BX56" s="3" t="s">
        <v>54</v>
      </c>
      <c r="BY56" s="3" t="s">
        <v>54</v>
      </c>
      <c r="BZ56" s="3" t="s">
        <v>54</v>
      </c>
      <c r="CA56" s="82" t="s">
        <v>54</v>
      </c>
      <c r="CB56" s="85" t="s">
        <v>54</v>
      </c>
      <c r="CC56" s="85" t="s">
        <v>54</v>
      </c>
      <c r="CD56" s="85" t="s">
        <v>54</v>
      </c>
    </row>
    <row r="57" spans="1:82" s="16" customFormat="1" ht="229.5" customHeight="1" x14ac:dyDescent="0.25">
      <c r="A57" s="16" t="s">
        <v>93</v>
      </c>
      <c r="C57" s="16" t="s">
        <v>47</v>
      </c>
      <c r="D57" s="17" t="s">
        <v>61</v>
      </c>
      <c r="E57" s="17" t="s">
        <v>61</v>
      </c>
      <c r="F57" s="17" t="s">
        <v>61</v>
      </c>
      <c r="G57" s="17" t="s">
        <v>61</v>
      </c>
      <c r="H57" s="17" t="s">
        <v>61</v>
      </c>
      <c r="I57" s="17" t="s">
        <v>71</v>
      </c>
      <c r="J57" s="18" t="s">
        <v>77</v>
      </c>
      <c r="K57" s="18" t="s">
        <v>78</v>
      </c>
      <c r="L57" s="18" t="s">
        <v>99</v>
      </c>
      <c r="M57" s="17"/>
      <c r="N57" s="18" t="s">
        <v>103</v>
      </c>
      <c r="O57" s="18"/>
      <c r="P57" s="18" t="s">
        <v>107</v>
      </c>
      <c r="Q57" s="59" t="s">
        <v>110</v>
      </c>
      <c r="R57" s="39"/>
      <c r="S57" s="18"/>
      <c r="T57" s="17" t="s">
        <v>116</v>
      </c>
      <c r="U57" s="18"/>
      <c r="V57" s="18"/>
      <c r="W57" s="18" t="s">
        <v>775</v>
      </c>
      <c r="X57" s="18" t="s">
        <v>123</v>
      </c>
      <c r="Y57" s="18"/>
      <c r="Z57" s="18" t="s">
        <v>127</v>
      </c>
      <c r="AA57" s="18"/>
      <c r="AB57" s="18"/>
      <c r="AC57" s="18"/>
      <c r="AD57" s="18" t="s">
        <v>134</v>
      </c>
      <c r="AE57" s="18" t="s">
        <v>137</v>
      </c>
      <c r="AF57" s="18"/>
      <c r="AG57" s="18"/>
      <c r="AH57" s="18"/>
      <c r="AI57" s="18"/>
      <c r="AJ57" s="18"/>
      <c r="AK57" s="18"/>
      <c r="AL57" s="18"/>
      <c r="AM57" s="18" t="s">
        <v>776</v>
      </c>
      <c r="AN57" s="18"/>
      <c r="AO57" s="18"/>
      <c r="AP57" s="18" t="s">
        <v>210</v>
      </c>
      <c r="AQ57" s="18" t="s">
        <v>777</v>
      </c>
      <c r="AR57" s="18"/>
      <c r="AS57" s="18" t="s">
        <v>212</v>
      </c>
      <c r="AT57" s="18" t="s">
        <v>214</v>
      </c>
      <c r="AU57" s="18" t="s">
        <v>778</v>
      </c>
      <c r="AV57" s="18"/>
      <c r="AW57" s="18"/>
      <c r="AX57" s="18" t="s">
        <v>218</v>
      </c>
      <c r="AY57" s="18"/>
      <c r="AZ57" s="18"/>
      <c r="BA57" s="18"/>
      <c r="BB57" s="18" t="s">
        <v>226</v>
      </c>
      <c r="BC57" s="18" t="s">
        <v>228</v>
      </c>
      <c r="BD57" s="18" t="s">
        <v>228</v>
      </c>
      <c r="BE57" s="18"/>
      <c r="BF57" s="18"/>
      <c r="BG57" s="18"/>
      <c r="BH57" s="18"/>
      <c r="BI57" s="18"/>
      <c r="BJ57" s="18" t="s">
        <v>230</v>
      </c>
      <c r="BK57" s="18" t="s">
        <v>230</v>
      </c>
      <c r="BL57" s="18"/>
      <c r="BM57" s="18"/>
      <c r="BN57" s="18"/>
      <c r="BO57" s="18"/>
      <c r="BP57" s="18"/>
      <c r="BQ57" s="18"/>
      <c r="BR57" s="18" t="s">
        <v>278</v>
      </c>
      <c r="BS57" s="18" t="s">
        <v>323</v>
      </c>
      <c r="BT57" s="18"/>
      <c r="BU57" s="18"/>
      <c r="BV57" s="18"/>
      <c r="BW57" s="18"/>
      <c r="BX57" s="18"/>
      <c r="BY57" s="18" t="s">
        <v>324</v>
      </c>
      <c r="BZ57" s="18"/>
      <c r="CA57" s="89"/>
      <c r="CB57" s="84"/>
      <c r="CC57" s="84"/>
      <c r="CD57" s="89" t="s">
        <v>418</v>
      </c>
    </row>
    <row r="59" spans="1:82" x14ac:dyDescent="0.25">
      <c r="A59" t="s">
        <v>223</v>
      </c>
      <c r="D59" s="3" t="s">
        <v>220</v>
      </c>
      <c r="E59" s="3" t="s">
        <v>221</v>
      </c>
      <c r="F59" s="3" t="s">
        <v>220</v>
      </c>
      <c r="G59" s="3" t="s">
        <v>222</v>
      </c>
      <c r="H59" s="3" t="s">
        <v>222</v>
      </c>
      <c r="I59" s="3" t="s">
        <v>220</v>
      </c>
      <c r="J59" s="3" t="s">
        <v>222</v>
      </c>
      <c r="K59" s="3" t="s">
        <v>222</v>
      </c>
      <c r="L59" s="3" t="s">
        <v>220</v>
      </c>
      <c r="M59" s="3" t="s">
        <v>220</v>
      </c>
      <c r="N59" s="3" t="s">
        <v>221</v>
      </c>
      <c r="O59" s="3" t="s">
        <v>222</v>
      </c>
      <c r="P59" s="3" t="s">
        <v>220</v>
      </c>
      <c r="Q59" s="40" t="s">
        <v>220</v>
      </c>
      <c r="R59" s="31" t="s">
        <v>220</v>
      </c>
      <c r="S59" s="3" t="s">
        <v>221</v>
      </c>
      <c r="T59" s="3" t="s">
        <v>221</v>
      </c>
      <c r="U59" s="3" t="s">
        <v>221</v>
      </c>
      <c r="V59" s="3" t="s">
        <v>221</v>
      </c>
      <c r="W59" s="3" t="s">
        <v>222</v>
      </c>
      <c r="X59" s="3" t="s">
        <v>222</v>
      </c>
      <c r="Y59" s="3" t="s">
        <v>222</v>
      </c>
      <c r="Z59" s="3" t="s">
        <v>220</v>
      </c>
      <c r="AA59" s="3" t="s">
        <v>222</v>
      </c>
      <c r="AB59" s="3" t="s">
        <v>220</v>
      </c>
      <c r="AC59" s="3" t="s">
        <v>220</v>
      </c>
      <c r="AD59" s="3" t="s">
        <v>220</v>
      </c>
      <c r="AE59" s="3" t="s">
        <v>222</v>
      </c>
      <c r="AF59" s="3" t="s">
        <v>222</v>
      </c>
      <c r="AG59" s="3" t="s">
        <v>222</v>
      </c>
      <c r="AH59" s="3" t="s">
        <v>222</v>
      </c>
      <c r="AI59" s="3" t="s">
        <v>220</v>
      </c>
      <c r="AJ59" s="3" t="s">
        <v>220</v>
      </c>
      <c r="AK59" s="3" t="s">
        <v>220</v>
      </c>
      <c r="AL59" s="3" t="s">
        <v>222</v>
      </c>
      <c r="AM59" s="3" t="s">
        <v>220</v>
      </c>
      <c r="AN59" s="3" t="s">
        <v>222</v>
      </c>
      <c r="AO59" s="3" t="s">
        <v>220</v>
      </c>
      <c r="AP59" s="3" t="s">
        <v>222</v>
      </c>
      <c r="AQ59" s="3" t="s">
        <v>220</v>
      </c>
      <c r="AR59" s="3" t="s">
        <v>222</v>
      </c>
      <c r="AS59" s="3" t="s">
        <v>222</v>
      </c>
      <c r="AT59" s="3" t="s">
        <v>222</v>
      </c>
      <c r="AU59" s="3" t="s">
        <v>221</v>
      </c>
      <c r="AV59" s="3" t="s">
        <v>220</v>
      </c>
      <c r="AW59" s="3" t="s">
        <v>222</v>
      </c>
      <c r="AX59" s="3" t="s">
        <v>220</v>
      </c>
      <c r="AY59" s="3" t="s">
        <v>222</v>
      </c>
      <c r="AZ59" s="3" t="s">
        <v>220</v>
      </c>
      <c r="BA59" s="3" t="s">
        <v>221</v>
      </c>
      <c r="BB59" s="3" t="s">
        <v>220</v>
      </c>
      <c r="BC59" s="3" t="s">
        <v>221</v>
      </c>
      <c r="BD59" s="3" t="s">
        <v>221</v>
      </c>
      <c r="BE59" s="3" t="s">
        <v>221</v>
      </c>
      <c r="BF59" s="3" t="s">
        <v>221</v>
      </c>
      <c r="BG59" s="3" t="s">
        <v>221</v>
      </c>
      <c r="BH59" s="3" t="s">
        <v>221</v>
      </c>
      <c r="BI59" s="3" t="s">
        <v>221</v>
      </c>
      <c r="BJ59" s="3" t="s">
        <v>222</v>
      </c>
      <c r="BK59" s="3" t="s">
        <v>222</v>
      </c>
      <c r="BL59" s="3" t="s">
        <v>221</v>
      </c>
      <c r="BM59" s="3" t="s">
        <v>221</v>
      </c>
      <c r="BN59" s="3" t="s">
        <v>221</v>
      </c>
      <c r="BO59" s="3" t="s">
        <v>221</v>
      </c>
      <c r="BP59" s="3" t="s">
        <v>221</v>
      </c>
      <c r="BQ59" s="3" t="s">
        <v>221</v>
      </c>
      <c r="BR59" s="3" t="s">
        <v>220</v>
      </c>
      <c r="BS59" s="3" t="s">
        <v>220</v>
      </c>
      <c r="BT59" s="3" t="s">
        <v>220</v>
      </c>
      <c r="BU59" s="3" t="s">
        <v>222</v>
      </c>
      <c r="BV59" s="3" t="s">
        <v>222</v>
      </c>
      <c r="BW59" s="3" t="s">
        <v>221</v>
      </c>
      <c r="BX59" s="3" t="s">
        <v>221</v>
      </c>
      <c r="BY59" s="3" t="s">
        <v>222</v>
      </c>
      <c r="BZ59" s="3" t="s">
        <v>222</v>
      </c>
      <c r="CA59" s="82" t="s">
        <v>222</v>
      </c>
      <c r="CB59" s="82" t="s">
        <v>221</v>
      </c>
      <c r="CC59" s="82" t="s">
        <v>221</v>
      </c>
      <c r="CD59" s="82" t="s">
        <v>221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81"/>
  <sheetViews>
    <sheetView zoomScale="80" zoomScaleNormal="80" workbookViewId="0">
      <pane xSplit="3" ySplit="2" topLeftCell="D3" activePane="bottomRight" state="frozen"/>
      <selection pane="topRight" activeCell="D1" sqref="D1"/>
      <selection pane="bottomLeft" activeCell="A3" sqref="A3"/>
      <selection pane="bottomRight" activeCell="D3" sqref="D3"/>
    </sheetView>
  </sheetViews>
  <sheetFormatPr defaultRowHeight="15" x14ac:dyDescent="0.25"/>
  <cols>
    <col min="1" max="1" width="25.28515625" customWidth="1"/>
    <col min="2" max="2" width="10.7109375" bestFit="1" customWidth="1"/>
    <col min="3" max="3" width="10.7109375" customWidth="1"/>
    <col min="4" max="17" width="25.7109375" customWidth="1"/>
    <col min="18" max="18" width="25.7109375" style="42" customWidth="1"/>
    <col min="19" max="82" width="25.7109375" customWidth="1"/>
  </cols>
  <sheetData>
    <row r="1" spans="1:82" x14ac:dyDescent="0.25">
      <c r="C1" t="s">
        <v>83</v>
      </c>
      <c r="D1" t="str">
        <f>+'Raw Data'!D2</f>
        <v>001 - 14</v>
      </c>
      <c r="E1" t="str">
        <f>+'Raw Data'!E2</f>
        <v>002 - 14</v>
      </c>
      <c r="F1" t="str">
        <f>+'Raw Data'!F2</f>
        <v>003 - 14</v>
      </c>
      <c r="G1" t="str">
        <f>+'Raw Data'!G2</f>
        <v>004 - 14</v>
      </c>
      <c r="H1" t="str">
        <f>+'Raw Data'!H2</f>
        <v>005 - 14</v>
      </c>
      <c r="I1" t="str">
        <f>+'Raw Data'!I2</f>
        <v>006 - 14</v>
      </c>
      <c r="J1" t="str">
        <f>+'Raw Data'!J2</f>
        <v>007 - 14</v>
      </c>
      <c r="K1" t="str">
        <f>+'Raw Data'!K2</f>
        <v>008 - 14</v>
      </c>
      <c r="L1" t="str">
        <f>+'Raw Data'!L2</f>
        <v>010 - 14</v>
      </c>
      <c r="M1" t="str">
        <f>+'Raw Data'!M2</f>
        <v>011 - 14</v>
      </c>
      <c r="N1" t="str">
        <f>+'Raw Data'!N2</f>
        <v>012 - 14</v>
      </c>
      <c r="O1" t="str">
        <f>+'Raw Data'!O2</f>
        <v>013 - 14</v>
      </c>
      <c r="P1" t="str">
        <f>+'Raw Data'!P2</f>
        <v>014 - 14</v>
      </c>
      <c r="Q1" t="str">
        <f>+'Raw Data'!Q2</f>
        <v>015 - 14</v>
      </c>
      <c r="R1" s="42" t="str">
        <f>+'Raw Data'!R2</f>
        <v>016 - 14</v>
      </c>
      <c r="S1" t="str">
        <f>+'Raw Data'!S2</f>
        <v>017 - 14</v>
      </c>
      <c r="T1" t="str">
        <f>+'Raw Data'!T2</f>
        <v>018 - 14</v>
      </c>
      <c r="U1" t="str">
        <f>+'Raw Data'!U2</f>
        <v>019 - 14</v>
      </c>
      <c r="V1" t="str">
        <f>+'Raw Data'!V2</f>
        <v>020 - 14</v>
      </c>
      <c r="W1" t="str">
        <f>+'Raw Data'!W2</f>
        <v>021 - 14</v>
      </c>
      <c r="X1" t="str">
        <f>+'Raw Data'!X2</f>
        <v>022 - 14</v>
      </c>
      <c r="Y1" t="str">
        <f>+'Raw Data'!Y2</f>
        <v>023 - 14</v>
      </c>
      <c r="Z1" t="str">
        <f>+'Raw Data'!Z2</f>
        <v>024 - 14</v>
      </c>
      <c r="AA1" t="str">
        <f>+'Raw Data'!AA2</f>
        <v>025 - 14</v>
      </c>
      <c r="AB1" t="str">
        <f>+'Raw Data'!AB2</f>
        <v>026 - 14</v>
      </c>
      <c r="AC1" t="str">
        <f>+'Raw Data'!AC2</f>
        <v>028 - 14</v>
      </c>
      <c r="AD1" t="str">
        <f>+'Raw Data'!AD2</f>
        <v>029 - 14</v>
      </c>
      <c r="AE1" t="str">
        <f>+'Raw Data'!AE2</f>
        <v>030 - 14</v>
      </c>
      <c r="AF1" t="str">
        <f>+'Raw Data'!AF2</f>
        <v>031 - 14</v>
      </c>
      <c r="AG1" t="str">
        <f>+'Raw Data'!AG2</f>
        <v>032 - 14</v>
      </c>
      <c r="AH1" t="str">
        <f>+'Raw Data'!AH2</f>
        <v>034 - 14</v>
      </c>
      <c r="AI1" t="str">
        <f>+'Raw Data'!AI2</f>
        <v>035 - 14</v>
      </c>
      <c r="AJ1" t="str">
        <f>+'Raw Data'!AJ2</f>
        <v>036 - 14</v>
      </c>
      <c r="AK1" t="str">
        <f>+'Raw Data'!AK2</f>
        <v>037 - 14</v>
      </c>
      <c r="AL1" t="str">
        <f>+'Raw Data'!AL2</f>
        <v>038 - 14</v>
      </c>
      <c r="AM1" t="str">
        <f>+'Raw Data'!AM2</f>
        <v>039 - 14</v>
      </c>
      <c r="AN1" t="str">
        <f>+'Raw Data'!AN2</f>
        <v>040 - 14</v>
      </c>
      <c r="AO1" t="str">
        <f>+'Raw Data'!AO2</f>
        <v>041 - 14</v>
      </c>
      <c r="AP1" t="str">
        <f>+'Raw Data'!AP2</f>
        <v>042 - 14</v>
      </c>
      <c r="AQ1" t="str">
        <f>+'Raw Data'!AQ2</f>
        <v>043 - 14</v>
      </c>
      <c r="AR1" t="str">
        <f>+'Raw Data'!AR2</f>
        <v>045 - 14</v>
      </c>
      <c r="AS1" t="str">
        <f>+'Raw Data'!AS2</f>
        <v>047 - 14</v>
      </c>
      <c r="AT1" t="str">
        <f>+'Raw Data'!AT2</f>
        <v>048 - 14</v>
      </c>
      <c r="AU1" t="str">
        <f>+'Raw Data'!AU2</f>
        <v>049 - 14</v>
      </c>
      <c r="AV1" t="str">
        <f>+'Raw Data'!AV2</f>
        <v>050 - 14</v>
      </c>
      <c r="AW1" t="str">
        <f>+'Raw Data'!AW2</f>
        <v>051 - 14</v>
      </c>
      <c r="AX1" t="str">
        <f>+'Raw Data'!AX2</f>
        <v>052 - 14</v>
      </c>
      <c r="AY1" t="str">
        <f>+'Raw Data'!AY2</f>
        <v>053 - 14</v>
      </c>
      <c r="AZ1" t="str">
        <f>+'Raw Data'!AZ2</f>
        <v>054 - 14</v>
      </c>
      <c r="BA1" t="str">
        <f>+'Raw Data'!BA2</f>
        <v>055 - 14</v>
      </c>
      <c r="BB1" t="str">
        <f>+'Raw Data'!BB2</f>
        <v>056 - 14</v>
      </c>
      <c r="BC1" t="str">
        <f>+'Raw Data'!BC2</f>
        <v>057 - 14</v>
      </c>
      <c r="BD1" t="str">
        <f>+'Raw Data'!BD2</f>
        <v>058 - 14</v>
      </c>
      <c r="BE1" t="str">
        <f>+'Raw Data'!BE2</f>
        <v>059 - 14</v>
      </c>
      <c r="BF1" t="str">
        <f>+'Raw Data'!BF2</f>
        <v>060 - 14</v>
      </c>
      <c r="BG1" t="str">
        <f>+'Raw Data'!BG2</f>
        <v>061 - 14</v>
      </c>
      <c r="BH1" t="str">
        <f>+'Raw Data'!BH2</f>
        <v>062 - 14</v>
      </c>
      <c r="BI1" t="str">
        <f>+'Raw Data'!BI2</f>
        <v>063 - 14</v>
      </c>
      <c r="BJ1" t="str">
        <f>+'Raw Data'!BJ2</f>
        <v>064 - 14</v>
      </c>
      <c r="BK1" t="str">
        <f>+'Raw Data'!BK2</f>
        <v>065 - 14</v>
      </c>
      <c r="BL1" t="str">
        <f>+'Raw Data'!BL2</f>
        <v>066 - 14</v>
      </c>
      <c r="BM1" t="str">
        <f>+'Raw Data'!BM2</f>
        <v>067 - 14</v>
      </c>
      <c r="BN1" t="str">
        <f>+'Raw Data'!BN2</f>
        <v>068 - 14</v>
      </c>
      <c r="BO1" t="str">
        <f>+'Raw Data'!BO2</f>
        <v>069 - 14</v>
      </c>
      <c r="BP1" t="str">
        <f>+'Raw Data'!BP2</f>
        <v>070 - 14</v>
      </c>
      <c r="BQ1" t="str">
        <f>+'Raw Data'!BQ2</f>
        <v>071 - 14</v>
      </c>
      <c r="BR1" t="str">
        <f>+'Raw Data'!BR2</f>
        <v>072 - 14</v>
      </c>
      <c r="BS1" t="str">
        <f>+'Raw Data'!BS2</f>
        <v>073 - 14</v>
      </c>
      <c r="BT1" t="str">
        <f>+'Raw Data'!BT2</f>
        <v>074 - 14</v>
      </c>
      <c r="BU1" t="str">
        <f>+'Raw Data'!BU2</f>
        <v>075 - 14</v>
      </c>
      <c r="BV1" t="str">
        <f>+'Raw Data'!BV2</f>
        <v>076 - 14</v>
      </c>
      <c r="BW1" t="str">
        <f>+'Raw Data'!BW2</f>
        <v>077 - 14</v>
      </c>
      <c r="BX1" t="str">
        <f>+'Raw Data'!BX2</f>
        <v>078 - 14</v>
      </c>
      <c r="BY1" t="str">
        <f>+'Raw Data'!BY2</f>
        <v>079 - 14</v>
      </c>
      <c r="BZ1" t="str">
        <f>+'Raw Data'!BZ2</f>
        <v>080 - 14</v>
      </c>
      <c r="CA1" t="str">
        <f>+'Raw Data'!CA2</f>
        <v>081 - 14</v>
      </c>
      <c r="CB1" t="str">
        <f>+'Raw Data'!CB2</f>
        <v>082 - 14</v>
      </c>
      <c r="CC1" t="str">
        <f>+'Raw Data'!CC2</f>
        <v>083 - 14</v>
      </c>
      <c r="CD1" t="str">
        <f>+'Raw Data'!CD2</f>
        <v>084 - 14</v>
      </c>
    </row>
    <row r="2" spans="1:82" x14ac:dyDescent="0.25">
      <c r="C2" t="s">
        <v>73</v>
      </c>
      <c r="D2">
        <f>+'Raw Data'!D3</f>
        <v>0</v>
      </c>
      <c r="E2">
        <f>+'Raw Data'!E3</f>
        <v>0</v>
      </c>
      <c r="F2">
        <f>+'Raw Data'!F3</f>
        <v>0</v>
      </c>
      <c r="G2">
        <f>+'Raw Data'!G3</f>
        <v>0</v>
      </c>
      <c r="H2">
        <f>+'Raw Data'!H3</f>
        <v>0</v>
      </c>
      <c r="I2">
        <f>+'Raw Data'!I3</f>
        <v>0</v>
      </c>
      <c r="J2">
        <f>+'Raw Data'!J3</f>
        <v>0</v>
      </c>
      <c r="K2">
        <f>+'Raw Data'!K3</f>
        <v>0</v>
      </c>
      <c r="L2">
        <f>+'Raw Data'!L3</f>
        <v>0</v>
      </c>
      <c r="M2">
        <f>+'Raw Data'!M3</f>
        <v>0</v>
      </c>
      <c r="N2">
        <f>+'Raw Data'!N3</f>
        <v>0</v>
      </c>
      <c r="O2">
        <f>+'Raw Data'!O3</f>
        <v>0</v>
      </c>
      <c r="P2">
        <f>+'Raw Data'!P3</f>
        <v>0</v>
      </c>
      <c r="Q2">
        <f>+'Raw Data'!Q3</f>
        <v>0</v>
      </c>
      <c r="R2" s="42">
        <f>+'Raw Data'!R3</f>
        <v>0</v>
      </c>
      <c r="S2">
        <f>+'Raw Data'!S3</f>
        <v>0</v>
      </c>
      <c r="T2">
        <f>+'Raw Data'!T3</f>
        <v>0</v>
      </c>
      <c r="U2">
        <f>+'Raw Data'!U3</f>
        <v>0</v>
      </c>
      <c r="V2">
        <f>+'Raw Data'!V3</f>
        <v>0</v>
      </c>
      <c r="W2">
        <f>+'Raw Data'!W3</f>
        <v>0</v>
      </c>
      <c r="X2">
        <f>+'Raw Data'!X3</f>
        <v>0</v>
      </c>
      <c r="Y2">
        <f>+'Raw Data'!Y3</f>
        <v>0</v>
      </c>
      <c r="Z2">
        <f>+'Raw Data'!Z3</f>
        <v>0</v>
      </c>
      <c r="AA2">
        <f>+'Raw Data'!AA3</f>
        <v>0</v>
      </c>
      <c r="AB2">
        <f>+'Raw Data'!AB3</f>
        <v>0</v>
      </c>
      <c r="AC2">
        <f>+'Raw Data'!AC3</f>
        <v>0</v>
      </c>
      <c r="AD2">
        <f>+'Raw Data'!AD3</f>
        <v>0</v>
      </c>
      <c r="AE2">
        <f>+'Raw Data'!AE3</f>
        <v>0</v>
      </c>
      <c r="AF2">
        <f>+'Raw Data'!AF3</f>
        <v>0</v>
      </c>
      <c r="AG2">
        <f>+'Raw Data'!AG3</f>
        <v>0</v>
      </c>
      <c r="AH2" t="s">
        <v>74</v>
      </c>
      <c r="AI2" t="s">
        <v>74</v>
      </c>
      <c r="AJ2" t="s">
        <v>74</v>
      </c>
      <c r="AK2" t="s">
        <v>74</v>
      </c>
      <c r="AL2" t="s">
        <v>74</v>
      </c>
      <c r="AM2" t="s">
        <v>74</v>
      </c>
      <c r="AN2" t="s">
        <v>74</v>
      </c>
      <c r="AO2" t="s">
        <v>74</v>
      </c>
      <c r="AP2" t="s">
        <v>74</v>
      </c>
      <c r="AQ2" t="s">
        <v>74</v>
      </c>
      <c r="AR2" t="s">
        <v>74</v>
      </c>
      <c r="AS2" t="s">
        <v>74</v>
      </c>
      <c r="AT2" t="s">
        <v>74</v>
      </c>
      <c r="AU2" t="s">
        <v>74</v>
      </c>
      <c r="AV2" t="s">
        <v>74</v>
      </c>
      <c r="AW2" t="s">
        <v>74</v>
      </c>
      <c r="AX2" t="s">
        <v>74</v>
      </c>
      <c r="AY2" t="s">
        <v>74</v>
      </c>
      <c r="AZ2" t="s">
        <v>74</v>
      </c>
      <c r="BA2" t="s">
        <v>74</v>
      </c>
      <c r="BB2" t="s">
        <v>74</v>
      </c>
      <c r="BC2" t="s">
        <v>74</v>
      </c>
      <c r="BD2" t="s">
        <v>74</v>
      </c>
      <c r="BE2" t="s">
        <v>74</v>
      </c>
      <c r="BF2" t="s">
        <v>74</v>
      </c>
      <c r="BG2" t="s">
        <v>74</v>
      </c>
      <c r="BH2" t="s">
        <v>74</v>
      </c>
      <c r="BI2" t="s">
        <v>74</v>
      </c>
      <c r="BJ2" t="s">
        <v>74</v>
      </c>
      <c r="BK2" t="s">
        <v>74</v>
      </c>
      <c r="BL2" t="s">
        <v>74</v>
      </c>
      <c r="BM2" t="s">
        <v>74</v>
      </c>
      <c r="BN2" t="s">
        <v>74</v>
      </c>
      <c r="BO2" t="s">
        <v>74</v>
      </c>
      <c r="BP2" t="s">
        <v>74</v>
      </c>
      <c r="BQ2" t="s">
        <v>74</v>
      </c>
      <c r="BR2" t="s">
        <v>74</v>
      </c>
      <c r="BS2" t="s">
        <v>74</v>
      </c>
      <c r="BT2" t="s">
        <v>74</v>
      </c>
      <c r="BU2" t="s">
        <v>74</v>
      </c>
      <c r="BV2" t="s">
        <v>74</v>
      </c>
      <c r="BW2" t="s">
        <v>74</v>
      </c>
      <c r="BX2" t="s">
        <v>74</v>
      </c>
      <c r="BY2" t="s">
        <v>74</v>
      </c>
      <c r="BZ2" t="s">
        <v>74</v>
      </c>
      <c r="CA2" t="s">
        <v>74</v>
      </c>
      <c r="CB2" t="s">
        <v>74</v>
      </c>
      <c r="CC2" t="s">
        <v>74</v>
      </c>
      <c r="CD2" t="s">
        <v>74</v>
      </c>
    </row>
    <row r="3" spans="1:82" ht="60" x14ac:dyDescent="0.25">
      <c r="A3" s="214" t="s">
        <v>716</v>
      </c>
      <c r="B3" t="s">
        <v>86</v>
      </c>
      <c r="C3" s="26" t="s">
        <v>62</v>
      </c>
      <c r="D3" s="11">
        <f>+'Raw Data'!D5</f>
        <v>0</v>
      </c>
      <c r="E3" s="11">
        <f>+'Raw Data'!E5</f>
        <v>0</v>
      </c>
      <c r="F3" s="11">
        <f>+'Raw Data'!F5</f>
        <v>0</v>
      </c>
      <c r="G3" s="12" t="str">
        <f>+'Raw Data'!G5</f>
        <v>Time entered per task instead of running total.</v>
      </c>
      <c r="H3" s="11">
        <f>+'Raw Data'!H4</f>
        <v>0</v>
      </c>
      <c r="I3" s="11">
        <f>+'Raw Data'!I5</f>
        <v>0</v>
      </c>
      <c r="J3" s="11">
        <f>+'Raw Data'!J5</f>
        <v>0</v>
      </c>
      <c r="K3" s="11">
        <f>+'Raw Data'!K5</f>
        <v>0</v>
      </c>
      <c r="L3" s="11">
        <f>+'Raw Data'!L5</f>
        <v>0</v>
      </c>
      <c r="M3" s="11">
        <f>+'Raw Data'!M5</f>
        <v>0</v>
      </c>
      <c r="N3" s="11">
        <f>+'Raw Data'!N5</f>
        <v>0</v>
      </c>
      <c r="O3" s="11">
        <f>+'Raw Data'!O5</f>
        <v>0</v>
      </c>
      <c r="P3" s="11">
        <f>+'Raw Data'!P5</f>
        <v>0</v>
      </c>
      <c r="Q3" s="41" t="str">
        <f>+'Raw Data'!Q5</f>
        <v>2lb grab?</v>
      </c>
      <c r="R3" s="33">
        <f>+'Raw Data'!R5</f>
        <v>0</v>
      </c>
      <c r="S3" s="11">
        <f>+'Raw Data'!S5</f>
        <v>0</v>
      </c>
      <c r="T3" s="11">
        <f>+'Raw Data'!T5</f>
        <v>0</v>
      </c>
      <c r="U3" s="12" t="str">
        <f>+'Raw Data'!U5</f>
        <v>Assume for Section 4, the times are in mm:ss:ss</v>
      </c>
      <c r="V3" s="11">
        <f>+'Raw Data'!V5</f>
        <v>0</v>
      </c>
      <c r="W3" s="12" t="str">
        <f>+'Raw Data'!W5</f>
        <v>Time entered per task instead of running total.</v>
      </c>
      <c r="X3" s="11">
        <f>+'Raw Data'!X5</f>
        <v>0</v>
      </c>
      <c r="Y3" s="12" t="str">
        <f>+'Raw Data'!Y5</f>
        <v>Assuming kept elasped time from Section 4 to 5</v>
      </c>
      <c r="Z3" s="11">
        <f>+'Raw Data'!Z5</f>
        <v>0</v>
      </c>
      <c r="AA3" s="11">
        <f>+'Raw Data'!AA5</f>
        <v>0</v>
      </c>
      <c r="AB3" s="11">
        <f>+'Raw Data'!AB5</f>
        <v>0</v>
      </c>
      <c r="AC3" s="12" t="str">
        <f>+'Raw Data'!AC5</f>
        <v>2LB Grab?</v>
      </c>
      <c r="AD3" s="12" t="str">
        <f>+'Raw Data'!AD5</f>
        <v>2LB Grab?</v>
      </c>
      <c r="AE3" s="12" t="str">
        <f>+'Raw Data'!AE5</f>
        <v xml:space="preserve">Time entered per task instead of running total. </v>
      </c>
      <c r="AF3" s="11">
        <f>+'Raw Data'!AF5</f>
        <v>0</v>
      </c>
      <c r="AG3" s="11">
        <f>+'Raw Data'!AG5</f>
        <v>0</v>
      </c>
      <c r="AH3" s="12" t="str">
        <f>+'Raw Data'!AH5</f>
        <v>This was returned via email to Nick</v>
      </c>
      <c r="AI3" s="11">
        <f>+'Raw Data'!AI5</f>
        <v>0</v>
      </c>
      <c r="AJ3" s="11">
        <f>+'Raw Data'!AJ5</f>
        <v>0</v>
      </c>
      <c r="AK3" s="11">
        <f>+'Raw Data'!AK5</f>
        <v>0</v>
      </c>
      <c r="AL3" s="11">
        <f>+'Raw Data'!AL5</f>
        <v>0</v>
      </c>
      <c r="AM3" s="11">
        <f>+'Raw Data'!AM5</f>
        <v>0</v>
      </c>
      <c r="AN3" s="11">
        <f>+'Raw Data'!AN5</f>
        <v>0</v>
      </c>
      <c r="AO3" s="12" t="str">
        <f>+'Raw Data'!AO5</f>
        <v>DONE IN MM:SS:S'S'
2LB GRAB?</v>
      </c>
      <c r="AP3" s="12" t="str">
        <f>+'Raw Data'!AP5</f>
        <v>MAYBE TIME PER TASK?</v>
      </c>
      <c r="AQ3" s="11">
        <f>+'Raw Data'!AQ5</f>
        <v>0</v>
      </c>
      <c r="AR3" s="11" t="str">
        <f>+'Raw Data'!AR5</f>
        <v>MAYBE TIME PER TASK?</v>
      </c>
      <c r="AS3" s="11">
        <f>+'Raw Data'!AS5</f>
        <v>0</v>
      </c>
      <c r="AT3" s="11" t="str">
        <f>+'Raw Data'!AT5</f>
        <v>MAYBE TIME PER TASK?</v>
      </c>
      <c r="AU3" s="11">
        <f>+'Raw Data'!AU5</f>
        <v>0</v>
      </c>
      <c r="AV3" s="11">
        <f>+'Raw Data'!AV5</f>
        <v>0</v>
      </c>
      <c r="AW3" s="11">
        <f>+'Raw Data'!AW5</f>
        <v>0</v>
      </c>
      <c r="AX3" s="11">
        <f>+'Raw Data'!AX5</f>
        <v>0</v>
      </c>
      <c r="AY3" s="11">
        <f>+'Raw Data'!AY5</f>
        <v>0</v>
      </c>
      <c r="AZ3" s="11">
        <f>+'Raw Data'!AZ5</f>
        <v>0</v>
      </c>
      <c r="BA3" s="11">
        <f>+'Raw Data'!BA5</f>
        <v>0</v>
      </c>
      <c r="BB3" s="12" t="str">
        <f>+'Raw Data'!BB5</f>
        <v>This is a 2lb grab.</v>
      </c>
      <c r="BC3" s="11">
        <f>+'Raw Data'!BC5</f>
        <v>0</v>
      </c>
      <c r="BD3" s="11">
        <f>+'Raw Data'!BD5</f>
        <v>0</v>
      </c>
      <c r="BE3" s="11">
        <f>+'Raw Data'!BE5</f>
        <v>0</v>
      </c>
      <c r="BF3" s="11">
        <f>+'Raw Data'!BF5</f>
        <v>0</v>
      </c>
      <c r="BG3" s="11">
        <f>+'Raw Data'!BG5</f>
        <v>0</v>
      </c>
      <c r="BH3" s="11">
        <f>+'Raw Data'!BH5</f>
        <v>0</v>
      </c>
      <c r="BI3" s="11" t="str">
        <f>+'Raw Data'!BI5</f>
        <v>Time by task</v>
      </c>
      <c r="BJ3" s="11">
        <f>+'Raw Data'!BJ5</f>
        <v>0</v>
      </c>
      <c r="BK3" s="11">
        <f>+'Raw Data'!BK5</f>
        <v>0</v>
      </c>
      <c r="BL3" s="12" t="str">
        <f>+'Raw Data'!BL5</f>
        <v>Assuming all time by task</v>
      </c>
      <c r="BM3" s="12" t="str">
        <f>+'Raw Data'!BM5</f>
        <v>Assuming all time by task</v>
      </c>
      <c r="BN3" s="12" t="str">
        <f>+'Raw Data'!BN5</f>
        <v>Assuming all time by task</v>
      </c>
      <c r="BO3" s="12" t="str">
        <f>+'Raw Data'!BO5</f>
        <v>Assuming all time by task</v>
      </c>
      <c r="BP3" s="61">
        <f>+'Raw Data'!BP5</f>
        <v>0</v>
      </c>
      <c r="BQ3" s="12" t="str">
        <f>+'Raw Data'!BQ5</f>
        <v>Assuming all time by task</v>
      </c>
      <c r="BR3" s="61">
        <f>+'Raw Data'!BR5</f>
        <v>0</v>
      </c>
      <c r="BS3" s="61" t="str">
        <f>+'Raw Data'!BS5</f>
        <v>Assuming times were mm:ss:ss</v>
      </c>
      <c r="BT3" s="61">
        <f>+'Raw Data'!BT5</f>
        <v>0</v>
      </c>
      <c r="BU3" s="61">
        <f>+'Raw Data'!BU5</f>
        <v>0</v>
      </c>
      <c r="BV3" s="61" t="str">
        <f>+'Raw Data'!BV5</f>
        <v>Assuming times were in mm:ss:sss for section 1, but in hh:mm:ss for sections 4-5</v>
      </c>
      <c r="BW3" s="61">
        <f>+'Raw Data'!BW5</f>
        <v>0</v>
      </c>
      <c r="BX3" s="61">
        <f>+'Raw Data'!BX5</f>
        <v>0</v>
      </c>
      <c r="BY3" s="61">
        <f>+'Raw Data'!BY5</f>
        <v>0</v>
      </c>
      <c r="BZ3" s="61">
        <f>+'Raw Data'!BZ5</f>
        <v>0</v>
      </c>
      <c r="CA3" s="61" t="str">
        <f>+'Raw Data'!CA5</f>
        <v>SEC 2-5 ENTERD AS MM:SS:S'S'</v>
      </c>
      <c r="CB3" s="61">
        <f>+'Raw Data'!CB5</f>
        <v>0</v>
      </c>
      <c r="CC3" s="61" t="str">
        <f>+'Raw Data'!CC5</f>
        <v>SEC 6 LIKELY ENTERED AS MM:SS</v>
      </c>
      <c r="CD3" s="61">
        <f>+'Raw Data'!CD5</f>
        <v>0</v>
      </c>
    </row>
    <row r="4" spans="1:82" x14ac:dyDescent="0.25">
      <c r="A4" s="215"/>
      <c r="B4" s="2" t="s">
        <v>53</v>
      </c>
      <c r="C4" t="s">
        <v>0</v>
      </c>
    </row>
    <row r="5" spans="1:82" x14ac:dyDescent="0.25">
      <c r="A5" s="215"/>
      <c r="B5" t="s">
        <v>53</v>
      </c>
      <c r="C5" t="s">
        <v>1</v>
      </c>
    </row>
    <row r="6" spans="1:82" x14ac:dyDescent="0.25">
      <c r="A6" s="215"/>
      <c r="B6" t="s">
        <v>53</v>
      </c>
      <c r="C6" t="s">
        <v>2</v>
      </c>
    </row>
    <row r="7" spans="1:82" x14ac:dyDescent="0.25">
      <c r="A7" s="215"/>
      <c r="B7" t="s">
        <v>53</v>
      </c>
      <c r="C7" t="s">
        <v>3</v>
      </c>
    </row>
    <row r="8" spans="1:82" x14ac:dyDescent="0.25">
      <c r="A8" s="215"/>
      <c r="B8" t="s">
        <v>53</v>
      </c>
      <c r="C8" t="s">
        <v>4</v>
      </c>
    </row>
    <row r="9" spans="1:82" x14ac:dyDescent="0.25">
      <c r="A9" s="215"/>
      <c r="B9" t="s">
        <v>53</v>
      </c>
      <c r="C9" t="s">
        <v>5</v>
      </c>
    </row>
    <row r="10" spans="1:82" x14ac:dyDescent="0.25">
      <c r="A10" s="215"/>
      <c r="B10" t="s">
        <v>53</v>
      </c>
      <c r="C10" t="s">
        <v>6</v>
      </c>
    </row>
    <row r="11" spans="1:82" x14ac:dyDescent="0.25">
      <c r="A11" s="215"/>
      <c r="B11" t="s">
        <v>53</v>
      </c>
      <c r="C11" t="s">
        <v>7</v>
      </c>
    </row>
    <row r="12" spans="1:82" x14ac:dyDescent="0.25">
      <c r="A12" s="215"/>
      <c r="B12" t="s">
        <v>53</v>
      </c>
      <c r="C12" t="s">
        <v>8</v>
      </c>
    </row>
    <row r="13" spans="1:82" x14ac:dyDescent="0.25">
      <c r="A13" s="215"/>
      <c r="B13" t="s">
        <v>53</v>
      </c>
      <c r="C13" t="s">
        <v>9</v>
      </c>
    </row>
    <row r="14" spans="1:82" x14ac:dyDescent="0.25">
      <c r="A14" s="215"/>
      <c r="B14" t="s">
        <v>87</v>
      </c>
      <c r="C14" t="s">
        <v>10</v>
      </c>
    </row>
    <row r="15" spans="1:82" x14ac:dyDescent="0.25">
      <c r="A15" s="215"/>
      <c r="B15" t="s">
        <v>87</v>
      </c>
      <c r="C15" t="s">
        <v>11</v>
      </c>
      <c r="D15" s="19">
        <f>+IF(ISERROR((SECOND('Raw Data'!D17)/60)+MINUTE('Raw Data'!D17)+(HOUR('Raw Data'!D17)*60)),"N/A",(SECOND('Raw Data'!D17)/60)+MINUTE('Raw Data'!D17)+(HOUR('Raw Data'!D17)*60))</f>
        <v>0.71666666666666667</v>
      </c>
      <c r="E15" s="19">
        <f>+IF(ISERROR((SECOND('Raw Data'!E17)/60)+MINUTE('Raw Data'!E17)+(HOUR('Raw Data'!E17)*60)),"N/A",(SECOND('Raw Data'!E17)/60)+MINUTE('Raw Data'!E17)+(HOUR('Raw Data'!E17)*60))</f>
        <v>3.4166666666666665</v>
      </c>
      <c r="F15" s="19">
        <f>+IF(ISERROR((SECOND('Raw Data'!F17)/60)+MINUTE('Raw Data'!F17)+(HOUR('Raw Data'!F17)*60)),"N/A",(SECOND('Raw Data'!F17)/60)+MINUTE('Raw Data'!F17)+(HOUR('Raw Data'!F17)*60))</f>
        <v>1.9</v>
      </c>
      <c r="G15" s="19">
        <f>+IF(ISERROR((SECOND('Raw Data'!G17)/60)+MINUTE('Raw Data'!G17)+(HOUR('Raw Data'!G17)*60)),"N/A",(SECOND('Raw Data'!G17)/60)+MINUTE('Raw Data'!G17)+(HOUR('Raw Data'!G17)*60))</f>
        <v>10.5</v>
      </c>
      <c r="H15" s="19">
        <f>+IF(ISERROR((SECOND('Raw Data'!H17)/60)+MINUTE('Raw Data'!H17)+(HOUR('Raw Data'!H17)*60)),"N/A",(SECOND('Raw Data'!H17)/60)+MINUTE('Raw Data'!H17)+(HOUR('Raw Data'!H17)*60))</f>
        <v>1.35</v>
      </c>
      <c r="I15" s="19">
        <f>+IF(ISERROR((SECOND('Raw Data'!I17)/60)+MINUTE('Raw Data'!I17)+(HOUR('Raw Data'!I17)*60)),"N/A",(SECOND('Raw Data'!I17)/60)+MINUTE('Raw Data'!I17)+(HOUR('Raw Data'!I17)*60))</f>
        <v>1.1666666666666667</v>
      </c>
      <c r="J15" s="19">
        <f>+IF(ISERROR((SECOND('Raw Data'!J17)/60)+MINUTE('Raw Data'!J17)+(HOUR('Raw Data'!J17)*60)),"N/A",(SECOND('Raw Data'!J17)/60)+MINUTE('Raw Data'!J17)+(HOUR('Raw Data'!J17)*60))</f>
        <v>0.66666666666666663</v>
      </c>
      <c r="K15" s="19">
        <f>+IF(ISERROR((SECOND('Raw Data'!K17)/60)+MINUTE('Raw Data'!K17)+(HOUR('Raw Data'!K17)*60)),"N/A",(SECOND('Raw Data'!K17)/60)+MINUTE('Raw Data'!K17)+(HOUR('Raw Data'!K17)*60))</f>
        <v>0.6</v>
      </c>
      <c r="L15" s="19">
        <f>+IF(ISERROR((SECOND('Raw Data'!L17)/60)+MINUTE('Raw Data'!L17)+(HOUR('Raw Data'!L17)*60)),"N/A",(SECOND('Raw Data'!L17)/60)+MINUTE('Raw Data'!L17)+(HOUR('Raw Data'!L17)*60))</f>
        <v>2</v>
      </c>
      <c r="M15" s="19">
        <f>+IF(ISERROR((SECOND('Raw Data'!M17)/60)+MINUTE('Raw Data'!M17)+(HOUR('Raw Data'!M17)*60)),"N/A",(SECOND('Raw Data'!M17)/60)+MINUTE('Raw Data'!M17)+(HOUR('Raw Data'!M17)*60))</f>
        <v>0.35</v>
      </c>
      <c r="N15" s="19">
        <f>+IF(ISERROR((SECOND('Raw Data'!N17)/60)+MINUTE('Raw Data'!N17)+(HOUR('Raw Data'!N17)*60)),"N/A",(SECOND('Raw Data'!N17)/60)+MINUTE('Raw Data'!N17)+(HOUR('Raw Data'!N17)*60))</f>
        <v>0.55000000000000004</v>
      </c>
      <c r="O15" s="19">
        <f>+IF(ISERROR((SECOND('Raw Data'!O17)/60)+MINUTE('Raw Data'!O17)+(HOUR('Raw Data'!O17)*60)),"N/A",(SECOND('Raw Data'!O17)/60)+MINUTE('Raw Data'!O17)+(HOUR('Raw Data'!O17)*60))</f>
        <v>0.78333333333333333</v>
      </c>
      <c r="P15" s="19">
        <f>+IF(ISERROR((SECOND('Raw Data'!P17)/60)+MINUTE('Raw Data'!P17)+(HOUR('Raw Data'!P17)*60)),"N/A",(SECOND('Raw Data'!P17)/60)+MINUTE('Raw Data'!P17)+(HOUR('Raw Data'!P17)*60))</f>
        <v>1.3166666666666667</v>
      </c>
      <c r="Q15" s="19">
        <f>+IF(ISERROR((SECOND('Raw Data'!Q17)/60)+MINUTE('Raw Data'!Q17)+(HOUR('Raw Data'!Q17)*60)),"N/A",(SECOND('Raw Data'!Q17)/60)+MINUTE('Raw Data'!Q17)+(HOUR('Raw Data'!Q17)*60))</f>
        <v>1.5833333333333335</v>
      </c>
      <c r="R15" s="43">
        <f>+IF(ISERROR((SECOND('Raw Data'!R17)/60)+MINUTE('Raw Data'!R17)+(HOUR('Raw Data'!R17)*60)),"N/A",(SECOND('Raw Data'!R17)/60)+MINUTE('Raw Data'!R17)+(HOUR('Raw Data'!R17)*60))</f>
        <v>5.3</v>
      </c>
      <c r="S15" s="19">
        <f>+IF(ISERROR((SECOND('Raw Data'!S17)/60)+MINUTE('Raw Data'!S17)+(HOUR('Raw Data'!S17)*60)),"N/A",(SECOND('Raw Data'!S17)/60)+MINUTE('Raw Data'!S17)+(HOUR('Raw Data'!S17)*60))</f>
        <v>0.75</v>
      </c>
      <c r="T15" s="19">
        <f>+IF(ISERROR((SECOND('Raw Data'!T17)/60)+MINUTE('Raw Data'!T17)+(HOUR('Raw Data'!T17)*60)),"N/A",(SECOND('Raw Data'!T17)/60)+MINUTE('Raw Data'!T17)+(HOUR('Raw Data'!T17)*60))</f>
        <v>0.65</v>
      </c>
      <c r="U15" s="19">
        <f>+IF(ISERROR((SECOND('Raw Data'!U17)/60)+MINUTE('Raw Data'!U17)+(HOUR('Raw Data'!U17)*60)),"N/A",(SECOND('Raw Data'!U17)/60)+MINUTE('Raw Data'!U17)+(HOUR('Raw Data'!U17)*60))</f>
        <v>1</v>
      </c>
      <c r="V15" s="19">
        <f>+IF(ISERROR((SECOND('Raw Data'!V17)/60)+MINUTE('Raw Data'!V17)+(HOUR('Raw Data'!V17)*60)),"N/A",(SECOND('Raw Data'!V17)/60)+MINUTE('Raw Data'!V17)+(HOUR('Raw Data'!V17)*60))</f>
        <v>1</v>
      </c>
      <c r="W15" s="19">
        <f>+IF(ISERROR((SECOND('Raw Data'!W17)/60)+MINUTE('Raw Data'!W17)+(HOUR('Raw Data'!W17)*60)),"N/A",(SECOND('Raw Data'!W17)/60)+MINUTE('Raw Data'!W17)+(HOUR('Raw Data'!W17)*60))</f>
        <v>0.56666666666666665</v>
      </c>
      <c r="X15" s="19">
        <f>+IF(ISERROR((SECOND('Raw Data'!X17)/60)+MINUTE('Raw Data'!X17)+(HOUR('Raw Data'!X17)*60)),"N/A",(SECOND('Raw Data'!X17)/60)+MINUTE('Raw Data'!X17)+(HOUR('Raw Data'!X17)*60))</f>
        <v>1.5333333333333332</v>
      </c>
      <c r="Y15" s="19">
        <f>+IF(ISERROR((SECOND('Raw Data'!Y17)/60)+MINUTE('Raw Data'!Y17)+(HOUR('Raw Data'!Y17)*60)),"N/A",(SECOND('Raw Data'!Y17)/60)+MINUTE('Raw Data'!Y17)+(HOUR('Raw Data'!Y17)*60))</f>
        <v>0.4</v>
      </c>
      <c r="Z15" s="19">
        <f>+IF(ISERROR((SECOND('Raw Data'!Z17)/60)+MINUTE('Raw Data'!Z17)+(HOUR('Raw Data'!Z17)*60)),"N/A",(SECOND('Raw Data'!Z17)/60)+MINUTE('Raw Data'!Z17)+(HOUR('Raw Data'!Z17)*60))</f>
        <v>0.9</v>
      </c>
      <c r="AA15" s="19">
        <f>+IF(ISERROR((SECOND('Raw Data'!AA17)/60)+MINUTE('Raw Data'!AA17)+(HOUR('Raw Data'!AA17)*60)),"N/A",(SECOND('Raw Data'!AA17)/60)+MINUTE('Raw Data'!AA17)+(HOUR('Raw Data'!AA17)*60))</f>
        <v>1.4</v>
      </c>
      <c r="AB15" s="19">
        <f>+IF(ISERROR((SECOND('Raw Data'!AB17)/60)+MINUTE('Raw Data'!AB17)+(HOUR('Raw Data'!AB17)*60)),"N/A",(SECOND('Raw Data'!AB17)/60)+MINUTE('Raw Data'!AB17)+(HOUR('Raw Data'!AB17)*60))</f>
        <v>2.25</v>
      </c>
      <c r="AC15" s="19">
        <f>+IF(ISERROR((SECOND('Raw Data'!AC17)/60)+MINUTE('Raw Data'!AC17)+(HOUR('Raw Data'!AC17)*60)),"N/A",(SECOND('Raw Data'!AC17)/60)+MINUTE('Raw Data'!AC17)+(HOUR('Raw Data'!AC17)*60))</f>
        <v>3.0833333333333335</v>
      </c>
      <c r="AD15" s="19" t="str">
        <f>+IF(ISERROR((SECOND('Raw Data'!AD17)/60)+MINUTE('Raw Data'!AD17)+(HOUR('Raw Data'!AD17)*60)),"N/A",(SECOND('Raw Data'!AD17)/60)+MINUTE('Raw Data'!AD17)+(HOUR('Raw Data'!AD17)*60))</f>
        <v>N/A</v>
      </c>
      <c r="AE15" s="19">
        <f>+IF(ISERROR((SECOND('Raw Data'!AE17)/60)+MINUTE('Raw Data'!AE17)+(HOUR('Raw Data'!AE17)*60)),"N/A",(SECOND('Raw Data'!AE17)/60)+MINUTE('Raw Data'!AE17)+(HOUR('Raw Data'!AE17)*60))</f>
        <v>1.5</v>
      </c>
      <c r="AF15" s="19">
        <f>+IF(ISERROR((SECOND('Raw Data'!AF17)/60)+MINUTE('Raw Data'!AF17)+(HOUR('Raw Data'!AF17)*60)),"N/A",(SECOND('Raw Data'!AF17)/60)+MINUTE('Raw Data'!AF17)+(HOUR('Raw Data'!AF17)*60))</f>
        <v>0.43333333333333335</v>
      </c>
      <c r="AG15" s="19">
        <f>+IF(ISERROR((SECOND('Raw Data'!AG17)/60)+MINUTE('Raw Data'!AG17)+(HOUR('Raw Data'!AG17)*60)),"N/A",(SECOND('Raw Data'!AG17)/60)+MINUTE('Raw Data'!AG17)+(HOUR('Raw Data'!AG17)*60))</f>
        <v>18.583333333333332</v>
      </c>
      <c r="AH15" s="19">
        <f>+IF(ISERROR((SECOND('Raw Data'!AH17)/60)+MINUTE('Raw Data'!AH17)+(HOUR('Raw Data'!AH17)*60)),"N/A",(SECOND('Raw Data'!AH17)/60)+MINUTE('Raw Data'!AH17)+(HOUR('Raw Data'!AH17)*60))</f>
        <v>1.0833333333333333</v>
      </c>
      <c r="AI15" s="19">
        <f>+IF(ISERROR((SECOND('Raw Data'!AI17)/60)+MINUTE('Raw Data'!AI17)+(HOUR('Raw Data'!AI17)*60)),"N/A",(SECOND('Raw Data'!AI17)/60)+MINUTE('Raw Data'!AI17)+(HOUR('Raw Data'!AI17)*60))</f>
        <v>1.55</v>
      </c>
      <c r="AJ15" s="19">
        <f>+IF(ISERROR((SECOND('Raw Data'!AJ17)/60)+MINUTE('Raw Data'!AJ17)+(HOUR('Raw Data'!AJ17)*60)),"N/A",(SECOND('Raw Data'!AJ17)/60)+MINUTE('Raw Data'!AJ17)+(HOUR('Raw Data'!AJ17)*60))</f>
        <v>0.75</v>
      </c>
      <c r="AK15" s="19">
        <f>+IF(ISERROR((SECOND('Raw Data'!AK17)/60)+MINUTE('Raw Data'!AK17)+(HOUR('Raw Data'!AK17)*60)),"N/A",(SECOND('Raw Data'!AK17)/60)+MINUTE('Raw Data'!AK17)+(HOUR('Raw Data'!AK17)*60))</f>
        <v>0.66666666666666663</v>
      </c>
      <c r="AL15" s="19">
        <f>+IF(ISERROR((SECOND('Raw Data'!AL17)/60)+MINUTE('Raw Data'!AL17)+(HOUR('Raw Data'!AL17)*60)),"N/A",(SECOND('Raw Data'!AL17)/60)+MINUTE('Raw Data'!AL17)+(HOUR('Raw Data'!AL17)*60))</f>
        <v>2.15</v>
      </c>
      <c r="AM15" s="19">
        <f>+IF(ISERROR((SECOND('Raw Data'!AM17)/60)+MINUTE('Raw Data'!AM17)+(HOUR('Raw Data'!AM17)*60)),"N/A",(SECOND('Raw Data'!AM17)/60)+MINUTE('Raw Data'!AM17)+(HOUR('Raw Data'!AM17)*60))</f>
        <v>0.38333333333333336</v>
      </c>
      <c r="AN15" s="19">
        <f>+IF(ISERROR((SECOND('Raw Data'!AN17)/60)+MINUTE('Raw Data'!AN17)+(HOUR('Raw Data'!AN17)*60)),"N/A",(SECOND('Raw Data'!AN17)/60)+MINUTE('Raw Data'!AN17)+(HOUR('Raw Data'!AN17)*60))</f>
        <v>4.8</v>
      </c>
      <c r="AO15" s="19">
        <f>+IF(ISERROR((SECOND('Raw Data'!AO17)/60)+MINUTE('Raw Data'!AO17)+(HOUR('Raw Data'!AO17)*60)),"N/A",(SECOND('Raw Data'!AO17)/60)+MINUTE('Raw Data'!AO17)+(HOUR('Raw Data'!AO17)*60))</f>
        <v>1.0333333333333334</v>
      </c>
      <c r="AP15" s="19">
        <f>+IF(ISERROR((SECOND('Raw Data'!AP17)/60)+MINUTE('Raw Data'!AP17)+(HOUR('Raw Data'!AP17)*60)),"N/A",(SECOND('Raw Data'!AP17)/60)+MINUTE('Raw Data'!AP17)+(HOUR('Raw Data'!AP17)*60))</f>
        <v>1.3333333333333333</v>
      </c>
      <c r="AQ15" s="19">
        <f>+IF(ISERROR((SECOND('Raw Data'!AQ17)/60)+MINUTE('Raw Data'!AQ17)+(HOUR('Raw Data'!AQ17)*60)),"N/A",(SECOND('Raw Data'!AQ17)/60)+MINUTE('Raw Data'!AQ17)+(HOUR('Raw Data'!AQ17)*60))</f>
        <v>1.4166666666666667</v>
      </c>
      <c r="AR15" s="19">
        <f>+IF(ISERROR((SECOND('Raw Data'!AR17)/60)+MINUTE('Raw Data'!AR17)+(HOUR('Raw Data'!AR17)*60)),"N/A",(SECOND('Raw Data'!AR17)/60)+MINUTE('Raw Data'!AR17)+(HOUR('Raw Data'!AR17)*60))</f>
        <v>0.58333333333333337</v>
      </c>
      <c r="AS15" s="19">
        <f>+IF(ISERROR((SECOND('Raw Data'!AS17)/60)+MINUTE('Raw Data'!AS17)+(HOUR('Raw Data'!AS17)*60)),"N/A",(SECOND('Raw Data'!AS17)/60)+MINUTE('Raw Data'!AS17)+(HOUR('Raw Data'!AS17)*60))</f>
        <v>0.93333333333333335</v>
      </c>
      <c r="AT15" s="19">
        <f>+IF(ISERROR((SECOND('Raw Data'!AT17)/60)+MINUTE('Raw Data'!AT17)+(HOUR('Raw Data'!AT17)*60)),"N/A",(SECOND('Raw Data'!AT17)/60)+MINUTE('Raw Data'!AT17)+(HOUR('Raw Data'!AT17)*60))</f>
        <v>0.75</v>
      </c>
      <c r="AU15" s="19">
        <f>+IF(ISERROR((SECOND('Raw Data'!AU17)/60)+MINUTE('Raw Data'!AU17)+(HOUR('Raw Data'!AU17)*60)),"N/A",(SECOND('Raw Data'!AU17)/60)+MINUTE('Raw Data'!AU17)+(HOUR('Raw Data'!AU17)*60))</f>
        <v>1.1166666666666667</v>
      </c>
      <c r="AV15" s="19">
        <f>+IF(ISERROR((SECOND('Raw Data'!AV17)/60)+MINUTE('Raw Data'!AV17)+(HOUR('Raw Data'!AV17)*60)),"N/A",(SECOND('Raw Data'!AV17)/60)+MINUTE('Raw Data'!AV17)+(HOUR('Raw Data'!AV17)*60))</f>
        <v>1.0833333333333333</v>
      </c>
      <c r="AW15" s="19">
        <f>+IF(ISERROR((SECOND('Raw Data'!AW17)/60)+MINUTE('Raw Data'!AW17)+(HOUR('Raw Data'!AW17)*60)),"N/A",(SECOND('Raw Data'!AW17)/60)+MINUTE('Raw Data'!AW17)+(HOUR('Raw Data'!AW17)*60))</f>
        <v>2.8166666666666664</v>
      </c>
      <c r="AX15" s="19">
        <f>+IF(ISERROR((SECOND('Raw Data'!AX17)/60)+MINUTE('Raw Data'!AX17)+(HOUR('Raw Data'!AX17)*60)),"N/A",(SECOND('Raw Data'!AX17)/60)+MINUTE('Raw Data'!AX17)+(HOUR('Raw Data'!AX17)*60))</f>
        <v>0.75</v>
      </c>
      <c r="AY15" s="19">
        <f>+IF(ISERROR((SECOND('Raw Data'!AY17)/60)+MINUTE('Raw Data'!AY17)+(HOUR('Raw Data'!AY17)*60)),"N/A",(SECOND('Raw Data'!AY17)/60)+MINUTE('Raw Data'!AY17)+(HOUR('Raw Data'!AY17)*60))</f>
        <v>2.3333333333333335</v>
      </c>
      <c r="AZ15" s="19">
        <f>+IF(ISERROR((SECOND('Raw Data'!AZ17)/60)+MINUTE('Raw Data'!AZ17)+(HOUR('Raw Data'!AZ17)*60)),"N/A",(SECOND('Raw Data'!AZ17)/60)+MINUTE('Raw Data'!AZ17)+(HOUR('Raw Data'!AZ17)*60))</f>
        <v>1.5</v>
      </c>
      <c r="BA15" s="19">
        <f>+IF(ISERROR((SECOND('Raw Data'!BA17)/60)+MINUTE('Raw Data'!BA17)+(HOUR('Raw Data'!BA17)*60)),"N/A",(SECOND('Raw Data'!BA17)/60)+MINUTE('Raw Data'!BA17)+(HOUR('Raw Data'!BA17)*60))</f>
        <v>1.5</v>
      </c>
      <c r="BB15" s="19">
        <f>+IF(ISERROR((SECOND('Raw Data'!BB17)/60)+MINUTE('Raw Data'!BB17)+(HOUR('Raw Data'!BB17)*60)),"N/A",(SECOND('Raw Data'!BB17)/60)+MINUTE('Raw Data'!BB17)+(HOUR('Raw Data'!BB17)*60))</f>
        <v>0.6166666666666667</v>
      </c>
      <c r="BC15" s="19">
        <f>+IF(ISERROR((SECOND('Raw Data'!BC17)/60)+MINUTE('Raw Data'!BC17)+(HOUR('Raw Data'!BC17)*60)),"N/A",(SECOND('Raw Data'!BC17)/60)+MINUTE('Raw Data'!BC17)+(HOUR('Raw Data'!BC17)*60))</f>
        <v>0.58333333333333337</v>
      </c>
      <c r="BD15" s="19">
        <f>+IF(ISERROR((SECOND('Raw Data'!BD17)/60)+MINUTE('Raw Data'!BD17)+(HOUR('Raw Data'!BD17)*60)),"N/A",(SECOND('Raw Data'!BD17)/60)+MINUTE('Raw Data'!BD17)+(HOUR('Raw Data'!BD17)*60))</f>
        <v>0.53333333333333333</v>
      </c>
      <c r="BE15" s="19">
        <f>+IF(ISERROR((SECOND('Raw Data'!BE17)/60)+MINUTE('Raw Data'!BE17)+(HOUR('Raw Data'!BE17)*60)),"N/A",(SECOND('Raw Data'!BE17)/60)+MINUTE('Raw Data'!BE17)+(HOUR('Raw Data'!BE17)*60))</f>
        <v>2.15</v>
      </c>
      <c r="BF15" s="19">
        <f>+IF(ISERROR((SECOND('Raw Data'!BF17)/60)+MINUTE('Raw Data'!BF17)+(HOUR('Raw Data'!BF17)*60)),"N/A",(SECOND('Raw Data'!BF17)/60)+MINUTE('Raw Data'!BF17)+(HOUR('Raw Data'!BF17)*60))</f>
        <v>1.6</v>
      </c>
      <c r="BG15" s="19">
        <f>+IF(ISERROR((SECOND('Raw Data'!BG17)/60)+MINUTE('Raw Data'!BG17)+(HOUR('Raw Data'!BG17)*60)),"N/A",(SECOND('Raw Data'!BG17)/60)+MINUTE('Raw Data'!BG17)+(HOUR('Raw Data'!BG17)*60))</f>
        <v>0.96666666666666667</v>
      </c>
      <c r="BH15" s="19">
        <f>+IF(ISERROR((SECOND('Raw Data'!BH17)/60)+MINUTE('Raw Data'!BH17)+(HOUR('Raw Data'!BH17)*60)),"N/A",(SECOND('Raw Data'!BH17)/60)+MINUTE('Raw Data'!BH17)+(HOUR('Raw Data'!BH17)*60))</f>
        <v>1.5333333333333332</v>
      </c>
      <c r="BI15" s="19">
        <f>+IF(ISERROR((SECOND('Raw Data'!BI17)/60)+MINUTE('Raw Data'!BI17)+(HOUR('Raw Data'!BI17)*60)),"N/A",(SECOND('Raw Data'!BI17)/60)+MINUTE('Raw Data'!BI17)+(HOUR('Raw Data'!BI17)*60))</f>
        <v>0.33333333333333331</v>
      </c>
      <c r="BJ15" s="19">
        <f>+IF(ISERROR((SECOND('Raw Data'!BJ17)/60)+MINUTE('Raw Data'!BJ17)+(HOUR('Raw Data'!BJ17)*60)),"N/A",(SECOND('Raw Data'!BJ17)/60)+MINUTE('Raw Data'!BJ17)+(HOUR('Raw Data'!BJ17)*60))</f>
        <v>1.2666666666666666</v>
      </c>
      <c r="BK15" s="19">
        <f>+IF(ISERROR((SECOND('Raw Data'!BK17)/60)+MINUTE('Raw Data'!BK17)+(HOUR('Raw Data'!BK17)*60)),"N/A",(SECOND('Raw Data'!BK17)/60)+MINUTE('Raw Data'!BK17)+(HOUR('Raw Data'!BK17)*60))</f>
        <v>1.3666666666666667</v>
      </c>
      <c r="BL15" s="19">
        <f>+IF(ISERROR((SECOND('Raw Data'!BL17)/60)+MINUTE('Raw Data'!BL17)+(HOUR('Raw Data'!BL17)*60)),"N/A",(SECOND('Raw Data'!BL17)/60)+MINUTE('Raw Data'!BL17)+(HOUR('Raw Data'!BL17)*60))</f>
        <v>0.53333333333333333</v>
      </c>
      <c r="BM15" s="19">
        <f>+IF(ISERROR((SECOND('Raw Data'!BM17)/60)+MINUTE('Raw Data'!BM17)+(HOUR('Raw Data'!BM17)*60)),"N/A",(SECOND('Raw Data'!BM17)/60)+MINUTE('Raw Data'!BM17)+(HOUR('Raw Data'!BM17)*60))</f>
        <v>0.5</v>
      </c>
      <c r="BN15" s="19">
        <f>+IF(ISERROR((SECOND('Raw Data'!BN17)/60)+MINUTE('Raw Data'!BN17)+(HOUR('Raw Data'!BN17)*60)),"N/A",(SECOND('Raw Data'!BN17)/60)+MINUTE('Raw Data'!BN17)+(HOUR('Raw Data'!BN17)*60))</f>
        <v>0.48333333333333334</v>
      </c>
      <c r="BO15" s="19">
        <f>+IF(ISERROR((SECOND('Raw Data'!BO17)/60)+MINUTE('Raw Data'!BO17)+(HOUR('Raw Data'!BO17)*60)),"N/A",(SECOND('Raw Data'!BO17)/60)+MINUTE('Raw Data'!BO17)+(HOUR('Raw Data'!BO17)*60))</f>
        <v>5.5333333333333332</v>
      </c>
      <c r="BP15" s="19">
        <f>+IF(ISERROR((SECOND('Raw Data'!BP17)/60)+MINUTE('Raw Data'!BP17)+(HOUR('Raw Data'!BP17)*60)),"N/A",(SECOND('Raw Data'!BP17)/60)+MINUTE('Raw Data'!BP17)+(HOUR('Raw Data'!BP17)*60))</f>
        <v>2.8166666666666664</v>
      </c>
      <c r="BQ15" s="19">
        <f>+IF(ISERROR((SECOND('Raw Data'!BQ17)/60)+MINUTE('Raw Data'!BQ17)+(HOUR('Raw Data'!BQ17)*60)),"N/A",(SECOND('Raw Data'!BQ17)/60)+MINUTE('Raw Data'!BQ17)+(HOUR('Raw Data'!BQ17)*60))</f>
        <v>6.166666666666667</v>
      </c>
      <c r="BR15" s="19">
        <f>+IF(ISERROR((SECOND('Raw Data'!BR17)/60)+MINUTE('Raw Data'!BR17)+(HOUR('Raw Data'!BR17)*60)),"N/A",(SECOND('Raw Data'!BR17)/60)+MINUTE('Raw Data'!BR17)+(HOUR('Raw Data'!BR17)*60))</f>
        <v>0.53333333333333333</v>
      </c>
      <c r="BS15" s="19">
        <f>+IF(ISERROR((SECOND('Raw Data'!BS17)/60)+MINUTE('Raw Data'!BS17)+(HOUR('Raw Data'!BS17)*60)),"N/A",(SECOND('Raw Data'!BS17)/60)+MINUTE('Raw Data'!BS17)+(HOUR('Raw Data'!BS17)*60))</f>
        <v>0.8666666666666667</v>
      </c>
      <c r="BT15" s="19">
        <f>+IF(ISERROR((SECOND('Raw Data'!BT17)/60)+MINUTE('Raw Data'!BT17)+(HOUR('Raw Data'!BT17)*60)),"N/A",(SECOND('Raw Data'!BT17)/60)+MINUTE('Raw Data'!BT17)+(HOUR('Raw Data'!BT17)*60))</f>
        <v>0.91666666666666663</v>
      </c>
      <c r="BU15" s="19">
        <f>+IF(ISERROR((SECOND('Raw Data'!BU17)/60)+MINUTE('Raw Data'!BU17)+(HOUR('Raw Data'!BU17)*60)),"N/A",(SECOND('Raw Data'!BU17)/60)+MINUTE('Raw Data'!BU17)+(HOUR('Raw Data'!BU17)*60))</f>
        <v>4.2166666666666668</v>
      </c>
      <c r="BV15" s="19">
        <f>+IF(ISERROR((SECOND('Raw Data'!BV17)/60)+MINUTE('Raw Data'!BV17)+(HOUR('Raw Data'!BV17)*60)),"N/A",(SECOND('Raw Data'!BV17)/60)+MINUTE('Raw Data'!BV17)+(HOUR('Raw Data'!BV17)*60))</f>
        <v>0.68333333333333335</v>
      </c>
      <c r="BW15" s="19">
        <f>+IF(ISERROR((SECOND('Raw Data'!BW17)/60)+MINUTE('Raw Data'!BW17)+(HOUR('Raw Data'!BW17)*60)),"N/A",(SECOND('Raw Data'!BW17)/60)+MINUTE('Raw Data'!BW17)+(HOUR('Raw Data'!BW17)*60))</f>
        <v>0.41666666666666669</v>
      </c>
      <c r="BX15" s="19">
        <f>+IF(ISERROR((SECOND('Raw Data'!BX17)/60)+MINUTE('Raw Data'!BX17)+(HOUR('Raw Data'!BX17)*60)),"N/A",(SECOND('Raw Data'!BX17)/60)+MINUTE('Raw Data'!BX17)+(HOUR('Raw Data'!BX17)*60))</f>
        <v>0.25</v>
      </c>
      <c r="BY15" s="19">
        <f>+IF(ISERROR((SECOND('Raw Data'!BY17)/60)+MINUTE('Raw Data'!BY17)+(HOUR('Raw Data'!BY17)*60)),"N/A",(SECOND('Raw Data'!BY17)/60)+MINUTE('Raw Data'!BY17)+(HOUR('Raw Data'!BY17)*60))</f>
        <v>2.25</v>
      </c>
      <c r="BZ15" s="19">
        <f>+IF(ISERROR((SECOND('Raw Data'!BZ17)/60)+MINUTE('Raw Data'!BZ17)+(HOUR('Raw Data'!BZ17)*60)),"N/A",(SECOND('Raw Data'!BZ17)/60)+MINUTE('Raw Data'!BZ17)+(HOUR('Raw Data'!BZ17)*60))</f>
        <v>0.6</v>
      </c>
      <c r="CA15" s="19">
        <f>+IF(ISERROR((SECOND('Raw Data'!CA17)/60)+MINUTE('Raw Data'!CA17)+(HOUR('Raw Data'!CA17)*60)),"N/A",(SECOND('Raw Data'!CA17)/60)+MINUTE('Raw Data'!CA17)+(HOUR('Raw Data'!CA17)*60))</f>
        <v>1.05</v>
      </c>
      <c r="CB15" s="19">
        <f>+IF(ISERROR((SECOND('Raw Data'!CB17)/60)+MINUTE('Raw Data'!CB17)+(HOUR('Raw Data'!CB17)*60)),"N/A",(SECOND('Raw Data'!CB17)/60)+MINUTE('Raw Data'!CB17)+(HOUR('Raw Data'!CB17)*60))</f>
        <v>1.1333333333333333</v>
      </c>
      <c r="CC15" s="19">
        <f>+IF(ISERROR((SECOND('Raw Data'!CC17)/60)+MINUTE('Raw Data'!CC17)+(HOUR('Raw Data'!CC17)*60)),"N/A",(SECOND('Raw Data'!CC17)/60)+MINUTE('Raw Data'!CC17)+(HOUR('Raw Data'!CC17)*60))</f>
        <v>2.1666666666666665</v>
      </c>
      <c r="CD15" s="19">
        <f>+IF(ISERROR((SECOND('Raw Data'!CD17)/60)+MINUTE('Raw Data'!CD17)+(HOUR('Raw Data'!CD17)*60)),"N/A",(SECOND('Raw Data'!CD17)/60)+MINUTE('Raw Data'!CD17)+(HOUR('Raw Data'!CD17)*60))</f>
        <v>1.2833333333333332</v>
      </c>
    </row>
    <row r="16" spans="1:82" x14ac:dyDescent="0.25">
      <c r="A16" s="215"/>
      <c r="B16" t="s">
        <v>87</v>
      </c>
      <c r="C16" t="s">
        <v>12</v>
      </c>
      <c r="D16" s="19">
        <f>+IF(ISERROR((SECOND('Raw Data'!D18)/60)+MINUTE('Raw Data'!D18)+(HOUR('Raw Data'!D18)*60)),"N/A",(SECOND('Raw Data'!D18)/60)+MINUTE('Raw Data'!D18)+(HOUR('Raw Data'!D18)*60))</f>
        <v>0.9</v>
      </c>
      <c r="E16" s="19">
        <f>+IF(ISERROR((SECOND('Raw Data'!E18)/60)+MINUTE('Raw Data'!E18)+(HOUR('Raw Data'!E18)*60)),"N/A",(SECOND('Raw Data'!E18)/60)+MINUTE('Raw Data'!E18)+(HOUR('Raw Data'!E18)*60))</f>
        <v>3.6666666666666665</v>
      </c>
      <c r="F16" s="19">
        <f>+IF(ISERROR((SECOND('Raw Data'!F18)/60)+MINUTE('Raw Data'!F18)+(HOUR('Raw Data'!F18)*60)),"N/A",(SECOND('Raw Data'!F18)/60)+MINUTE('Raw Data'!F18)+(HOUR('Raw Data'!F18)*60))</f>
        <v>2.4666666666666668</v>
      </c>
      <c r="G16" s="19">
        <f>+IF(ISERROR((SECOND('Raw Data'!G18)/60)+MINUTE('Raw Data'!G18)+(HOUR('Raw Data'!G18)*60)),"N/A",(SECOND('Raw Data'!G18)/60)+MINUTE('Raw Data'!G18)+(HOUR('Raw Data'!G18)*60))</f>
        <v>5.25</v>
      </c>
      <c r="H16" s="19">
        <f>+IF(ISERROR((SECOND('Raw Data'!H18)/60)+MINUTE('Raw Data'!H18)+(HOUR('Raw Data'!H18)*60)),"N/A",(SECOND('Raw Data'!H18)/60)+MINUTE('Raw Data'!H18)+(HOUR('Raw Data'!H18)*60))</f>
        <v>1.6666666666666665</v>
      </c>
      <c r="I16" s="19">
        <f>+IF(ISERROR((SECOND('Raw Data'!I18)/60)+MINUTE('Raw Data'!I18)+(HOUR('Raw Data'!I18)*60)),"N/A",(SECOND('Raw Data'!I18)/60)+MINUTE('Raw Data'!I18)+(HOUR('Raw Data'!I18)*60))</f>
        <v>1.5666666666666667</v>
      </c>
      <c r="J16" s="19">
        <f>+IF(ISERROR((SECOND('Raw Data'!J18)/60)+MINUTE('Raw Data'!J18)+(HOUR('Raw Data'!J18)*60)),"N/A",(SECOND('Raw Data'!J18)/60)+MINUTE('Raw Data'!J18)+(HOUR('Raw Data'!J18)*60))</f>
        <v>0.91666666666666663</v>
      </c>
      <c r="K16" s="19">
        <f>+IF(ISERROR((SECOND('Raw Data'!K18)/60)+MINUTE('Raw Data'!K18)+(HOUR('Raw Data'!K18)*60)),"N/A",(SECOND('Raw Data'!K18)/60)+MINUTE('Raw Data'!K18)+(HOUR('Raw Data'!K18)*60))</f>
        <v>0.85</v>
      </c>
      <c r="L16" s="19">
        <f>+IF(ISERROR((SECOND('Raw Data'!L18)/60)+MINUTE('Raw Data'!L18)+(HOUR('Raw Data'!L18)*60)),"N/A",(SECOND('Raw Data'!L18)/60)+MINUTE('Raw Data'!L18)+(HOUR('Raw Data'!L18)*60))</f>
        <v>3</v>
      </c>
      <c r="M16" s="19">
        <f>+IF(ISERROR((SECOND('Raw Data'!M18)/60)+MINUTE('Raw Data'!M18)+(HOUR('Raw Data'!M18)*60)),"N/A",(SECOND('Raw Data'!M18)/60)+MINUTE('Raw Data'!M18)+(HOUR('Raw Data'!M18)*60))</f>
        <v>0.95</v>
      </c>
      <c r="N16" s="19">
        <f>+IF(ISERROR((SECOND('Raw Data'!N18)/60)+MINUTE('Raw Data'!N18)+(HOUR('Raw Data'!N18)*60)),"N/A",(SECOND('Raw Data'!N18)/60)+MINUTE('Raw Data'!N18)+(HOUR('Raw Data'!N18)*60))</f>
        <v>1.0333333333333334</v>
      </c>
      <c r="O16" s="19">
        <f>+IF(ISERROR((SECOND('Raw Data'!O18)/60)+MINUTE('Raw Data'!O18)+(HOUR('Raw Data'!O18)*60)),"N/A",(SECOND('Raw Data'!O18)/60)+MINUTE('Raw Data'!O18)+(HOUR('Raw Data'!O18)*60))</f>
        <v>0.95</v>
      </c>
      <c r="P16" s="19">
        <f>+IF(ISERROR((SECOND('Raw Data'!P18)/60)+MINUTE('Raw Data'!P18)+(HOUR('Raw Data'!P18)*60)),"N/A",(SECOND('Raw Data'!P18)/60)+MINUTE('Raw Data'!P18)+(HOUR('Raw Data'!P18)*60))</f>
        <v>1.8333333333333335</v>
      </c>
      <c r="Q16" s="19">
        <f>+IF(ISERROR((SECOND('Raw Data'!Q18)/60)+MINUTE('Raw Data'!Q18)+(HOUR('Raw Data'!Q18)*60)),"N/A",(SECOND('Raw Data'!Q18)/60)+MINUTE('Raw Data'!Q18)+(HOUR('Raw Data'!Q18)*60))</f>
        <v>1.75</v>
      </c>
      <c r="R16" s="43">
        <f>+IF(ISERROR((SECOND('Raw Data'!R18)/60)+MINUTE('Raw Data'!R18)+(HOUR('Raw Data'!R18)*60)),"N/A",(SECOND('Raw Data'!R18)/60)+MINUTE('Raw Data'!R18)+(HOUR('Raw Data'!R18)*60))</f>
        <v>6.6833333333333336</v>
      </c>
      <c r="S16" s="19">
        <f>+IF(ISERROR((SECOND('Raw Data'!S18)/60)+MINUTE('Raw Data'!S18)+(HOUR('Raw Data'!S18)*60)),"N/A",(SECOND('Raw Data'!S18)/60)+MINUTE('Raw Data'!S18)+(HOUR('Raw Data'!S18)*60))</f>
        <v>0.9</v>
      </c>
      <c r="T16" s="19">
        <f>+IF(ISERROR((SECOND('Raw Data'!T18)/60)+MINUTE('Raw Data'!T18)+(HOUR('Raw Data'!T18)*60)),"N/A",(SECOND('Raw Data'!T18)/60)+MINUTE('Raw Data'!T18)+(HOUR('Raw Data'!T18)*60))</f>
        <v>0.85</v>
      </c>
      <c r="U16" s="19">
        <f>+IF(ISERROR((SECOND('Raw Data'!U18)/60)+MINUTE('Raw Data'!U18)+(HOUR('Raw Data'!U18)*60)),"N/A",(SECOND('Raw Data'!U18)/60)+MINUTE('Raw Data'!U18)+(HOUR('Raw Data'!U18)*60))</f>
        <v>1.2166666666666668</v>
      </c>
      <c r="V16" s="19">
        <f>+IF(ISERROR((SECOND('Raw Data'!V18)/60)+MINUTE('Raw Data'!V18)+(HOUR('Raw Data'!V18)*60)),"N/A",(SECOND('Raw Data'!V18)/60)+MINUTE('Raw Data'!V18)+(HOUR('Raw Data'!V18)*60))</f>
        <v>1.55</v>
      </c>
      <c r="W16" s="19">
        <f>+IF(ISERROR((SECOND('Raw Data'!W18)/60)+MINUTE('Raw Data'!W18)+(HOUR('Raw Data'!W18)*60)),"N/A",(SECOND('Raw Data'!W18)/60)+MINUTE('Raw Data'!W18)+(HOUR('Raw Data'!W18)*60))</f>
        <v>3.3333333333333333E-2</v>
      </c>
      <c r="X16" s="19">
        <f>+IF(ISERROR((SECOND('Raw Data'!X18)/60)+MINUTE('Raw Data'!X18)+(HOUR('Raw Data'!X18)*60)),"N/A",(SECOND('Raw Data'!X18)/60)+MINUTE('Raw Data'!X18)+(HOUR('Raw Data'!X18)*60))</f>
        <v>1.7666666666666666</v>
      </c>
      <c r="Y16" s="19">
        <f>+IF(ISERROR((SECOND('Raw Data'!Y18)/60)+MINUTE('Raw Data'!Y18)+(HOUR('Raw Data'!Y18)*60)),"N/A",(SECOND('Raw Data'!Y18)/60)+MINUTE('Raw Data'!Y18)+(HOUR('Raw Data'!Y18)*60))</f>
        <v>0.7</v>
      </c>
      <c r="Z16" s="19">
        <f>+IF(ISERROR((SECOND('Raw Data'!Z18)/60)+MINUTE('Raw Data'!Z18)+(HOUR('Raw Data'!Z18)*60)),"N/A",(SECOND('Raw Data'!Z18)/60)+MINUTE('Raw Data'!Z18)+(HOUR('Raw Data'!Z18)*60))</f>
        <v>1.3333333333333333</v>
      </c>
      <c r="AA16" s="19">
        <f>+IF(ISERROR((SECOND('Raw Data'!AA18)/60)+MINUTE('Raw Data'!AA18)+(HOUR('Raw Data'!AA18)*60)),"N/A",(SECOND('Raw Data'!AA18)/60)+MINUTE('Raw Data'!AA18)+(HOUR('Raw Data'!AA18)*60))</f>
        <v>1.5</v>
      </c>
      <c r="AB16" s="19">
        <f>+IF(ISERROR((SECOND('Raw Data'!AB18)/60)+MINUTE('Raw Data'!AB18)+(HOUR('Raw Data'!AB18)*60)),"N/A",(SECOND('Raw Data'!AB18)/60)+MINUTE('Raw Data'!AB18)+(HOUR('Raw Data'!AB18)*60))</f>
        <v>2.4166666666666665</v>
      </c>
      <c r="AC16" s="19">
        <f>+IF(ISERROR((SECOND('Raw Data'!AC18)/60)+MINUTE('Raw Data'!AC18)+(HOUR('Raw Data'!AC18)*60)),"N/A",(SECOND('Raw Data'!AC18)/60)+MINUTE('Raw Data'!AC18)+(HOUR('Raw Data'!AC18)*60))</f>
        <v>4.7166666666666668</v>
      </c>
      <c r="AD16" s="19" t="str">
        <f>+IF(ISERROR((SECOND('Raw Data'!AD18)/60)+MINUTE('Raw Data'!AD18)+(HOUR('Raw Data'!AD18)*60)),"N/A",(SECOND('Raw Data'!AD18)/60)+MINUTE('Raw Data'!AD18)+(HOUR('Raw Data'!AD18)*60))</f>
        <v>N/A</v>
      </c>
      <c r="AE16" s="19">
        <f>+IF(ISERROR((SECOND('Raw Data'!AE18)/60)+MINUTE('Raw Data'!AE18)+(HOUR('Raw Data'!AE18)*60)),"N/A",(SECOND('Raw Data'!AE18)/60)+MINUTE('Raw Data'!AE18)+(HOUR('Raw Data'!AE18)*60))</f>
        <v>0.5</v>
      </c>
      <c r="AF16" s="19">
        <f>+IF(ISERROR((SECOND('Raw Data'!AF18)/60)+MINUTE('Raw Data'!AF18)+(HOUR('Raw Data'!AF18)*60)),"N/A",(SECOND('Raw Data'!AF18)/60)+MINUTE('Raw Data'!AF18)+(HOUR('Raw Data'!AF18)*60))</f>
        <v>0.46666666666666667</v>
      </c>
      <c r="AG16" s="19">
        <f>+IF(ISERROR((SECOND('Raw Data'!AG18)/60)+MINUTE('Raw Data'!AG18)+(HOUR('Raw Data'!AG18)*60)),"N/A",(SECOND('Raw Data'!AG18)/60)+MINUTE('Raw Data'!AG18)+(HOUR('Raw Data'!AG18)*60))</f>
        <v>19.116666666666667</v>
      </c>
      <c r="AH16" s="19">
        <f>+IF(ISERROR((SECOND('Raw Data'!AH18)/60)+MINUTE('Raw Data'!AH18)+(HOUR('Raw Data'!AH18)*60)),"N/A",(SECOND('Raw Data'!AH18)/60)+MINUTE('Raw Data'!AH18)+(HOUR('Raw Data'!AH18)*60))</f>
        <v>1.4166666666666667</v>
      </c>
      <c r="AI16" s="19">
        <f>+IF(ISERROR((SECOND('Raw Data'!AI18)/60)+MINUTE('Raw Data'!AI18)+(HOUR('Raw Data'!AI18)*60)),"N/A",(SECOND('Raw Data'!AI18)/60)+MINUTE('Raw Data'!AI18)+(HOUR('Raw Data'!AI18)*60))</f>
        <v>2.1666666666666665</v>
      </c>
      <c r="AJ16" s="19">
        <f>+IF(ISERROR((SECOND('Raw Data'!AJ18)/60)+MINUTE('Raw Data'!AJ18)+(HOUR('Raw Data'!AJ18)*60)),"N/A",(SECOND('Raw Data'!AJ18)/60)+MINUTE('Raw Data'!AJ18)+(HOUR('Raw Data'!AJ18)*60))</f>
        <v>0.91666666666666663</v>
      </c>
      <c r="AK16" s="19">
        <f>+IF(ISERROR((SECOND('Raw Data'!AK18)/60)+MINUTE('Raw Data'!AK18)+(HOUR('Raw Data'!AK18)*60)),"N/A",(SECOND('Raw Data'!AK18)/60)+MINUTE('Raw Data'!AK18)+(HOUR('Raw Data'!AK18)*60))</f>
        <v>1.5833333333333335</v>
      </c>
      <c r="AL16" s="19">
        <f>+IF(ISERROR((SECOND('Raw Data'!AL18)/60)+MINUTE('Raw Data'!AL18)+(HOUR('Raw Data'!AL18)*60)),"N/A",(SECOND('Raw Data'!AL18)/60)+MINUTE('Raw Data'!AL18)+(HOUR('Raw Data'!AL18)*60))</f>
        <v>2.3833333333333333</v>
      </c>
      <c r="AM16" s="19">
        <f>+IF(ISERROR((SECOND('Raw Data'!AM18)/60)+MINUTE('Raw Data'!AM18)+(HOUR('Raw Data'!AM18)*60)),"N/A",(SECOND('Raw Data'!AM18)/60)+MINUTE('Raw Data'!AM18)+(HOUR('Raw Data'!AM18)*60))</f>
        <v>1.0833333333333333</v>
      </c>
      <c r="AN16" s="19">
        <f>+IF(ISERROR((SECOND('Raw Data'!AN18)/60)+MINUTE('Raw Data'!AN18)+(HOUR('Raw Data'!AN18)*60)),"N/A",(SECOND('Raw Data'!AN18)/60)+MINUTE('Raw Data'!AN18)+(HOUR('Raw Data'!AN18)*60))</f>
        <v>5.0666666666666664</v>
      </c>
      <c r="AO16" s="19">
        <f>+IF(ISERROR((SECOND('Raw Data'!AO18)/60)+MINUTE('Raw Data'!AO18)+(HOUR('Raw Data'!AO18)*60)),"N/A",(SECOND('Raw Data'!AO18)/60)+MINUTE('Raw Data'!AO18)+(HOUR('Raw Data'!AO18)*60))</f>
        <v>1.2833333333333332</v>
      </c>
      <c r="AP16" s="19">
        <f>+IF(ISERROR((SECOND('Raw Data'!AP18)/60)+MINUTE('Raw Data'!AP18)+(HOUR('Raw Data'!AP18)*60)),"N/A",(SECOND('Raw Data'!AP18)/60)+MINUTE('Raw Data'!AP18)+(HOUR('Raw Data'!AP18)*60))</f>
        <v>0.66666666666666663</v>
      </c>
      <c r="AQ16" s="19">
        <f>+IF(ISERROR((SECOND('Raw Data'!AQ18)/60)+MINUTE('Raw Data'!AQ18)+(HOUR('Raw Data'!AQ18)*60)),"N/A",(SECOND('Raw Data'!AQ18)/60)+MINUTE('Raw Data'!AQ18)+(HOUR('Raw Data'!AQ18)*60))</f>
        <v>1.5</v>
      </c>
      <c r="AR16" s="19">
        <f>+IF(ISERROR((SECOND('Raw Data'!AR18)/60)+MINUTE('Raw Data'!AR18)+(HOUR('Raw Data'!AR18)*60)),"N/A",(SECOND('Raw Data'!AR18)/60)+MINUTE('Raw Data'!AR18)+(HOUR('Raw Data'!AR18)*60))</f>
        <v>0.23333333333333334</v>
      </c>
      <c r="AS16" s="19">
        <f>+IF(ISERROR((SECOND('Raw Data'!AS18)/60)+MINUTE('Raw Data'!AS18)+(HOUR('Raw Data'!AS18)*60)),"N/A",(SECOND('Raw Data'!AS18)/60)+MINUTE('Raw Data'!AS18)+(HOUR('Raw Data'!AS18)*60))</f>
        <v>1.1666666666666667</v>
      </c>
      <c r="AT16" s="19">
        <f>+IF(ISERROR((SECOND('Raw Data'!AT18)/60)+MINUTE('Raw Data'!AT18)+(HOUR('Raw Data'!AT18)*60)),"N/A",(SECOND('Raw Data'!AT18)/60)+MINUTE('Raw Data'!AT18)+(HOUR('Raw Data'!AT18)*60))</f>
        <v>1.1333333333333333</v>
      </c>
      <c r="AU16" s="19">
        <f>+IF(ISERROR((SECOND('Raw Data'!AU18)/60)+MINUTE('Raw Data'!AU18)+(HOUR('Raw Data'!AU18)*60)),"N/A",(SECOND('Raw Data'!AU18)/60)+MINUTE('Raw Data'!AU18)+(HOUR('Raw Data'!AU18)*60))</f>
        <v>1.3333333333333333</v>
      </c>
      <c r="AV16" s="19">
        <f>+IF(ISERROR((SECOND('Raw Data'!AV18)/60)+MINUTE('Raw Data'!AV18)+(HOUR('Raw Data'!AV18)*60)),"N/A",(SECOND('Raw Data'!AV18)/60)+MINUTE('Raw Data'!AV18)+(HOUR('Raw Data'!AV18)*60))</f>
        <v>2.4166666666666665</v>
      </c>
      <c r="AW16" s="19">
        <f>+IF(ISERROR((SECOND('Raw Data'!AW18)/60)+MINUTE('Raw Data'!AW18)+(HOUR('Raw Data'!AW18)*60)),"N/A",(SECOND('Raw Data'!AW18)/60)+MINUTE('Raw Data'!AW18)+(HOUR('Raw Data'!AW18)*60))</f>
        <v>3.6666666666666665</v>
      </c>
      <c r="AX16" s="19">
        <f>+IF(ISERROR((SECOND('Raw Data'!AX18)/60)+MINUTE('Raw Data'!AX18)+(HOUR('Raw Data'!AX18)*60)),"N/A",(SECOND('Raw Data'!AX18)/60)+MINUTE('Raw Data'!AX18)+(HOUR('Raw Data'!AX18)*60))</f>
        <v>1</v>
      </c>
      <c r="AY16" s="19">
        <f>+IF(ISERROR((SECOND('Raw Data'!AY18)/60)+MINUTE('Raw Data'!AY18)+(HOUR('Raw Data'!AY18)*60)),"N/A",(SECOND('Raw Data'!AY18)/60)+MINUTE('Raw Data'!AY18)+(HOUR('Raw Data'!AY18)*60))</f>
        <v>4.833333333333333</v>
      </c>
      <c r="AZ16" s="19">
        <f>+IF(ISERROR((SECOND('Raw Data'!AZ18)/60)+MINUTE('Raw Data'!AZ18)+(HOUR('Raw Data'!AZ18)*60)),"N/A",(SECOND('Raw Data'!AZ18)/60)+MINUTE('Raw Data'!AZ18)+(HOUR('Raw Data'!AZ18)*60))</f>
        <v>2</v>
      </c>
      <c r="BA16" s="19">
        <f>+IF(ISERROR((SECOND('Raw Data'!BA18)/60)+MINUTE('Raw Data'!BA18)+(HOUR('Raw Data'!BA18)*60)),"N/A",(SECOND('Raw Data'!BA18)/60)+MINUTE('Raw Data'!BA18)+(HOUR('Raw Data'!BA18)*60))</f>
        <v>3.6666666666666665</v>
      </c>
      <c r="BB16" s="19">
        <f>+IF(ISERROR((SECOND('Raw Data'!BB18)/60)+MINUTE('Raw Data'!BB18)+(HOUR('Raw Data'!BB18)*60)),"N/A",(SECOND('Raw Data'!BB18)/60)+MINUTE('Raw Data'!BB18)+(HOUR('Raw Data'!BB18)*60))</f>
        <v>1.1000000000000001</v>
      </c>
      <c r="BC16" s="19">
        <f>+IF(ISERROR((SECOND('Raw Data'!BC18)/60)+MINUTE('Raw Data'!BC18)+(HOUR('Raw Data'!BC18)*60)),"N/A",(SECOND('Raw Data'!BC18)/60)+MINUTE('Raw Data'!BC18)+(HOUR('Raw Data'!BC18)*60))</f>
        <v>0.91666666666666663</v>
      </c>
      <c r="BD16" s="19">
        <f>+IF(ISERROR((SECOND('Raw Data'!BD18)/60)+MINUTE('Raw Data'!BD18)+(HOUR('Raw Data'!BD18)*60)),"N/A",(SECOND('Raw Data'!BD18)/60)+MINUTE('Raw Data'!BD18)+(HOUR('Raw Data'!BD18)*60))</f>
        <v>0.85</v>
      </c>
      <c r="BE16" s="19">
        <f>+IF(ISERROR((SECOND('Raw Data'!BE18)/60)+MINUTE('Raw Data'!BE18)+(HOUR('Raw Data'!BE18)*60)),"N/A",(SECOND('Raw Data'!BE18)/60)+MINUTE('Raw Data'!BE18)+(HOUR('Raw Data'!BE18)*60))</f>
        <v>2.2166666666666668</v>
      </c>
      <c r="BF16" s="19">
        <f>+IF(ISERROR((SECOND('Raw Data'!BF18)/60)+MINUTE('Raw Data'!BF18)+(HOUR('Raw Data'!BF18)*60)),"N/A",(SECOND('Raw Data'!BF18)/60)+MINUTE('Raw Data'!BF18)+(HOUR('Raw Data'!BF18)*60))</f>
        <v>1.7333333333333334</v>
      </c>
      <c r="BG16" s="19">
        <f>+IF(ISERROR((SECOND('Raw Data'!BG18)/60)+MINUTE('Raw Data'!BG18)+(HOUR('Raw Data'!BG18)*60)),"N/A",(SECOND('Raw Data'!BG18)/60)+MINUTE('Raw Data'!BG18)+(HOUR('Raw Data'!BG18)*60))</f>
        <v>1.35</v>
      </c>
      <c r="BH16" s="19">
        <f>+IF(ISERROR((SECOND('Raw Data'!BH18)/60)+MINUTE('Raw Data'!BH18)+(HOUR('Raw Data'!BH18)*60)),"N/A",(SECOND('Raw Data'!BH18)/60)+MINUTE('Raw Data'!BH18)+(HOUR('Raw Data'!BH18)*60))</f>
        <v>1.9333333333333333</v>
      </c>
      <c r="BI16" s="19">
        <f>+IF(ISERROR((SECOND('Raw Data'!BI18)/60)+MINUTE('Raw Data'!BI18)+(HOUR('Raw Data'!BI18)*60)),"N/A",(SECOND('Raw Data'!BI18)/60)+MINUTE('Raw Data'!BI18)+(HOUR('Raw Data'!BI18)*60))</f>
        <v>0.66666666666666663</v>
      </c>
      <c r="BJ16" s="19">
        <f>+IF(ISERROR((SECOND('Raw Data'!BJ18)/60)+MINUTE('Raw Data'!BJ18)+(HOUR('Raw Data'!BJ18)*60)),"N/A",(SECOND('Raw Data'!BJ18)/60)+MINUTE('Raw Data'!BJ18)+(HOUR('Raw Data'!BJ18)*60))</f>
        <v>1.9166666666666665</v>
      </c>
      <c r="BK16" s="19">
        <f>+IF(ISERROR((SECOND('Raw Data'!BK18)/60)+MINUTE('Raw Data'!BK18)+(HOUR('Raw Data'!BK18)*60)),"N/A",(SECOND('Raw Data'!BK18)/60)+MINUTE('Raw Data'!BK18)+(HOUR('Raw Data'!BK18)*60))</f>
        <v>1.7333333333333334</v>
      </c>
      <c r="BL16" s="19">
        <f>+IF(ISERROR((SECOND('Raw Data'!BL18)/60)+MINUTE('Raw Data'!BL18)+(HOUR('Raw Data'!BL18)*60)),"N/A",(SECOND('Raw Data'!BL18)/60)+MINUTE('Raw Data'!BL18)+(HOUR('Raw Data'!BL18)*60))</f>
        <v>0.85</v>
      </c>
      <c r="BM16" s="19">
        <f>+IF(ISERROR((SECOND('Raw Data'!BM18)/60)+MINUTE('Raw Data'!BM18)+(HOUR('Raw Data'!BM18)*60)),"N/A",(SECOND('Raw Data'!BM18)/60)+MINUTE('Raw Data'!BM18)+(HOUR('Raw Data'!BM18)*60))</f>
        <v>0.83333333333333337</v>
      </c>
      <c r="BN16" s="19">
        <f>+IF(ISERROR((SECOND('Raw Data'!BN18)/60)+MINUTE('Raw Data'!BN18)+(HOUR('Raw Data'!BN18)*60)),"N/A",(SECOND('Raw Data'!BN18)/60)+MINUTE('Raw Data'!BN18)+(HOUR('Raw Data'!BN18)*60))</f>
        <v>0.83333333333333337</v>
      </c>
      <c r="BO16" s="19">
        <f>+IF(ISERROR((SECOND('Raw Data'!BO18)/60)+MINUTE('Raw Data'!BO18)+(HOUR('Raw Data'!BO18)*60)),"N/A",(SECOND('Raw Data'!BO18)/60)+MINUTE('Raw Data'!BO18)+(HOUR('Raw Data'!BO18)*60))</f>
        <v>4.666666666666667</v>
      </c>
      <c r="BP16" s="19">
        <f>+IF(ISERROR((SECOND('Raw Data'!BP18)/60)+MINUTE('Raw Data'!BP18)+(HOUR('Raw Data'!BP18)*60)),"N/A",(SECOND('Raw Data'!BP18)/60)+MINUTE('Raw Data'!BP18)+(HOUR('Raw Data'!BP18)*60))</f>
        <v>4.166666666666667</v>
      </c>
      <c r="BQ16" s="19">
        <f>+IF(ISERROR((SECOND('Raw Data'!BQ18)/60)+MINUTE('Raw Data'!BQ18)+(HOUR('Raw Data'!BQ18)*60)),"N/A",(SECOND('Raw Data'!BQ18)/60)+MINUTE('Raw Data'!BQ18)+(HOUR('Raw Data'!BQ18)*60))</f>
        <v>5.166666666666667</v>
      </c>
      <c r="BR16" s="19">
        <f>+IF(ISERROR((SECOND('Raw Data'!BR18)/60)+MINUTE('Raw Data'!BR18)+(HOUR('Raw Data'!BR18)*60)),"N/A",(SECOND('Raw Data'!BR18)/60)+MINUTE('Raw Data'!BR18)+(HOUR('Raw Data'!BR18)*60))</f>
        <v>0.81666666666666665</v>
      </c>
      <c r="BS16" s="19">
        <f>+IF(ISERROR((SECOND('Raw Data'!BS18)/60)+MINUTE('Raw Data'!BS18)+(HOUR('Raw Data'!BS18)*60)),"N/A",(SECOND('Raw Data'!BS18)/60)+MINUTE('Raw Data'!BS18)+(HOUR('Raw Data'!BS18)*60))</f>
        <v>0.95</v>
      </c>
      <c r="BT16" s="19">
        <f>+IF(ISERROR((SECOND('Raw Data'!BT18)/60)+MINUTE('Raw Data'!BT18)+(HOUR('Raw Data'!BT18)*60)),"N/A",(SECOND('Raw Data'!BT18)/60)+MINUTE('Raw Data'!BT18)+(HOUR('Raw Data'!BT18)*60))</f>
        <v>1.0833333333333333</v>
      </c>
      <c r="BU16" s="19">
        <f>+IF(ISERROR((SECOND('Raw Data'!BU18)/60)+MINUTE('Raw Data'!BU18)+(HOUR('Raw Data'!BU18)*60)),"N/A",(SECOND('Raw Data'!BU18)/60)+MINUTE('Raw Data'!BU18)+(HOUR('Raw Data'!BU18)*60))</f>
        <v>4.833333333333333</v>
      </c>
      <c r="BV16" s="19">
        <f>+IF(ISERROR((SECOND('Raw Data'!BV18)/60)+MINUTE('Raw Data'!BV18)+(HOUR('Raw Data'!BV18)*60)),"N/A",(SECOND('Raw Data'!BV18)/60)+MINUTE('Raw Data'!BV18)+(HOUR('Raw Data'!BV18)*60))</f>
        <v>1.6166666666666667</v>
      </c>
      <c r="BW16" s="19">
        <f>+IF(ISERROR((SECOND('Raw Data'!BW18)/60)+MINUTE('Raw Data'!BW18)+(HOUR('Raw Data'!BW18)*60)),"N/A",(SECOND('Raw Data'!BW18)/60)+MINUTE('Raw Data'!BW18)+(HOUR('Raw Data'!BW18)*60))</f>
        <v>0.6166666666666667</v>
      </c>
      <c r="BX16" s="19">
        <f>+IF(ISERROR((SECOND('Raw Data'!BX18)/60)+MINUTE('Raw Data'!BX18)+(HOUR('Raw Data'!BX18)*60)),"N/A",(SECOND('Raw Data'!BX18)/60)+MINUTE('Raw Data'!BX18)+(HOUR('Raw Data'!BX18)*60))</f>
        <v>0.33333333333333331</v>
      </c>
      <c r="BY16" s="19">
        <f>+IF(ISERROR((SECOND('Raw Data'!BY18)/60)+MINUTE('Raw Data'!BY18)+(HOUR('Raw Data'!BY18)*60)),"N/A",(SECOND('Raw Data'!BY18)/60)+MINUTE('Raw Data'!BY18)+(HOUR('Raw Data'!BY18)*60))</f>
        <v>2.6</v>
      </c>
      <c r="BZ16" s="19">
        <f>+IF(ISERROR((SECOND('Raw Data'!BZ18)/60)+MINUTE('Raw Data'!BZ18)+(HOUR('Raw Data'!BZ18)*60)),"N/A",(SECOND('Raw Data'!BZ18)/60)+MINUTE('Raw Data'!BZ18)+(HOUR('Raw Data'!BZ18)*60))</f>
        <v>0.71666666666666667</v>
      </c>
      <c r="CA16" s="19">
        <f>+IF(ISERROR((SECOND('Raw Data'!CA18)/60)+MINUTE('Raw Data'!CA18)+(HOUR('Raw Data'!CA18)*60)),"N/A",(SECOND('Raw Data'!CA18)/60)+MINUTE('Raw Data'!CA18)+(HOUR('Raw Data'!CA18)*60))</f>
        <v>1.45</v>
      </c>
      <c r="CB16" s="19">
        <f>+IF(ISERROR((SECOND('Raw Data'!CB18)/60)+MINUTE('Raw Data'!CB18)+(HOUR('Raw Data'!CB18)*60)),"N/A",(SECOND('Raw Data'!CB18)/60)+MINUTE('Raw Data'!CB18)+(HOUR('Raw Data'!CB18)*60))</f>
        <v>1.6333333333333333</v>
      </c>
      <c r="CC16" s="19">
        <f>+IF(ISERROR((SECOND('Raw Data'!CC18)/60)+MINUTE('Raw Data'!CC18)+(HOUR('Raw Data'!CC18)*60)),"N/A",(SECOND('Raw Data'!CC18)/60)+MINUTE('Raw Data'!CC18)+(HOUR('Raw Data'!CC18)*60))</f>
        <v>2.25</v>
      </c>
      <c r="CD16" s="19">
        <f>+IF(ISERROR((SECOND('Raw Data'!CD18)/60)+MINUTE('Raw Data'!CD18)+(HOUR('Raw Data'!CD18)*60)),"N/A",(SECOND('Raw Data'!CD18)/60)+MINUTE('Raw Data'!CD18)+(HOUR('Raw Data'!CD18)*60))</f>
        <v>1.9833333333333334</v>
      </c>
    </row>
    <row r="17" spans="1:82" x14ac:dyDescent="0.25">
      <c r="A17" s="215"/>
      <c r="B17" t="s">
        <v>87</v>
      </c>
      <c r="C17" t="s">
        <v>13</v>
      </c>
      <c r="D17" s="19">
        <f>+IF(ISERROR((SECOND('Raw Data'!D19)/60)+MINUTE('Raw Data'!D19)+(HOUR('Raw Data'!D19)*60)),"N/A",(SECOND('Raw Data'!D19)/60)+MINUTE('Raw Data'!D19)+(HOUR('Raw Data'!D19)*60))</f>
        <v>1.6333333333333333</v>
      </c>
      <c r="E17" s="19">
        <f>+IF(ISERROR((SECOND('Raw Data'!E19)/60)+MINUTE('Raw Data'!E19)+(HOUR('Raw Data'!E19)*60)),"N/A",(SECOND('Raw Data'!E19)/60)+MINUTE('Raw Data'!E19)+(HOUR('Raw Data'!E19)*60))</f>
        <v>5.05</v>
      </c>
      <c r="F17" s="19">
        <f>+IF(ISERROR((SECOND('Raw Data'!F19)/60)+MINUTE('Raw Data'!F19)+(HOUR('Raw Data'!F19)*60)),"N/A",(SECOND('Raw Data'!F19)/60)+MINUTE('Raw Data'!F19)+(HOUR('Raw Data'!F19)*60))</f>
        <v>33.416666666666664</v>
      </c>
      <c r="G17" s="19">
        <f>+IF(ISERROR((SECOND('Raw Data'!G19)/60)+MINUTE('Raw Data'!G19)+(HOUR('Raw Data'!G19)*60)),"N/A",(SECOND('Raw Data'!G19)/60)+MINUTE('Raw Data'!G19)+(HOUR('Raw Data'!G19)*60))</f>
        <v>12.85</v>
      </c>
      <c r="H17" s="19">
        <f>+IF(ISERROR((SECOND('Raw Data'!H19)/60)+MINUTE('Raw Data'!H19)+(HOUR('Raw Data'!H19)*60)),"N/A",(SECOND('Raw Data'!H19)/60)+MINUTE('Raw Data'!H19)+(HOUR('Raw Data'!H19)*60))</f>
        <v>2.6666666666666665</v>
      </c>
      <c r="I17" s="19">
        <f>+IF(ISERROR((SECOND('Raw Data'!I19)/60)+MINUTE('Raw Data'!I19)+(HOUR('Raw Data'!I19)*60)),"N/A",(SECOND('Raw Data'!I19)/60)+MINUTE('Raw Data'!I19)+(HOUR('Raw Data'!I19)*60))</f>
        <v>2.7833333333333332</v>
      </c>
      <c r="J17" s="19">
        <f>+IF(ISERROR((SECOND('Raw Data'!J19)/60)+MINUTE('Raw Data'!J19)+(HOUR('Raw Data'!J19)*60)),"N/A",(SECOND('Raw Data'!J19)/60)+MINUTE('Raw Data'!J19)+(HOUR('Raw Data'!J19)*60))</f>
        <v>1.5833333333333335</v>
      </c>
      <c r="K17" s="19">
        <f>+IF(ISERROR((SECOND('Raw Data'!K19)/60)+MINUTE('Raw Data'!K19)+(HOUR('Raw Data'!K19)*60)),"N/A",(SECOND('Raw Data'!K19)/60)+MINUTE('Raw Data'!K19)+(HOUR('Raw Data'!K19)*60))</f>
        <v>1.35</v>
      </c>
      <c r="L17" s="19">
        <f>+IF(ISERROR((SECOND('Raw Data'!L19)/60)+MINUTE('Raw Data'!L19)+(HOUR('Raw Data'!L19)*60)),"N/A",(SECOND('Raw Data'!L19)/60)+MINUTE('Raw Data'!L19)+(HOUR('Raw Data'!L19)*60))</f>
        <v>4.75</v>
      </c>
      <c r="M17" s="19">
        <f>+IF(ISERROR((SECOND('Raw Data'!M19)/60)+MINUTE('Raw Data'!M19)+(HOUR('Raw Data'!M19)*60)),"N/A",(SECOND('Raw Data'!M19)/60)+MINUTE('Raw Data'!M19)+(HOUR('Raw Data'!M19)*60))</f>
        <v>1.4</v>
      </c>
      <c r="N17" s="19">
        <f>+IF(ISERROR((SECOND('Raw Data'!N19)/60)+MINUTE('Raw Data'!N19)+(HOUR('Raw Data'!N19)*60)),"N/A",(SECOND('Raw Data'!N19)/60)+MINUTE('Raw Data'!N19)+(HOUR('Raw Data'!N19)*60))</f>
        <v>2.7</v>
      </c>
      <c r="O17" s="19">
        <f>+IF(ISERROR((SECOND('Raw Data'!O19)/60)+MINUTE('Raw Data'!O19)+(HOUR('Raw Data'!O19)*60)),"N/A",(SECOND('Raw Data'!O19)/60)+MINUTE('Raw Data'!O19)+(HOUR('Raw Data'!O19)*60))</f>
        <v>2.5833333333333335</v>
      </c>
      <c r="P17" s="19">
        <f>+IF(ISERROR((SECOND('Raw Data'!P19)/60)+MINUTE('Raw Data'!P19)+(HOUR('Raw Data'!P19)*60)),"N/A",(SECOND('Raw Data'!P19)/60)+MINUTE('Raw Data'!P19)+(HOUR('Raw Data'!P19)*60))</f>
        <v>3.8833333333333333</v>
      </c>
      <c r="Q17" s="19">
        <f>+IF(ISERROR((SECOND('Raw Data'!Q19)/60)+MINUTE('Raw Data'!Q19)+(HOUR('Raw Data'!Q19)*60)),"N/A",(SECOND('Raw Data'!Q19)/60)+MINUTE('Raw Data'!Q19)+(HOUR('Raw Data'!Q19)*60))</f>
        <v>2.7</v>
      </c>
      <c r="R17" s="43">
        <f>+IF(ISERROR((SECOND('Raw Data'!R19)/60)+MINUTE('Raw Data'!R19)+(HOUR('Raw Data'!R19)*60)),"N/A",(SECOND('Raw Data'!R19)/60)+MINUTE('Raw Data'!R19)+(HOUR('Raw Data'!R19)*60))</f>
        <v>8.8166666666666664</v>
      </c>
      <c r="S17" s="19">
        <f>+IF(ISERROR((SECOND('Raw Data'!S19)/60)+MINUTE('Raw Data'!S19)+(HOUR('Raw Data'!S19)*60)),"N/A",(SECOND('Raw Data'!S19)/60)+MINUTE('Raw Data'!S19)+(HOUR('Raw Data'!S19)*60))</f>
        <v>1.05</v>
      </c>
      <c r="T17" s="19">
        <f>+IF(ISERROR((SECOND('Raw Data'!T19)/60)+MINUTE('Raw Data'!T19)+(HOUR('Raw Data'!T19)*60)),"N/A",(SECOND('Raw Data'!T19)/60)+MINUTE('Raw Data'!T19)+(HOUR('Raw Data'!T19)*60))</f>
        <v>1.55</v>
      </c>
      <c r="U17" s="19">
        <f>+IF(ISERROR((SECOND('Raw Data'!U19)/60)+MINUTE('Raw Data'!U19)+(HOUR('Raw Data'!U19)*60)),"N/A",(SECOND('Raw Data'!U19)/60)+MINUTE('Raw Data'!U19)+(HOUR('Raw Data'!U19)*60))</f>
        <v>1.75</v>
      </c>
      <c r="V17" s="19">
        <f>+IF(ISERROR((SECOND('Raw Data'!V19)/60)+MINUTE('Raw Data'!V19)+(HOUR('Raw Data'!V19)*60)),"N/A",(SECOND('Raw Data'!V19)/60)+MINUTE('Raw Data'!V19)+(HOUR('Raw Data'!V19)*60))</f>
        <v>2</v>
      </c>
      <c r="W17" s="19">
        <f>+IF(ISERROR((SECOND('Raw Data'!W19)/60)+MINUTE('Raw Data'!W19)+(HOUR('Raw Data'!W19)*60)),"N/A",(SECOND('Raw Data'!W19)/60)+MINUTE('Raw Data'!W19)+(HOUR('Raw Data'!W19)*60))</f>
        <v>1.6166666666666667</v>
      </c>
      <c r="X17" s="19">
        <f>+IF(ISERROR((SECOND('Raw Data'!X19)/60)+MINUTE('Raw Data'!X19)+(HOUR('Raw Data'!X19)*60)),"N/A",(SECOND('Raw Data'!X19)/60)+MINUTE('Raw Data'!X19)+(HOUR('Raw Data'!X19)*60))</f>
        <v>3.7666666666666666</v>
      </c>
      <c r="Y17" s="19">
        <f>+IF(ISERROR((SECOND('Raw Data'!Y19)/60)+MINUTE('Raw Data'!Y19)+(HOUR('Raw Data'!Y19)*60)),"N/A",(SECOND('Raw Data'!Y19)/60)+MINUTE('Raw Data'!Y19)+(HOUR('Raw Data'!Y19)*60))</f>
        <v>1.4333333333333333</v>
      </c>
      <c r="Z17" s="19">
        <f>+IF(ISERROR((SECOND('Raw Data'!Z19)/60)+MINUTE('Raw Data'!Z19)+(HOUR('Raw Data'!Z19)*60)),"N/A",(SECOND('Raw Data'!Z19)/60)+MINUTE('Raw Data'!Z19)+(HOUR('Raw Data'!Z19)*60))</f>
        <v>2.8333333333333335</v>
      </c>
      <c r="AA17" s="19">
        <f>+IF(ISERROR((SECOND('Raw Data'!AA19)/60)+MINUTE('Raw Data'!AA19)+(HOUR('Raw Data'!AA19)*60)),"N/A",(SECOND('Raw Data'!AA19)/60)+MINUTE('Raw Data'!AA19)+(HOUR('Raw Data'!AA19)*60))</f>
        <v>3.3333333333333335</v>
      </c>
      <c r="AB17" s="19">
        <f>+IF(ISERROR((SECOND('Raw Data'!AB19)/60)+MINUTE('Raw Data'!AB19)+(HOUR('Raw Data'!AB19)*60)),"N/A",(SECOND('Raw Data'!AB19)/60)+MINUTE('Raw Data'!AB19)+(HOUR('Raw Data'!AB19)*60))</f>
        <v>4.666666666666667</v>
      </c>
      <c r="AC17" s="19">
        <f>+IF(ISERROR((SECOND('Raw Data'!AC19)/60)+MINUTE('Raw Data'!AC19)+(HOUR('Raw Data'!AC19)*60)),"N/A",(SECOND('Raw Data'!AC19)/60)+MINUTE('Raw Data'!AC19)+(HOUR('Raw Data'!AC19)*60))</f>
        <v>6.6333333333333329</v>
      </c>
      <c r="AD17" s="19" t="str">
        <f>+IF(ISERROR((SECOND('Raw Data'!AD19)/60)+MINUTE('Raw Data'!AD19)+(HOUR('Raw Data'!AD19)*60)),"N/A",(SECOND('Raw Data'!AD19)/60)+MINUTE('Raw Data'!AD19)+(HOUR('Raw Data'!AD19)*60))</f>
        <v>N/A</v>
      </c>
      <c r="AE17" s="19">
        <f>+IF(ISERROR((SECOND('Raw Data'!AE19)/60)+MINUTE('Raw Data'!AE19)+(HOUR('Raw Data'!AE19)*60)),"N/A",(SECOND('Raw Data'!AE19)/60)+MINUTE('Raw Data'!AE19)+(HOUR('Raw Data'!AE19)*60))</f>
        <v>0.5</v>
      </c>
      <c r="AF17" s="19">
        <f>+IF(ISERROR((SECOND('Raw Data'!AF19)/60)+MINUTE('Raw Data'!AF19)+(HOUR('Raw Data'!AF19)*60)),"N/A",(SECOND('Raw Data'!AF19)/60)+MINUTE('Raw Data'!AF19)+(HOUR('Raw Data'!AF19)*60))</f>
        <v>0.9</v>
      </c>
      <c r="AG17" s="19">
        <f>+IF(ISERROR((SECOND('Raw Data'!AG19)/60)+MINUTE('Raw Data'!AG19)+(HOUR('Raw Data'!AG19)*60)),"N/A",(SECOND('Raw Data'!AG19)/60)+MINUTE('Raw Data'!AG19)+(HOUR('Raw Data'!AG19)*60))</f>
        <v>21.166666666666668</v>
      </c>
      <c r="AH17" s="19">
        <f>+IF(ISERROR((SECOND('Raw Data'!AH19)/60)+MINUTE('Raw Data'!AH19)+(HOUR('Raw Data'!AH19)*60)),"N/A",(SECOND('Raw Data'!AH19)/60)+MINUTE('Raw Data'!AH19)+(HOUR('Raw Data'!AH19)*60))</f>
        <v>2.1666666666666665</v>
      </c>
      <c r="AI17" s="19">
        <f>+IF(ISERROR((SECOND('Raw Data'!AI19)/60)+MINUTE('Raw Data'!AI19)+(HOUR('Raw Data'!AI19)*60)),"N/A",(SECOND('Raw Data'!AI19)/60)+MINUTE('Raw Data'!AI19)+(HOUR('Raw Data'!AI19)*60))</f>
        <v>2.8333333333333335</v>
      </c>
      <c r="AJ17" s="19">
        <f>+IF(ISERROR((SECOND('Raw Data'!AJ19)/60)+MINUTE('Raw Data'!AJ19)+(HOUR('Raw Data'!AJ19)*60)),"N/A",(SECOND('Raw Data'!AJ19)/60)+MINUTE('Raw Data'!AJ19)+(HOUR('Raw Data'!AJ19)*60))</f>
        <v>2</v>
      </c>
      <c r="AK17" s="19">
        <f>+IF(ISERROR((SECOND('Raw Data'!AK19)/60)+MINUTE('Raw Data'!AK19)+(HOUR('Raw Data'!AK19)*60)),"N/A",(SECOND('Raw Data'!AK19)/60)+MINUTE('Raw Data'!AK19)+(HOUR('Raw Data'!AK19)*60))</f>
        <v>3.0833333333333335</v>
      </c>
      <c r="AL17" s="19">
        <f>+IF(ISERROR((SECOND('Raw Data'!AL19)/60)+MINUTE('Raw Data'!AL19)+(HOUR('Raw Data'!AL19)*60)),"N/A",(SECOND('Raw Data'!AL19)/60)+MINUTE('Raw Data'!AL19)+(HOUR('Raw Data'!AL19)*60))</f>
        <v>6.05</v>
      </c>
      <c r="AM17" s="19">
        <f>+IF(ISERROR((SECOND('Raw Data'!AM19)/60)+MINUTE('Raw Data'!AM19)+(HOUR('Raw Data'!AM19)*60)),"N/A",(SECOND('Raw Data'!AM19)/60)+MINUTE('Raw Data'!AM19)+(HOUR('Raw Data'!AM19)*60))</f>
        <v>8.8000000000000007</v>
      </c>
      <c r="AN17" s="19">
        <f>+IF(ISERROR((SECOND('Raw Data'!AN19)/60)+MINUTE('Raw Data'!AN19)+(HOUR('Raw Data'!AN19)*60)),"N/A",(SECOND('Raw Data'!AN19)/60)+MINUTE('Raw Data'!AN19)+(HOUR('Raw Data'!AN19)*60))</f>
        <v>6.65</v>
      </c>
      <c r="AO17" s="19">
        <f>+IF(ISERROR((SECOND('Raw Data'!AO19)/60)+MINUTE('Raw Data'!AO19)+(HOUR('Raw Data'!AO19)*60)),"N/A",(SECOND('Raw Data'!AO19)/60)+MINUTE('Raw Data'!AO19)+(HOUR('Raw Data'!AO19)*60))</f>
        <v>1.7166666666666668</v>
      </c>
      <c r="AP17" s="19">
        <f>+IF(ISERROR((SECOND('Raw Data'!AP19)/60)+MINUTE('Raw Data'!AP19)+(HOUR('Raw Data'!AP19)*60)),"N/A",(SECOND('Raw Data'!AP19)/60)+MINUTE('Raw Data'!AP19)+(HOUR('Raw Data'!AP19)*60))</f>
        <v>2</v>
      </c>
      <c r="AQ17" s="19">
        <f>+IF(ISERROR((SECOND('Raw Data'!AQ19)/60)+MINUTE('Raw Data'!AQ19)+(HOUR('Raw Data'!AQ19)*60)),"N/A",(SECOND('Raw Data'!AQ19)/60)+MINUTE('Raw Data'!AQ19)+(HOUR('Raw Data'!AQ19)*60))</f>
        <v>2.7833333333333332</v>
      </c>
      <c r="AR17" s="19">
        <f>+IF(ISERROR((SECOND('Raw Data'!AR19)/60)+MINUTE('Raw Data'!AR19)+(HOUR('Raw Data'!AR19)*60)),"N/A",(SECOND('Raw Data'!AR19)/60)+MINUTE('Raw Data'!AR19)+(HOUR('Raw Data'!AR19)*60))</f>
        <v>2.25</v>
      </c>
      <c r="AS17" s="19">
        <f>+IF(ISERROR((SECOND('Raw Data'!AS19)/60)+MINUTE('Raw Data'!AS19)+(HOUR('Raw Data'!AS19)*60)),"N/A",(SECOND('Raw Data'!AS19)/60)+MINUTE('Raw Data'!AS19)+(HOUR('Raw Data'!AS19)*60))</f>
        <v>2.5833333333333335</v>
      </c>
      <c r="AT17" s="19">
        <f>+IF(ISERROR((SECOND('Raw Data'!AT19)/60)+MINUTE('Raw Data'!AT19)+(HOUR('Raw Data'!AT19)*60)),"N/A",(SECOND('Raw Data'!AT19)/60)+MINUTE('Raw Data'!AT19)+(HOUR('Raw Data'!AT19)*60))</f>
        <v>0.5</v>
      </c>
      <c r="AU17" s="19">
        <f>+IF(ISERROR((SECOND('Raw Data'!AU19)/60)+MINUTE('Raw Data'!AU19)+(HOUR('Raw Data'!AU19)*60)),"N/A",(SECOND('Raw Data'!AU19)/60)+MINUTE('Raw Data'!AU19)+(HOUR('Raw Data'!AU19)*60))</f>
        <v>1.8166666666666667</v>
      </c>
      <c r="AV17" s="19">
        <f>+IF(ISERROR((SECOND('Raw Data'!AV19)/60)+MINUTE('Raw Data'!AV19)+(HOUR('Raw Data'!AV19)*60)),"N/A",(SECOND('Raw Data'!AV19)/60)+MINUTE('Raw Data'!AV19)+(HOUR('Raw Data'!AV19)*60))</f>
        <v>4</v>
      </c>
      <c r="AW17" s="19">
        <f>+IF(ISERROR((SECOND('Raw Data'!AW19)/60)+MINUTE('Raw Data'!AW19)+(HOUR('Raw Data'!AW19)*60)),"N/A",(SECOND('Raw Data'!AW19)/60)+MINUTE('Raw Data'!AW19)+(HOUR('Raw Data'!AW19)*60))</f>
        <v>5.3833333333333337</v>
      </c>
      <c r="AX17" s="19">
        <f>+IF(ISERROR((SECOND('Raw Data'!AX19)/60)+MINUTE('Raw Data'!AX19)+(HOUR('Raw Data'!AX19)*60)),"N/A",(SECOND('Raw Data'!AX19)/60)+MINUTE('Raw Data'!AX19)+(HOUR('Raw Data'!AX19)*60))</f>
        <v>1.5</v>
      </c>
      <c r="AY17" s="19">
        <f>+IF(ISERROR((SECOND('Raw Data'!AY19)/60)+MINUTE('Raw Data'!AY19)+(HOUR('Raw Data'!AY19)*60)),"N/A",(SECOND('Raw Data'!AY19)/60)+MINUTE('Raw Data'!AY19)+(HOUR('Raw Data'!AY19)*60))</f>
        <v>6</v>
      </c>
      <c r="AZ17" s="19">
        <f>+IF(ISERROR((SECOND('Raw Data'!AZ19)/60)+MINUTE('Raw Data'!AZ19)+(HOUR('Raw Data'!AZ19)*60)),"N/A",(SECOND('Raw Data'!AZ19)/60)+MINUTE('Raw Data'!AZ19)+(HOUR('Raw Data'!AZ19)*60))</f>
        <v>2.75</v>
      </c>
      <c r="BA17" s="19">
        <f>+IF(ISERROR((SECOND('Raw Data'!BA19)/60)+MINUTE('Raw Data'!BA19)+(HOUR('Raw Data'!BA19)*60)),"N/A",(SECOND('Raw Data'!BA19)/60)+MINUTE('Raw Data'!BA19)+(HOUR('Raw Data'!BA19)*60))</f>
        <v>6.55</v>
      </c>
      <c r="BB17" s="19">
        <f>+IF(ISERROR((SECOND('Raw Data'!BB19)/60)+MINUTE('Raw Data'!BB19)+(HOUR('Raw Data'!BB19)*60)),"N/A",(SECOND('Raw Data'!BB19)/60)+MINUTE('Raw Data'!BB19)+(HOUR('Raw Data'!BB19)*60))</f>
        <v>1.6333333333333333</v>
      </c>
      <c r="BC17" s="19">
        <f>+IF(ISERROR((SECOND('Raw Data'!BC19)/60)+MINUTE('Raw Data'!BC19)+(HOUR('Raw Data'!BC19)*60)),"N/A",(SECOND('Raw Data'!BC19)/60)+MINUTE('Raw Data'!BC19)+(HOUR('Raw Data'!BC19)*60))</f>
        <v>1.5833333333333335</v>
      </c>
      <c r="BD17" s="19">
        <f>+IF(ISERROR((SECOND('Raw Data'!BD19)/60)+MINUTE('Raw Data'!BD19)+(HOUR('Raw Data'!BD19)*60)),"N/A",(SECOND('Raw Data'!BD19)/60)+MINUTE('Raw Data'!BD19)+(HOUR('Raw Data'!BD19)*60))</f>
        <v>1.4666666666666668</v>
      </c>
      <c r="BE17" s="19">
        <f>+IF(ISERROR((SECOND('Raw Data'!BE19)/60)+MINUTE('Raw Data'!BE19)+(HOUR('Raw Data'!BE19)*60)),"N/A",(SECOND('Raw Data'!BE19)/60)+MINUTE('Raw Data'!BE19)+(HOUR('Raw Data'!BE19)*60))</f>
        <v>4.6166666666666671</v>
      </c>
      <c r="BF17" s="19">
        <f>+IF(ISERROR((SECOND('Raw Data'!BF19)/60)+MINUTE('Raw Data'!BF19)+(HOUR('Raw Data'!BF19)*60)),"N/A",(SECOND('Raw Data'!BF19)/60)+MINUTE('Raw Data'!BF19)+(HOUR('Raw Data'!BF19)*60))</f>
        <v>4.1333333333333337</v>
      </c>
      <c r="BG17" s="19">
        <f>+IF(ISERROR((SECOND('Raw Data'!BG19)/60)+MINUTE('Raw Data'!BG19)+(HOUR('Raw Data'!BG19)*60)),"N/A",(SECOND('Raw Data'!BG19)/60)+MINUTE('Raw Data'!BG19)+(HOUR('Raw Data'!BG19)*60))</f>
        <v>2.0333333333333332</v>
      </c>
      <c r="BH17" s="19">
        <f>+IF(ISERROR((SECOND('Raw Data'!BH19)/60)+MINUTE('Raw Data'!BH19)+(HOUR('Raw Data'!BH19)*60)),"N/A",(SECOND('Raw Data'!BH19)/60)+MINUTE('Raw Data'!BH19)+(HOUR('Raw Data'!BH19)*60))</f>
        <v>3.8666666666666667</v>
      </c>
      <c r="BI17" s="19">
        <f>+IF(ISERROR((SECOND('Raw Data'!BI19)/60)+MINUTE('Raw Data'!BI19)+(HOUR('Raw Data'!BI19)*60)),"N/A",(SECOND('Raw Data'!BI19)/60)+MINUTE('Raw Data'!BI19)+(HOUR('Raw Data'!BI19)*60))</f>
        <v>0.66666666666666663</v>
      </c>
      <c r="BJ17" s="19">
        <f>+IF(ISERROR((SECOND('Raw Data'!BJ19)/60)+MINUTE('Raw Data'!BJ19)+(HOUR('Raw Data'!BJ19)*60)),"N/A",(SECOND('Raw Data'!BJ19)/60)+MINUTE('Raw Data'!BJ19)+(HOUR('Raw Data'!BJ19)*60))</f>
        <v>3.1666666666666665</v>
      </c>
      <c r="BK17" s="19">
        <f>+IF(ISERROR((SECOND('Raw Data'!BK19)/60)+MINUTE('Raw Data'!BK19)+(HOUR('Raw Data'!BK19)*60)),"N/A",(SECOND('Raw Data'!BK19)/60)+MINUTE('Raw Data'!BK19)+(HOUR('Raw Data'!BK19)*60))</f>
        <v>2.9</v>
      </c>
      <c r="BL17" s="19">
        <f>+IF(ISERROR((SECOND('Raw Data'!BL19)/60)+MINUTE('Raw Data'!BL19)+(HOUR('Raw Data'!BL19)*60)),"N/A",(SECOND('Raw Data'!BL19)/60)+MINUTE('Raw Data'!BL19)+(HOUR('Raw Data'!BL19)*60))</f>
        <v>0.96666666666666667</v>
      </c>
      <c r="BM17" s="19">
        <f>+IF(ISERROR((SECOND('Raw Data'!BM19)/60)+MINUTE('Raw Data'!BM19)+(HOUR('Raw Data'!BM19)*60)),"N/A",(SECOND('Raw Data'!BM19)/60)+MINUTE('Raw Data'!BM19)+(HOUR('Raw Data'!BM19)*60))</f>
        <v>0.93333333333333335</v>
      </c>
      <c r="BN17" s="19">
        <f>+IF(ISERROR((SECOND('Raw Data'!BN19)/60)+MINUTE('Raw Data'!BN19)+(HOUR('Raw Data'!BN19)*60)),"N/A",(SECOND('Raw Data'!BN19)/60)+MINUTE('Raw Data'!BN19)+(HOUR('Raw Data'!BN19)*60))</f>
        <v>0.91666666666666663</v>
      </c>
      <c r="BO17" s="19">
        <f>+IF(ISERROR((SECOND('Raw Data'!BO19)/60)+MINUTE('Raw Data'!BO19)+(HOUR('Raw Data'!BO19)*60)),"N/A",(SECOND('Raw Data'!BO19)/60)+MINUTE('Raw Data'!BO19)+(HOUR('Raw Data'!BO19)*60))</f>
        <v>6.583333333333333</v>
      </c>
      <c r="BP17" s="19">
        <f>+IF(ISERROR((SECOND('Raw Data'!BP19)/60)+MINUTE('Raw Data'!BP19)+(HOUR('Raw Data'!BP19)*60)),"N/A",(SECOND('Raw Data'!BP19)/60)+MINUTE('Raw Data'!BP19)+(HOUR('Raw Data'!BP19)*60))</f>
        <v>6.833333333333333</v>
      </c>
      <c r="BQ17" s="19">
        <f>+IF(ISERROR((SECOND('Raw Data'!BQ19)/60)+MINUTE('Raw Data'!BQ19)+(HOUR('Raw Data'!BQ19)*60)),"N/A",(SECOND('Raw Data'!BQ19)/60)+MINUTE('Raw Data'!BQ19)+(HOUR('Raw Data'!BQ19)*60))</f>
        <v>8.0833333333333339</v>
      </c>
      <c r="BR17" s="19">
        <f>+IF(ISERROR((SECOND('Raw Data'!BR19)/60)+MINUTE('Raw Data'!BR19)+(HOUR('Raw Data'!BR19)*60)),"N/A",(SECOND('Raw Data'!BR19)/60)+MINUTE('Raw Data'!BR19)+(HOUR('Raw Data'!BR19)*60))</f>
        <v>1.0833333333333333</v>
      </c>
      <c r="BS17" s="19">
        <f>+IF(ISERROR((SECOND('Raw Data'!BS19)/60)+MINUTE('Raw Data'!BS19)+(HOUR('Raw Data'!BS19)*60)),"N/A",(SECOND('Raw Data'!BS19)/60)+MINUTE('Raw Data'!BS19)+(HOUR('Raw Data'!BS19)*60))</f>
        <v>1.2166666666666668</v>
      </c>
      <c r="BT17" s="19">
        <f>+IF(ISERROR((SECOND('Raw Data'!BT19)/60)+MINUTE('Raw Data'!BT19)+(HOUR('Raw Data'!BT19)*60)),"N/A",(SECOND('Raw Data'!BT19)/60)+MINUTE('Raw Data'!BT19)+(HOUR('Raw Data'!BT19)*60))</f>
        <v>2.0833333333333335</v>
      </c>
      <c r="BU17" s="19">
        <f>+IF(ISERROR((SECOND('Raw Data'!BU19)/60)+MINUTE('Raw Data'!BU19)+(HOUR('Raw Data'!BU19)*60)),"N/A",(SECOND('Raw Data'!BU19)/60)+MINUTE('Raw Data'!BU19)+(HOUR('Raw Data'!BU19)*60))</f>
        <v>8.4166666666666661</v>
      </c>
      <c r="BV17" s="19">
        <f>+IF(ISERROR((SECOND('Raw Data'!BV19)/60)+MINUTE('Raw Data'!BV19)+(HOUR('Raw Data'!BV19)*60)),"N/A",(SECOND('Raw Data'!BV19)/60)+MINUTE('Raw Data'!BV19)+(HOUR('Raw Data'!BV19)*60))</f>
        <v>2.4333333333333336</v>
      </c>
      <c r="BW17" s="19">
        <f>+IF(ISERROR((SECOND('Raw Data'!BW19)/60)+MINUTE('Raw Data'!BW19)+(HOUR('Raw Data'!BW19)*60)),"N/A",(SECOND('Raw Data'!BW19)/60)+MINUTE('Raw Data'!BW19)+(HOUR('Raw Data'!BW19)*60))</f>
        <v>1.1833333333333333</v>
      </c>
      <c r="BX17" s="19">
        <f>+IF(ISERROR((SECOND('Raw Data'!BX19)/60)+MINUTE('Raw Data'!BX19)+(HOUR('Raw Data'!BX19)*60)),"N/A",(SECOND('Raw Data'!BX19)/60)+MINUTE('Raw Data'!BX19)+(HOUR('Raw Data'!BX19)*60))</f>
        <v>0.6</v>
      </c>
      <c r="BY17" s="19">
        <f>+IF(ISERROR((SECOND('Raw Data'!BY19)/60)+MINUTE('Raw Data'!BY19)+(HOUR('Raw Data'!BY19)*60)),"N/A",(SECOND('Raw Data'!BY19)/60)+MINUTE('Raw Data'!BY19)+(HOUR('Raw Data'!BY19)*60))</f>
        <v>5.1166666666666663</v>
      </c>
      <c r="BZ17" s="19">
        <f>+IF(ISERROR((SECOND('Raw Data'!BZ19)/60)+MINUTE('Raw Data'!BZ19)+(HOUR('Raw Data'!BZ19)*60)),"N/A",(SECOND('Raw Data'!BZ19)/60)+MINUTE('Raw Data'!BZ19)+(HOUR('Raw Data'!BZ19)*60))</f>
        <v>1.0833333333333333</v>
      </c>
      <c r="CA17" s="19">
        <f>+IF(ISERROR((SECOND('Raw Data'!CA19)/60)+MINUTE('Raw Data'!CA19)+(HOUR('Raw Data'!CA19)*60)),"N/A",(SECOND('Raw Data'!CA19)/60)+MINUTE('Raw Data'!CA19)+(HOUR('Raw Data'!CA19)*60))</f>
        <v>3.4833333333333334</v>
      </c>
      <c r="CB17" s="19">
        <f>+IF(ISERROR((SECOND('Raw Data'!CB19)/60)+MINUTE('Raw Data'!CB19)+(HOUR('Raw Data'!CB19)*60)),"N/A",(SECOND('Raw Data'!CB19)/60)+MINUTE('Raw Data'!CB19)+(HOUR('Raw Data'!CB19)*60))</f>
        <v>3.6666666666666665</v>
      </c>
      <c r="CC17" s="19">
        <f>+IF(ISERROR((SECOND('Raw Data'!CC19)/60)+MINUTE('Raw Data'!CC19)+(HOUR('Raw Data'!CC19)*60)),"N/A",(SECOND('Raw Data'!CC19)/60)+MINUTE('Raw Data'!CC19)+(HOUR('Raw Data'!CC19)*60))</f>
        <v>2.5</v>
      </c>
      <c r="CD17" s="19">
        <f>+IF(ISERROR((SECOND('Raw Data'!CD19)/60)+MINUTE('Raw Data'!CD19)+(HOUR('Raw Data'!CD19)*60)),"N/A",(SECOND('Raw Data'!CD19)/60)+MINUTE('Raw Data'!CD19)+(HOUR('Raw Data'!CD19)*60))</f>
        <v>2.0666666666666669</v>
      </c>
    </row>
    <row r="18" spans="1:82" x14ac:dyDescent="0.25">
      <c r="A18" s="215"/>
      <c r="B18" t="s">
        <v>87</v>
      </c>
      <c r="C18" t="s">
        <v>14</v>
      </c>
      <c r="D18" s="19">
        <f>+IF(ISERROR((SECOND('Raw Data'!D20)/60)+MINUTE('Raw Data'!D20)+(HOUR('Raw Data'!D20)*60)),"N/A",(SECOND('Raw Data'!D20)/60)+MINUTE('Raw Data'!D20)+(HOUR('Raw Data'!D20)*60))</f>
        <v>2.5333333333333332</v>
      </c>
      <c r="E18" s="19">
        <f>+IF(ISERROR((SECOND('Raw Data'!E20)/60)+MINUTE('Raw Data'!E20)+(HOUR('Raw Data'!E20)*60)),"N/A",(SECOND('Raw Data'!E20)/60)+MINUTE('Raw Data'!E20)+(HOUR('Raw Data'!E20)*60))</f>
        <v>5.9</v>
      </c>
      <c r="F18" s="19">
        <f>+IF(ISERROR((SECOND('Raw Data'!F20)/60)+MINUTE('Raw Data'!F20)+(HOUR('Raw Data'!F20)*60)),"N/A",(SECOND('Raw Data'!F20)/60)+MINUTE('Raw Data'!F20)+(HOUR('Raw Data'!F20)*60))</f>
        <v>51.516666666666666</v>
      </c>
      <c r="G18" s="19">
        <f>+IF(ISERROR((SECOND('Raw Data'!G20)/60)+MINUTE('Raw Data'!G20)+(HOUR('Raw Data'!G20)*60)),"N/A",(SECOND('Raw Data'!G20)/60)+MINUTE('Raw Data'!G20)+(HOUR('Raw Data'!G20)*60))</f>
        <v>10.050000000000001</v>
      </c>
      <c r="H18" s="19">
        <f>+IF(ISERROR((SECOND('Raw Data'!H20)/60)+MINUTE('Raw Data'!H20)+(HOUR('Raw Data'!H20)*60)),"N/A",(SECOND('Raw Data'!H20)/60)+MINUTE('Raw Data'!H20)+(HOUR('Raw Data'!H20)*60))</f>
        <v>3.6333333333333333</v>
      </c>
      <c r="I18" s="19">
        <f>+IF(ISERROR((SECOND('Raw Data'!I20)/60)+MINUTE('Raw Data'!I20)+(HOUR('Raw Data'!I20)*60)),"N/A",(SECOND('Raw Data'!I20)/60)+MINUTE('Raw Data'!I20)+(HOUR('Raw Data'!I20)*60))</f>
        <v>3.6166666666666667</v>
      </c>
      <c r="J18" s="19">
        <f>+IF(ISERROR((SECOND('Raw Data'!J20)/60)+MINUTE('Raw Data'!J20)+(HOUR('Raw Data'!J20)*60)),"N/A",(SECOND('Raw Data'!J20)/60)+MINUTE('Raw Data'!J20)+(HOUR('Raw Data'!J20)*60))</f>
        <v>2.8833333333333333</v>
      </c>
      <c r="K18" s="19">
        <f>+IF(ISERROR((SECOND('Raw Data'!K20)/60)+MINUTE('Raw Data'!K20)+(HOUR('Raw Data'!K20)*60)),"N/A",(SECOND('Raw Data'!K20)/60)+MINUTE('Raw Data'!K20)+(HOUR('Raw Data'!K20)*60))</f>
        <v>1.6333333333333333</v>
      </c>
      <c r="L18" s="19">
        <f>+IF(ISERROR((SECOND('Raw Data'!L20)/60)+MINUTE('Raw Data'!L20)+(HOUR('Raw Data'!L20)*60)),"N/A",(SECOND('Raw Data'!L20)/60)+MINUTE('Raw Data'!L20)+(HOUR('Raw Data'!L20)*60))</f>
        <v>6.65</v>
      </c>
      <c r="M18" s="19">
        <f>+IF(ISERROR((SECOND('Raw Data'!M20)/60)+MINUTE('Raw Data'!M20)+(HOUR('Raw Data'!M20)*60)),"N/A",(SECOND('Raw Data'!M20)/60)+MINUTE('Raw Data'!M20)+(HOUR('Raw Data'!M20)*60))</f>
        <v>1.95</v>
      </c>
      <c r="N18" s="19">
        <f>+IF(ISERROR((SECOND('Raw Data'!N20)/60)+MINUTE('Raw Data'!N20)+(HOUR('Raw Data'!N20)*60)),"N/A",(SECOND('Raw Data'!N20)/60)+MINUTE('Raw Data'!N20)+(HOUR('Raw Data'!N20)*60))</f>
        <v>4.25</v>
      </c>
      <c r="O18" s="19">
        <f>+IF(ISERROR((SECOND('Raw Data'!O20)/60)+MINUTE('Raw Data'!O20)+(HOUR('Raw Data'!O20)*60)),"N/A",(SECOND('Raw Data'!O20)/60)+MINUTE('Raw Data'!O20)+(HOUR('Raw Data'!O20)*60))</f>
        <v>4.25</v>
      </c>
      <c r="P18" s="19">
        <f>+IF(ISERROR((SECOND('Raw Data'!P20)/60)+MINUTE('Raw Data'!P20)+(HOUR('Raw Data'!P20)*60)),"N/A",(SECOND('Raw Data'!P20)/60)+MINUTE('Raw Data'!P20)+(HOUR('Raw Data'!P20)*60))</f>
        <v>5.9333333333333336</v>
      </c>
      <c r="Q18" s="19">
        <f>+IF(ISERROR((SECOND('Raw Data'!Q20)/60)+MINUTE('Raw Data'!Q20)+(HOUR('Raw Data'!Q20)*60)),"N/A",(SECOND('Raw Data'!Q20)/60)+MINUTE('Raw Data'!Q20)+(HOUR('Raw Data'!Q20)*60))</f>
        <v>4.3666666666666663</v>
      </c>
      <c r="R18" s="43">
        <f>+IF(ISERROR((SECOND('Raw Data'!R20)/60)+MINUTE('Raw Data'!R20)+(HOUR('Raw Data'!R20)*60)),"N/A",(SECOND('Raw Data'!R20)/60)+MINUTE('Raw Data'!R20)+(HOUR('Raw Data'!R20)*60))</f>
        <v>10.1</v>
      </c>
      <c r="S18" s="19">
        <f>+IF(ISERROR((SECOND('Raw Data'!S20)/60)+MINUTE('Raw Data'!S20)+(HOUR('Raw Data'!S20)*60)),"N/A",(SECOND('Raw Data'!S20)/60)+MINUTE('Raw Data'!S20)+(HOUR('Raw Data'!S20)*60))</f>
        <v>1.8666666666666667</v>
      </c>
      <c r="T18" s="19">
        <f>+IF(ISERROR((SECOND('Raw Data'!T20)/60)+MINUTE('Raw Data'!T20)+(HOUR('Raw Data'!T20)*60)),"N/A",(SECOND('Raw Data'!T20)/60)+MINUTE('Raw Data'!T20)+(HOUR('Raw Data'!T20)*60))</f>
        <v>2.4500000000000002</v>
      </c>
      <c r="U18" s="19">
        <f>+IF(ISERROR((SECOND('Raw Data'!U20)/60)+MINUTE('Raw Data'!U20)+(HOUR('Raw Data'!U20)*60)),"N/A",(SECOND('Raw Data'!U20)/60)+MINUTE('Raw Data'!U20)+(HOUR('Raw Data'!U20)*60))</f>
        <v>2.1666666666666665</v>
      </c>
      <c r="V18" s="19">
        <f>+IF(ISERROR((SECOND('Raw Data'!V20)/60)+MINUTE('Raw Data'!V20)+(HOUR('Raw Data'!V20)*60)),"N/A",(SECOND('Raw Data'!V20)/60)+MINUTE('Raw Data'!V20)+(HOUR('Raw Data'!V20)*60))</f>
        <v>2.5</v>
      </c>
      <c r="W18" s="19">
        <f>+IF(ISERROR((SECOND('Raw Data'!W20)/60)+MINUTE('Raw Data'!W20)+(HOUR('Raw Data'!W20)*60)),"N/A",(SECOND('Raw Data'!W20)/60)+MINUTE('Raw Data'!W20)+(HOUR('Raw Data'!W20)*60))</f>
        <v>0.58333333333333337</v>
      </c>
      <c r="X18" s="19">
        <f>+IF(ISERROR((SECOND('Raw Data'!X20)/60)+MINUTE('Raw Data'!X20)+(HOUR('Raw Data'!X20)*60)),"N/A",(SECOND('Raw Data'!X20)/60)+MINUTE('Raw Data'!X20)+(HOUR('Raw Data'!X20)*60))</f>
        <v>4.6833333333333336</v>
      </c>
      <c r="Y18" s="19">
        <f>+IF(ISERROR((SECOND('Raw Data'!Y20)/60)+MINUTE('Raw Data'!Y20)+(HOUR('Raw Data'!Y20)*60)),"N/A",(SECOND('Raw Data'!Y20)/60)+MINUTE('Raw Data'!Y20)+(HOUR('Raw Data'!Y20)*60))</f>
        <v>1.9833333333333334</v>
      </c>
      <c r="Z18" s="19">
        <f>+IF(ISERROR((SECOND('Raw Data'!Z20)/60)+MINUTE('Raw Data'!Z20)+(HOUR('Raw Data'!Z20)*60)),"N/A",(SECOND('Raw Data'!Z20)/60)+MINUTE('Raw Data'!Z20)+(HOUR('Raw Data'!Z20)*60))</f>
        <v>4</v>
      </c>
      <c r="AA18" s="19" t="str">
        <f>+IF(ISERROR((SECOND('Raw Data'!AA20)/60)+MINUTE('Raw Data'!AA20)+(HOUR('Raw Data'!AA20)*60)),"N/A",(SECOND('Raw Data'!AA20)/60)+MINUTE('Raw Data'!AA20)+(HOUR('Raw Data'!AA20)*60))</f>
        <v>N/A</v>
      </c>
      <c r="AB18" s="19">
        <f>+IF(ISERROR((SECOND('Raw Data'!AB20)/60)+MINUTE('Raw Data'!AB20)+(HOUR('Raw Data'!AB20)*60)),"N/A",(SECOND('Raw Data'!AB20)/60)+MINUTE('Raw Data'!AB20)+(HOUR('Raw Data'!AB20)*60))</f>
        <v>6.833333333333333</v>
      </c>
      <c r="AC18" s="19">
        <f>+IF(ISERROR((SECOND('Raw Data'!AC20)/60)+MINUTE('Raw Data'!AC20)+(HOUR('Raw Data'!AC20)*60)),"N/A",(SECOND('Raw Data'!AC20)/60)+MINUTE('Raw Data'!AC20)+(HOUR('Raw Data'!AC20)*60))</f>
        <v>7.083333333333333</v>
      </c>
      <c r="AD18" s="19" t="str">
        <f>+IF(ISERROR((SECOND('Raw Data'!AD20)/60)+MINUTE('Raw Data'!AD20)+(HOUR('Raw Data'!AD20)*60)),"N/A",(SECOND('Raw Data'!AD20)/60)+MINUTE('Raw Data'!AD20)+(HOUR('Raw Data'!AD20)*60))</f>
        <v>N/A</v>
      </c>
      <c r="AE18" s="19">
        <f>+IF(ISERROR((SECOND('Raw Data'!AE20)/60)+MINUTE('Raw Data'!AE20)+(HOUR('Raw Data'!AE20)*60)),"N/A",(SECOND('Raw Data'!AE20)/60)+MINUTE('Raw Data'!AE20)+(HOUR('Raw Data'!AE20)*60))</f>
        <v>0.5</v>
      </c>
      <c r="AF18" s="19">
        <f>+IF(ISERROR((SECOND('Raw Data'!AF20)/60)+MINUTE('Raw Data'!AF20)+(HOUR('Raw Data'!AF20)*60)),"N/A",(SECOND('Raw Data'!AF20)/60)+MINUTE('Raw Data'!AF20)+(HOUR('Raw Data'!AF20)*60))</f>
        <v>1.7166666666666668</v>
      </c>
      <c r="AG18" s="19">
        <f>+IF(ISERROR((SECOND('Raw Data'!AG20)/60)+MINUTE('Raw Data'!AG20)+(HOUR('Raw Data'!AG20)*60)),"N/A",(SECOND('Raw Data'!AG20)/60)+MINUTE('Raw Data'!AG20)+(HOUR('Raw Data'!AG20)*60))</f>
        <v>25.75</v>
      </c>
      <c r="AH18" s="19">
        <f>+IF(ISERROR((SECOND('Raw Data'!AH20)/60)+MINUTE('Raw Data'!AH20)+(HOUR('Raw Data'!AH20)*60)),"N/A",(SECOND('Raw Data'!AH20)/60)+MINUTE('Raw Data'!AH20)+(HOUR('Raw Data'!AH20)*60))</f>
        <v>2.5666666666666664</v>
      </c>
      <c r="AI18" s="19">
        <f>+IF(ISERROR((SECOND('Raw Data'!AI20)/60)+MINUTE('Raw Data'!AI20)+(HOUR('Raw Data'!AI20)*60)),"N/A",(SECOND('Raw Data'!AI20)/60)+MINUTE('Raw Data'!AI20)+(HOUR('Raw Data'!AI20)*60))</f>
        <v>3.8666666666666667</v>
      </c>
      <c r="AJ18" s="19">
        <f>+IF(ISERROR((SECOND('Raw Data'!AJ20)/60)+MINUTE('Raw Data'!AJ20)+(HOUR('Raw Data'!AJ20)*60)),"N/A",(SECOND('Raw Data'!AJ20)/60)+MINUTE('Raw Data'!AJ20)+(HOUR('Raw Data'!AJ20)*60))</f>
        <v>3.1666666666666665</v>
      </c>
      <c r="AK18" s="19">
        <f>+IF(ISERROR((SECOND('Raw Data'!AK20)/60)+MINUTE('Raw Data'!AK20)+(HOUR('Raw Data'!AK20)*60)),"N/A",(SECOND('Raw Data'!AK20)/60)+MINUTE('Raw Data'!AK20)+(HOUR('Raw Data'!AK20)*60))</f>
        <v>3.5</v>
      </c>
      <c r="AL18" s="19">
        <f>+IF(ISERROR((SECOND('Raw Data'!AL20)/60)+MINUTE('Raw Data'!AL20)+(HOUR('Raw Data'!AL20)*60)),"N/A",(SECOND('Raw Data'!AL20)/60)+MINUTE('Raw Data'!AL20)+(HOUR('Raw Data'!AL20)*60))</f>
        <v>6.5166666666666666</v>
      </c>
      <c r="AM18" s="19">
        <f>+IF(ISERROR((SECOND('Raw Data'!AM20)/60)+MINUTE('Raw Data'!AM20)+(HOUR('Raw Data'!AM20)*60)),"N/A",(SECOND('Raw Data'!AM20)/60)+MINUTE('Raw Data'!AM20)+(HOUR('Raw Data'!AM20)*60))</f>
        <v>13.5</v>
      </c>
      <c r="AN18" s="19">
        <f>+IF(ISERROR((SECOND('Raw Data'!AN20)/60)+MINUTE('Raw Data'!AN20)+(HOUR('Raw Data'!AN20)*60)),"N/A",(SECOND('Raw Data'!AN20)/60)+MINUTE('Raw Data'!AN20)+(HOUR('Raw Data'!AN20)*60))</f>
        <v>9.3333333333333339</v>
      </c>
      <c r="AO18" s="19">
        <f>+IF(ISERROR((SECOND('Raw Data'!AO20)/60)+MINUTE('Raw Data'!AO20)+(HOUR('Raw Data'!AO20)*60)),"N/A",(SECOND('Raw Data'!AO20)/60)+MINUTE('Raw Data'!AO20)+(HOUR('Raw Data'!AO20)*60))</f>
        <v>2.5</v>
      </c>
      <c r="AP18" s="19">
        <f>+IF(ISERROR((SECOND('Raw Data'!AP20)/60)+MINUTE('Raw Data'!AP20)+(HOUR('Raw Data'!AP20)*60)),"N/A",(SECOND('Raw Data'!AP20)/60)+MINUTE('Raw Data'!AP20)+(HOUR('Raw Data'!AP20)*60))</f>
        <v>5.5</v>
      </c>
      <c r="AQ18" s="19">
        <f>+IF(ISERROR((SECOND('Raw Data'!AQ20)/60)+MINUTE('Raw Data'!AQ20)+(HOUR('Raw Data'!AQ20)*60)),"N/A",(SECOND('Raw Data'!AQ20)/60)+MINUTE('Raw Data'!AQ20)+(HOUR('Raw Data'!AQ20)*60))</f>
        <v>3.3666666666666667</v>
      </c>
      <c r="AR18" s="19">
        <f>+IF(ISERROR((SECOND('Raw Data'!AR20)/60)+MINUTE('Raw Data'!AR20)+(HOUR('Raw Data'!AR20)*60)),"N/A",(SECOND('Raw Data'!AR20)/60)+MINUTE('Raw Data'!AR20)+(HOUR('Raw Data'!AR20)*60))</f>
        <v>3.0333333333333332</v>
      </c>
      <c r="AS18" s="19">
        <f>+IF(ISERROR((SECOND('Raw Data'!AS20)/60)+MINUTE('Raw Data'!AS20)+(HOUR('Raw Data'!AS20)*60)),"N/A",(SECOND('Raw Data'!AS20)/60)+MINUTE('Raw Data'!AS20)+(HOUR('Raw Data'!AS20)*60))</f>
        <v>3.7666666666666666</v>
      </c>
      <c r="AT18" s="19">
        <f>+IF(ISERROR((SECOND('Raw Data'!AT20)/60)+MINUTE('Raw Data'!AT20)+(HOUR('Raw Data'!AT20)*60)),"N/A",(SECOND('Raw Data'!AT20)/60)+MINUTE('Raw Data'!AT20)+(HOUR('Raw Data'!AT20)*60))</f>
        <v>0.38333333333333336</v>
      </c>
      <c r="AU18" s="19">
        <f>+IF(ISERROR((SECOND('Raw Data'!AU20)/60)+MINUTE('Raw Data'!AU20)+(HOUR('Raw Data'!AU20)*60)),"N/A",(SECOND('Raw Data'!AU20)/60)+MINUTE('Raw Data'!AU20)+(HOUR('Raw Data'!AU20)*60))</f>
        <v>2.3333333333333335</v>
      </c>
      <c r="AV18" s="19">
        <f>+IF(ISERROR((SECOND('Raw Data'!AV20)/60)+MINUTE('Raw Data'!AV20)+(HOUR('Raw Data'!AV20)*60)),"N/A",(SECOND('Raw Data'!AV20)/60)+MINUTE('Raw Data'!AV20)+(HOUR('Raw Data'!AV20)*60))</f>
        <v>5.25</v>
      </c>
      <c r="AW18" s="19">
        <f>+IF(ISERROR((SECOND('Raw Data'!AW20)/60)+MINUTE('Raw Data'!AW20)+(HOUR('Raw Data'!AW20)*60)),"N/A",(SECOND('Raw Data'!AW20)/60)+MINUTE('Raw Data'!AW20)+(HOUR('Raw Data'!AW20)*60))</f>
        <v>8.2666666666666675</v>
      </c>
      <c r="AX18" s="19">
        <f>+IF(ISERROR((SECOND('Raw Data'!AX20)/60)+MINUTE('Raw Data'!AX20)+(HOUR('Raw Data'!AX20)*60)),"N/A",(SECOND('Raw Data'!AX20)/60)+MINUTE('Raw Data'!AX20)+(HOUR('Raw Data'!AX20)*60))</f>
        <v>2</v>
      </c>
      <c r="AY18" s="19">
        <f>+IF(ISERROR((SECOND('Raw Data'!AY20)/60)+MINUTE('Raw Data'!AY20)+(HOUR('Raw Data'!AY20)*60)),"N/A",(SECOND('Raw Data'!AY20)/60)+MINUTE('Raw Data'!AY20)+(HOUR('Raw Data'!AY20)*60))</f>
        <v>7</v>
      </c>
      <c r="AZ18" s="19">
        <f>+IF(ISERROR((SECOND('Raw Data'!AZ20)/60)+MINUTE('Raw Data'!AZ20)+(HOUR('Raw Data'!AZ20)*60)),"N/A",(SECOND('Raw Data'!AZ20)/60)+MINUTE('Raw Data'!AZ20)+(HOUR('Raw Data'!AZ20)*60))</f>
        <v>4.25</v>
      </c>
      <c r="BA18" s="19">
        <f>+IF(ISERROR((SECOND('Raw Data'!BA20)/60)+MINUTE('Raw Data'!BA20)+(HOUR('Raw Data'!BA20)*60)),"N/A",(SECOND('Raw Data'!BA20)/60)+MINUTE('Raw Data'!BA20)+(HOUR('Raw Data'!BA20)*60))</f>
        <v>12.15</v>
      </c>
      <c r="BB18" s="19">
        <f>+IF(ISERROR((SECOND('Raw Data'!BB20)/60)+MINUTE('Raw Data'!BB20)+(HOUR('Raw Data'!BB20)*60)),"N/A",(SECOND('Raw Data'!BB20)/60)+MINUTE('Raw Data'!BB20)+(HOUR('Raw Data'!BB20)*60))</f>
        <v>2.8</v>
      </c>
      <c r="BC18" s="19">
        <f>+IF(ISERROR((SECOND('Raw Data'!BC20)/60)+MINUTE('Raw Data'!BC20)+(HOUR('Raw Data'!BC20)*60)),"N/A",(SECOND('Raw Data'!BC20)/60)+MINUTE('Raw Data'!BC20)+(HOUR('Raw Data'!BC20)*60))</f>
        <v>1.65</v>
      </c>
      <c r="BD18" s="19">
        <f>+IF(ISERROR((SECOND('Raw Data'!BD20)/60)+MINUTE('Raw Data'!BD20)+(HOUR('Raw Data'!BD20)*60)),"N/A",(SECOND('Raw Data'!BD20)/60)+MINUTE('Raw Data'!BD20)+(HOUR('Raw Data'!BD20)*60))</f>
        <v>1.55</v>
      </c>
      <c r="BE18" s="19">
        <f>+IF(ISERROR((SECOND('Raw Data'!BE20)/60)+MINUTE('Raw Data'!BE20)+(HOUR('Raw Data'!BE20)*60)),"N/A",(SECOND('Raw Data'!BE20)/60)+MINUTE('Raw Data'!BE20)+(HOUR('Raw Data'!BE20)*60))</f>
        <v>5.3666666666666663</v>
      </c>
      <c r="BF18" s="19">
        <f>+IF(ISERROR((SECOND('Raw Data'!BF20)/60)+MINUTE('Raw Data'!BF20)+(HOUR('Raw Data'!BF20)*60)),"N/A",(SECOND('Raw Data'!BF20)/60)+MINUTE('Raw Data'!BF20)+(HOUR('Raw Data'!BF20)*60))</f>
        <v>5.4833333333333334</v>
      </c>
      <c r="BG18" s="19">
        <f>+IF(ISERROR((SECOND('Raw Data'!BG20)/60)+MINUTE('Raw Data'!BG20)+(HOUR('Raw Data'!BG20)*60)),"N/A",(SECOND('Raw Data'!BG20)/60)+MINUTE('Raw Data'!BG20)+(HOUR('Raw Data'!BG20)*60))</f>
        <v>2.8666666666666667</v>
      </c>
      <c r="BH18" s="19">
        <f>+IF(ISERROR((SECOND('Raw Data'!BH20)/60)+MINUTE('Raw Data'!BH20)+(HOUR('Raw Data'!BH20)*60)),"N/A",(SECOND('Raw Data'!BH20)/60)+MINUTE('Raw Data'!BH20)+(HOUR('Raw Data'!BH20)*60))</f>
        <v>5.0333333333333332</v>
      </c>
      <c r="BI18" s="19">
        <f>+IF(ISERROR((SECOND('Raw Data'!BI20)/60)+MINUTE('Raw Data'!BI20)+(HOUR('Raw Data'!BI20)*60)),"N/A",(SECOND('Raw Data'!BI20)/60)+MINUTE('Raw Data'!BI20)+(HOUR('Raw Data'!BI20)*60))</f>
        <v>0.5</v>
      </c>
      <c r="BJ18" s="19" t="str">
        <f>+IF(ISERROR((SECOND('Raw Data'!BJ20)/60)+MINUTE('Raw Data'!BJ20)+(HOUR('Raw Data'!BJ20)*60)),"N/A",(SECOND('Raw Data'!BJ20)/60)+MINUTE('Raw Data'!BJ20)+(HOUR('Raw Data'!BJ20)*60))</f>
        <v>N/A</v>
      </c>
      <c r="BK18" s="19" t="str">
        <f>+IF(ISERROR((SECOND('Raw Data'!BK20)/60)+MINUTE('Raw Data'!BK20)+(HOUR('Raw Data'!BK20)*60)),"N/A",(SECOND('Raw Data'!BK20)/60)+MINUTE('Raw Data'!BK20)+(HOUR('Raw Data'!BK20)*60))</f>
        <v>N/A</v>
      </c>
      <c r="BL18" s="19">
        <f>+IF(ISERROR((SECOND('Raw Data'!BL20)/60)+MINUTE('Raw Data'!BL20)+(HOUR('Raw Data'!BL20)*60)),"N/A",(SECOND('Raw Data'!BL20)/60)+MINUTE('Raw Data'!BL20)+(HOUR('Raw Data'!BL20)*60))</f>
        <v>1.5333333333333332</v>
      </c>
      <c r="BM18" s="19">
        <f>+IF(ISERROR((SECOND('Raw Data'!BM20)/60)+MINUTE('Raw Data'!BM20)+(HOUR('Raw Data'!BM20)*60)),"N/A",(SECOND('Raw Data'!BM20)/60)+MINUTE('Raw Data'!BM20)+(HOUR('Raw Data'!BM20)*60))</f>
        <v>1.1666666666666667</v>
      </c>
      <c r="BN18" s="19">
        <f>+IF(ISERROR((SECOND('Raw Data'!BN20)/60)+MINUTE('Raw Data'!BN20)+(HOUR('Raw Data'!BN20)*60)),"N/A",(SECOND('Raw Data'!BN20)/60)+MINUTE('Raw Data'!BN20)+(HOUR('Raw Data'!BN20)*60))</f>
        <v>1.3833333333333333</v>
      </c>
      <c r="BO18" s="19">
        <f>+IF(ISERROR((SECOND('Raw Data'!BO20)/60)+MINUTE('Raw Data'!BO20)+(HOUR('Raw Data'!BO20)*60)),"N/A",(SECOND('Raw Data'!BO20)/60)+MINUTE('Raw Data'!BO20)+(HOUR('Raw Data'!BO20)*60))</f>
        <v>7.5</v>
      </c>
      <c r="BP18" s="19">
        <f>+IF(ISERROR((SECOND('Raw Data'!BP20)/60)+MINUTE('Raw Data'!BP20)+(HOUR('Raw Data'!BP20)*60)),"N/A",(SECOND('Raw Data'!BP20)/60)+MINUTE('Raw Data'!BP20)+(HOUR('Raw Data'!BP20)*60))</f>
        <v>10</v>
      </c>
      <c r="BQ18" s="19">
        <f>+IF(ISERROR((SECOND('Raw Data'!BQ20)/60)+MINUTE('Raw Data'!BQ20)+(HOUR('Raw Data'!BQ20)*60)),"N/A",(SECOND('Raw Data'!BQ20)/60)+MINUTE('Raw Data'!BQ20)+(HOUR('Raw Data'!BQ20)*60))</f>
        <v>7.833333333333333</v>
      </c>
      <c r="BR18" s="19">
        <f>+IF(ISERROR((SECOND('Raw Data'!BR20)/60)+MINUTE('Raw Data'!BR20)+(HOUR('Raw Data'!BR20)*60)),"N/A",(SECOND('Raw Data'!BR20)/60)+MINUTE('Raw Data'!BR20)+(HOUR('Raw Data'!BR20)*60))</f>
        <v>1.7</v>
      </c>
      <c r="BS18" s="19">
        <f>+IF(ISERROR((SECOND('Raw Data'!BS20)/60)+MINUTE('Raw Data'!BS20)+(HOUR('Raw Data'!BS20)*60)),"N/A",(SECOND('Raw Data'!BS20)/60)+MINUTE('Raw Data'!BS20)+(HOUR('Raw Data'!BS20)*60))</f>
        <v>2.1666666666666665</v>
      </c>
      <c r="BT18" s="19">
        <f>+IF(ISERROR((SECOND('Raw Data'!BT20)/60)+MINUTE('Raw Data'!BT20)+(HOUR('Raw Data'!BT20)*60)),"N/A",(SECOND('Raw Data'!BT20)/60)+MINUTE('Raw Data'!BT20)+(HOUR('Raw Data'!BT20)*60))</f>
        <v>2.5833333333333335</v>
      </c>
      <c r="BU18" s="19">
        <f>+IF(ISERROR((SECOND('Raw Data'!BU20)/60)+MINUTE('Raw Data'!BU20)+(HOUR('Raw Data'!BU20)*60)),"N/A",(SECOND('Raw Data'!BU20)/60)+MINUTE('Raw Data'!BU20)+(HOUR('Raw Data'!BU20)*60))</f>
        <v>12.216666666666667</v>
      </c>
      <c r="BV18" s="19" t="str">
        <f>+IF(ISERROR((SECOND('Raw Data'!BV20)/60)+MINUTE('Raw Data'!BV20)+(HOUR('Raw Data'!BV20)*60)),"N/A",(SECOND('Raw Data'!BV20)/60)+MINUTE('Raw Data'!BV20)+(HOUR('Raw Data'!BV20)*60))</f>
        <v>N/A</v>
      </c>
      <c r="BW18" s="19">
        <f>+IF(ISERROR((SECOND('Raw Data'!BW20)/60)+MINUTE('Raw Data'!BW20)+(HOUR('Raw Data'!BW20)*60)),"N/A",(SECOND('Raw Data'!BW20)/60)+MINUTE('Raw Data'!BW20)+(HOUR('Raw Data'!BW20)*60))</f>
        <v>2.2166666666666668</v>
      </c>
      <c r="BX18" s="19">
        <f>+IF(ISERROR((SECOND('Raw Data'!BX20)/60)+MINUTE('Raw Data'!BX20)+(HOUR('Raw Data'!BX20)*60)),"N/A",(SECOND('Raw Data'!BX20)/60)+MINUTE('Raw Data'!BX20)+(HOUR('Raw Data'!BX20)*60))</f>
        <v>0.83333333333333337</v>
      </c>
      <c r="BY18" s="19">
        <f>+IF(ISERROR((SECOND('Raw Data'!BY20)/60)+MINUTE('Raw Data'!BY20)+(HOUR('Raw Data'!BY20)*60)),"N/A",(SECOND('Raw Data'!BY20)/60)+MINUTE('Raw Data'!BY20)+(HOUR('Raw Data'!BY20)*60))</f>
        <v>5.9833333333333334</v>
      </c>
      <c r="BZ18" s="19">
        <f>+IF(ISERROR((SECOND('Raw Data'!BZ20)/60)+MINUTE('Raw Data'!BZ20)+(HOUR('Raw Data'!BZ20)*60)),"N/A",(SECOND('Raw Data'!BZ20)/60)+MINUTE('Raw Data'!BZ20)+(HOUR('Raw Data'!BZ20)*60))</f>
        <v>1.3166666666666667</v>
      </c>
      <c r="CA18" s="19">
        <f>+IF(ISERROR((SECOND('Raw Data'!CA20)/60)+MINUTE('Raw Data'!CA20)+(HOUR('Raw Data'!CA20)*60)),"N/A",(SECOND('Raw Data'!CA20)/60)+MINUTE('Raw Data'!CA20)+(HOUR('Raw Data'!CA20)*60))</f>
        <v>5.35</v>
      </c>
      <c r="CB18" s="19">
        <f>+IF(ISERROR((SECOND('Raw Data'!CB20)/60)+MINUTE('Raw Data'!CB20)+(HOUR('Raw Data'!CB20)*60)),"N/A",(SECOND('Raw Data'!CB20)/60)+MINUTE('Raw Data'!CB20)+(HOUR('Raw Data'!CB20)*60))</f>
        <v>4.75</v>
      </c>
      <c r="CC18" s="19">
        <f>+IF(ISERROR((SECOND('Raw Data'!CC20)/60)+MINUTE('Raw Data'!CC20)+(HOUR('Raw Data'!CC20)*60)),"N/A",(SECOND('Raw Data'!CC20)/60)+MINUTE('Raw Data'!CC20)+(HOUR('Raw Data'!CC20)*60))</f>
        <v>3.7666666666666666</v>
      </c>
      <c r="CD18" s="19">
        <f>+IF(ISERROR((SECOND('Raw Data'!CD20)/60)+MINUTE('Raw Data'!CD20)+(HOUR('Raw Data'!CD20)*60)),"N/A",(SECOND('Raw Data'!CD20)/60)+MINUTE('Raw Data'!CD20)+(HOUR('Raw Data'!CD20)*60))</f>
        <v>8.6</v>
      </c>
    </row>
    <row r="19" spans="1:82" x14ac:dyDescent="0.25">
      <c r="A19" s="215"/>
      <c r="B19" t="s">
        <v>87</v>
      </c>
      <c r="C19" t="s">
        <v>51</v>
      </c>
      <c r="D19" s="19">
        <f>+IF(ISERROR((SECOND('Raw Data'!D21)/60)+MINUTE('Raw Data'!D21)+(HOUR('Raw Data'!D21)*60)),"N/A",(SECOND('Raw Data'!D21)/60)+MINUTE('Raw Data'!D21)+(HOUR('Raw Data'!D21)*60))</f>
        <v>2.8</v>
      </c>
      <c r="E19" s="19">
        <f>+IF(ISERROR((SECOND('Raw Data'!E21)/60)+MINUTE('Raw Data'!E21)+(HOUR('Raw Data'!E21)*60)),"N/A",(SECOND('Raw Data'!E21)/60)+MINUTE('Raw Data'!E21)+(HOUR('Raw Data'!E21)*60))</f>
        <v>5.9</v>
      </c>
      <c r="F19" s="19">
        <f>+IF(ISERROR((SECOND('Raw Data'!F21)/60)+MINUTE('Raw Data'!F21)+(HOUR('Raw Data'!F21)*60)),"N/A",(SECOND('Raw Data'!F21)/60)+MINUTE('Raw Data'!F21)+(HOUR('Raw Data'!F21)*60))</f>
        <v>52.016666666666666</v>
      </c>
      <c r="G19" s="19">
        <f>+IF(ISERROR((SECOND('Raw Data'!G21)/60)+MINUTE('Raw Data'!G21)+(HOUR('Raw Data'!G21)*60)),"N/A",(SECOND('Raw Data'!G21)/60)+MINUTE('Raw Data'!G21)+(HOUR('Raw Data'!G21)*60))</f>
        <v>3.0333333333333332</v>
      </c>
      <c r="H19" s="19" t="str">
        <f>+IF(ISERROR((SECOND('Raw Data'!H21)/60)+MINUTE('Raw Data'!H21)+(HOUR('Raw Data'!H21)*60)),"N/A",(SECOND('Raw Data'!H21)/60)+MINUTE('Raw Data'!H21)+(HOUR('Raw Data'!H21)*60))</f>
        <v>N/A</v>
      </c>
      <c r="I19" s="19">
        <f>+IF(ISERROR((SECOND('Raw Data'!I21)/60)+MINUTE('Raw Data'!I21)+(HOUR('Raw Data'!I21)*60)),"N/A",(SECOND('Raw Data'!I21)/60)+MINUTE('Raw Data'!I21)+(HOUR('Raw Data'!I21)*60))</f>
        <v>4.4833333333333334</v>
      </c>
      <c r="J19" s="19">
        <f>+IF(ISERROR((SECOND('Raw Data'!J21)/60)+MINUTE('Raw Data'!J21)+(HOUR('Raw Data'!J21)*60)),"N/A",(SECOND('Raw Data'!J21)/60)+MINUTE('Raw Data'!J21)+(HOUR('Raw Data'!J21)*60))</f>
        <v>3.3333333333333335</v>
      </c>
      <c r="K19" s="19">
        <f>+IF(ISERROR((SECOND('Raw Data'!K21)/60)+MINUTE('Raw Data'!K21)+(HOUR('Raw Data'!K21)*60)),"N/A",(SECOND('Raw Data'!K21)/60)+MINUTE('Raw Data'!K21)+(HOUR('Raw Data'!K21)*60))</f>
        <v>2.0833333333333335</v>
      </c>
      <c r="L19" s="19" t="str">
        <f>+IF(ISERROR((SECOND('Raw Data'!L21)/60)+MINUTE('Raw Data'!L21)+(HOUR('Raw Data'!L21)*60)),"N/A",(SECOND('Raw Data'!L21)/60)+MINUTE('Raw Data'!L21)+(HOUR('Raw Data'!L21)*60))</f>
        <v>N/A</v>
      </c>
      <c r="M19" s="19">
        <f>+IF(ISERROR((SECOND('Raw Data'!M21)/60)+MINUTE('Raw Data'!M21)+(HOUR('Raw Data'!M21)*60)),"N/A",(SECOND('Raw Data'!M21)/60)+MINUTE('Raw Data'!M21)+(HOUR('Raw Data'!M21)*60))</f>
        <v>2.3333333333333335</v>
      </c>
      <c r="N19" s="19">
        <f>+IF(ISERROR((SECOND('Raw Data'!N21)/60)+MINUTE('Raw Data'!N21)+(HOUR('Raw Data'!N21)*60)),"N/A",(SECOND('Raw Data'!N21)/60)+MINUTE('Raw Data'!N21)+(HOUR('Raw Data'!N21)*60))</f>
        <v>6.3</v>
      </c>
      <c r="O19" s="19">
        <f>+IF(ISERROR((SECOND('Raw Data'!O21)/60)+MINUTE('Raw Data'!O21)+(HOUR('Raw Data'!O21)*60)),"N/A",(SECOND('Raw Data'!O21)/60)+MINUTE('Raw Data'!O21)+(HOUR('Raw Data'!O21)*60))</f>
        <v>4.95</v>
      </c>
      <c r="P19" s="19">
        <f>+IF(ISERROR((SECOND('Raw Data'!P21)/60)+MINUTE('Raw Data'!P21)+(HOUR('Raw Data'!P21)*60)),"N/A",(SECOND('Raw Data'!P21)/60)+MINUTE('Raw Data'!P21)+(HOUR('Raw Data'!P21)*60))</f>
        <v>7.8666666666666671</v>
      </c>
      <c r="Q19" s="19">
        <f>+IF(ISERROR((SECOND('Raw Data'!Q21)/60)+MINUTE('Raw Data'!Q21)+(HOUR('Raw Data'!Q21)*60)),"N/A",(SECOND('Raw Data'!Q21)/60)+MINUTE('Raw Data'!Q21)+(HOUR('Raw Data'!Q21)*60))</f>
        <v>5.2833333333333332</v>
      </c>
      <c r="R19" s="43">
        <f>+IF(ISERROR((SECOND('Raw Data'!R21)/60)+MINUTE('Raw Data'!R21)+(HOUR('Raw Data'!R21)*60)),"N/A",(SECOND('Raw Data'!R21)/60)+MINUTE('Raw Data'!R21)+(HOUR('Raw Data'!R21)*60))</f>
        <v>14.366666666666667</v>
      </c>
      <c r="S19" s="19">
        <f>+IF(ISERROR((SECOND('Raw Data'!S21)/60)+MINUTE('Raw Data'!S21)+(HOUR('Raw Data'!S21)*60)),"N/A",(SECOND('Raw Data'!S21)/60)+MINUTE('Raw Data'!S21)+(HOUR('Raw Data'!S21)*60))</f>
        <v>2.15</v>
      </c>
      <c r="T19" s="19">
        <f>+IF(ISERROR((SECOND('Raw Data'!T21)/60)+MINUTE('Raw Data'!T21)+(HOUR('Raw Data'!T21)*60)),"N/A",(SECOND('Raw Data'!T21)/60)+MINUTE('Raw Data'!T21)+(HOUR('Raw Data'!T21)*60))</f>
        <v>4.3166666666666664</v>
      </c>
      <c r="U19" s="19">
        <f>+IF(ISERROR((SECOND('Raw Data'!U21)/60)+MINUTE('Raw Data'!U21)+(HOUR('Raw Data'!U21)*60)),"N/A",(SECOND('Raw Data'!U21)/60)+MINUTE('Raw Data'!U21)+(HOUR('Raw Data'!U21)*60))</f>
        <v>3</v>
      </c>
      <c r="V19" s="19">
        <f>+IF(ISERROR((SECOND('Raw Data'!V21)/60)+MINUTE('Raw Data'!V21)+(HOUR('Raw Data'!V21)*60)),"N/A",(SECOND('Raw Data'!V21)/60)+MINUTE('Raw Data'!V21)+(HOUR('Raw Data'!V21)*60))</f>
        <v>3.1666666666666665</v>
      </c>
      <c r="W19" s="19">
        <f>+IF(ISERROR((SECOND('Raw Data'!W21)/60)+MINUTE('Raw Data'!W21)+(HOUR('Raw Data'!W21)*60)),"N/A",(SECOND('Raw Data'!W21)/60)+MINUTE('Raw Data'!W21)+(HOUR('Raw Data'!W21)*60))</f>
        <v>1.2</v>
      </c>
      <c r="X19" s="19">
        <f>+IF(ISERROR((SECOND('Raw Data'!X21)/60)+MINUTE('Raw Data'!X21)+(HOUR('Raw Data'!X21)*60)),"N/A",(SECOND('Raw Data'!X21)/60)+MINUTE('Raw Data'!X21)+(HOUR('Raw Data'!X21)*60))</f>
        <v>5.2333333333333334</v>
      </c>
      <c r="Y19" s="19" t="str">
        <f>+IF(ISERROR((SECOND('Raw Data'!Y21)/60)+MINUTE('Raw Data'!Y21)+(HOUR('Raw Data'!Y21)*60)),"N/A",(SECOND('Raw Data'!Y21)/60)+MINUTE('Raw Data'!Y21)+(HOUR('Raw Data'!Y21)*60))</f>
        <v>N/A</v>
      </c>
      <c r="Z19" s="19">
        <f>+IF(ISERROR((SECOND('Raw Data'!Z21)/60)+MINUTE('Raw Data'!Z21)+(HOUR('Raw Data'!Z21)*60)),"N/A",(SECOND('Raw Data'!Z21)/60)+MINUTE('Raw Data'!Z21)+(HOUR('Raw Data'!Z21)*60))</f>
        <v>5.25</v>
      </c>
      <c r="AA19" s="19" t="str">
        <f>+IF(ISERROR((SECOND('Raw Data'!AA21)/60)+MINUTE('Raw Data'!AA21)+(HOUR('Raw Data'!AA21)*60)),"N/A",(SECOND('Raw Data'!AA21)/60)+MINUTE('Raw Data'!AA21)+(HOUR('Raw Data'!AA21)*60))</f>
        <v>N/A</v>
      </c>
      <c r="AB19" s="19">
        <f>+IF(ISERROR((SECOND('Raw Data'!AB21)/60)+MINUTE('Raw Data'!AB21)+(HOUR('Raw Data'!AB21)*60)),"N/A",(SECOND('Raw Data'!AB21)/60)+MINUTE('Raw Data'!AB21)+(HOUR('Raw Data'!AB21)*60))</f>
        <v>9.5333333333333332</v>
      </c>
      <c r="AC19" s="19">
        <f>+IF(ISERROR((SECOND('Raw Data'!AC21)/60)+MINUTE('Raw Data'!AC21)+(HOUR('Raw Data'!AC21)*60)),"N/A",(SECOND('Raw Data'!AC21)/60)+MINUTE('Raw Data'!AC21)+(HOUR('Raw Data'!AC21)*60))</f>
        <v>3.3833333333333333</v>
      </c>
      <c r="AD19" s="19" t="str">
        <f>+IF(ISERROR((SECOND('Raw Data'!AD21)/60)+MINUTE('Raw Data'!AD21)+(HOUR('Raw Data'!AD21)*60)),"N/A",(SECOND('Raw Data'!AD21)/60)+MINUTE('Raw Data'!AD21)+(HOUR('Raw Data'!AD21)*60))</f>
        <v>N/A</v>
      </c>
      <c r="AE19" s="19">
        <f>+IF(ISERROR((SECOND('Raw Data'!AE21)/60)+MINUTE('Raw Data'!AE21)+(HOUR('Raw Data'!AE21)*60)),"N/A",(SECOND('Raw Data'!AE21)/60)+MINUTE('Raw Data'!AE21)+(HOUR('Raw Data'!AE21)*60))</f>
        <v>2.25</v>
      </c>
      <c r="AF19" s="19">
        <f>+IF(ISERROR((SECOND('Raw Data'!AF21)/60)+MINUTE('Raw Data'!AF21)+(HOUR('Raw Data'!AF21)*60)),"N/A",(SECOND('Raw Data'!AF21)/60)+MINUTE('Raw Data'!AF21)+(HOUR('Raw Data'!AF21)*60))</f>
        <v>2.0166666666666666</v>
      </c>
      <c r="AG19" s="19">
        <f>+IF(ISERROR((SECOND('Raw Data'!AG21)/60)+MINUTE('Raw Data'!AG21)+(HOUR('Raw Data'!AG21)*60)),"N/A",(SECOND('Raw Data'!AG21)/60)+MINUTE('Raw Data'!AG21)+(HOUR('Raw Data'!AG21)*60))</f>
        <v>29.25</v>
      </c>
      <c r="AH19" s="19">
        <f>+IF(ISERROR((SECOND('Raw Data'!AH21)/60)+MINUTE('Raw Data'!AH21)+(HOUR('Raw Data'!AH21)*60)),"N/A",(SECOND('Raw Data'!AH21)/60)+MINUTE('Raw Data'!AH21)+(HOUR('Raw Data'!AH21)*60))</f>
        <v>2</v>
      </c>
      <c r="AI19" s="19">
        <f>+IF(ISERROR((SECOND('Raw Data'!AI21)/60)+MINUTE('Raw Data'!AI21)+(HOUR('Raw Data'!AI21)*60)),"N/A",(SECOND('Raw Data'!AI21)/60)+MINUTE('Raw Data'!AI21)+(HOUR('Raw Data'!AI21)*60))</f>
        <v>6.25</v>
      </c>
      <c r="AJ19" s="19" t="str">
        <f>+IF(ISERROR((SECOND('Raw Data'!AJ21)/60)+MINUTE('Raw Data'!AJ21)+(HOUR('Raw Data'!AJ21)*60)),"N/A",(SECOND('Raw Data'!AJ21)/60)+MINUTE('Raw Data'!AJ21)+(HOUR('Raw Data'!AJ21)*60))</f>
        <v>N/A</v>
      </c>
      <c r="AK19" s="19">
        <f>+IF(ISERROR((SECOND('Raw Data'!AK21)/60)+MINUTE('Raw Data'!AK21)+(HOUR('Raw Data'!AK21)*60)),"N/A",(SECOND('Raw Data'!AK21)/60)+MINUTE('Raw Data'!AK21)+(HOUR('Raw Data'!AK21)*60))</f>
        <v>4.75</v>
      </c>
      <c r="AL19" s="19">
        <f>+IF(ISERROR((SECOND('Raw Data'!AL21)/60)+MINUTE('Raw Data'!AL21)+(HOUR('Raw Data'!AL21)*60)),"N/A",(SECOND('Raw Data'!AL21)/60)+MINUTE('Raw Data'!AL21)+(HOUR('Raw Data'!AL21)*60))</f>
        <v>7.0666666666666664</v>
      </c>
      <c r="AM19" s="19">
        <f>+IF(ISERROR((SECOND('Raw Data'!AM21)/60)+MINUTE('Raw Data'!AM21)+(HOUR('Raw Data'!AM21)*60)),"N/A",(SECOND('Raw Data'!AM21)/60)+MINUTE('Raw Data'!AM21)+(HOUR('Raw Data'!AM21)*60))</f>
        <v>14.533333333333333</v>
      </c>
      <c r="AN19" s="19">
        <f>+IF(ISERROR((SECOND('Raw Data'!AN21)/60)+MINUTE('Raw Data'!AN21)+(HOUR('Raw Data'!AN21)*60)),"N/A",(SECOND('Raw Data'!AN21)/60)+MINUTE('Raw Data'!AN21)+(HOUR('Raw Data'!AN21)*60))</f>
        <v>14.533333333333333</v>
      </c>
      <c r="AO19" s="19">
        <f>+IF(ISERROR((SECOND('Raw Data'!AO21)/60)+MINUTE('Raw Data'!AO21)+(HOUR('Raw Data'!AO21)*60)),"N/A",(SECOND('Raw Data'!AO21)/60)+MINUTE('Raw Data'!AO21)+(HOUR('Raw Data'!AO21)*60))</f>
        <v>2.9666666666666668</v>
      </c>
      <c r="AP19" s="19">
        <f>+IF(ISERROR((SECOND('Raw Data'!AP21)/60)+MINUTE('Raw Data'!AP21)+(HOUR('Raw Data'!AP21)*60)),"N/A",(SECOND('Raw Data'!AP21)/60)+MINUTE('Raw Data'!AP21)+(HOUR('Raw Data'!AP21)*60))</f>
        <v>2</v>
      </c>
      <c r="AQ19" s="19">
        <f>+IF(ISERROR((SECOND('Raw Data'!AQ21)/60)+MINUTE('Raw Data'!AQ21)+(HOUR('Raw Data'!AQ21)*60)),"N/A",(SECOND('Raw Data'!AQ21)/60)+MINUTE('Raw Data'!AQ21)+(HOUR('Raw Data'!AQ21)*60))</f>
        <v>4.1833333333333336</v>
      </c>
      <c r="AR19" s="19">
        <f>+IF(ISERROR((SECOND('Raw Data'!AR21)/60)+MINUTE('Raw Data'!AR21)+(HOUR('Raw Data'!AR21)*60)),"N/A",(SECOND('Raw Data'!AR21)/60)+MINUTE('Raw Data'!AR21)+(HOUR('Raw Data'!AR21)*60))</f>
        <v>2.3166666666666664</v>
      </c>
      <c r="AS19" s="19" t="str">
        <f>+IF(ISERROR((SECOND('Raw Data'!AS21)/60)+MINUTE('Raw Data'!AS21)+(HOUR('Raw Data'!AS21)*60)),"N/A",(SECOND('Raw Data'!AS21)/60)+MINUTE('Raw Data'!AS21)+(HOUR('Raw Data'!AS21)*60))</f>
        <v>N/A</v>
      </c>
      <c r="AT19" s="19" t="str">
        <f>+IF(ISERROR((SECOND('Raw Data'!AT21)/60)+MINUTE('Raw Data'!AT21)+(HOUR('Raw Data'!AT21)*60)),"N/A",(SECOND('Raw Data'!AT21)/60)+MINUTE('Raw Data'!AT21)+(HOUR('Raw Data'!AT21)*60))</f>
        <v>N/A</v>
      </c>
      <c r="AU19" s="19" t="str">
        <f>+IF(ISERROR((SECOND('Raw Data'!AU21)/60)+MINUTE('Raw Data'!AU21)+(HOUR('Raw Data'!AU21)*60)),"N/A",(SECOND('Raw Data'!AU21)/60)+MINUTE('Raw Data'!AU21)+(HOUR('Raw Data'!AU21)*60))</f>
        <v>N/A</v>
      </c>
      <c r="AV19" s="19">
        <f>+IF(ISERROR((SECOND('Raw Data'!AV21)/60)+MINUTE('Raw Data'!AV21)+(HOUR('Raw Data'!AV21)*60)),"N/A",(SECOND('Raw Data'!AV21)/60)+MINUTE('Raw Data'!AV21)+(HOUR('Raw Data'!AV21)*60))</f>
        <v>8.75</v>
      </c>
      <c r="AW19" s="19">
        <f>+IF(ISERROR((SECOND('Raw Data'!AW21)/60)+MINUTE('Raw Data'!AW21)+(HOUR('Raw Data'!AW21)*60)),"N/A",(SECOND('Raw Data'!AW21)/60)+MINUTE('Raw Data'!AW21)+(HOUR('Raw Data'!AW21)*60))</f>
        <v>9.7166666666666668</v>
      </c>
      <c r="AX19" s="19">
        <f>+IF(ISERROR((SECOND('Raw Data'!AX21)/60)+MINUTE('Raw Data'!AX21)+(HOUR('Raw Data'!AX21)*60)),"N/A",(SECOND('Raw Data'!AX21)/60)+MINUTE('Raw Data'!AX21)+(HOUR('Raw Data'!AX21)*60))</f>
        <v>2.5</v>
      </c>
      <c r="AY19" s="19">
        <f>+IF(ISERROR((SECOND('Raw Data'!AY21)/60)+MINUTE('Raw Data'!AY21)+(HOUR('Raw Data'!AY21)*60)),"N/A",(SECOND('Raw Data'!AY21)/60)+MINUTE('Raw Data'!AY21)+(HOUR('Raw Data'!AY21)*60))</f>
        <v>9.25</v>
      </c>
      <c r="AZ19" s="19">
        <f>+IF(ISERROR((SECOND('Raw Data'!AZ21)/60)+MINUTE('Raw Data'!AZ21)+(HOUR('Raw Data'!AZ21)*60)),"N/A",(SECOND('Raw Data'!AZ21)/60)+MINUTE('Raw Data'!AZ21)+(HOUR('Raw Data'!AZ21)*60))</f>
        <v>3.25</v>
      </c>
      <c r="BA19" s="19" t="str">
        <f>+IF(ISERROR((SECOND('Raw Data'!BA21)/60)+MINUTE('Raw Data'!BA21)+(HOUR('Raw Data'!BA21)*60)),"N/A",(SECOND('Raw Data'!BA21)/60)+MINUTE('Raw Data'!BA21)+(HOUR('Raw Data'!BA21)*60))</f>
        <v>N/A</v>
      </c>
      <c r="BB19" s="19">
        <f>+IF(ISERROR((SECOND('Raw Data'!BB21)/60)+MINUTE('Raw Data'!BB21)+(HOUR('Raw Data'!BB21)*60)),"N/A",(SECOND('Raw Data'!BB21)/60)+MINUTE('Raw Data'!BB21)+(HOUR('Raw Data'!BB21)*60))</f>
        <v>3.5666666666666664</v>
      </c>
      <c r="BC19" s="19" t="str">
        <f>+IF(ISERROR((SECOND('Raw Data'!BC21)/60)+MINUTE('Raw Data'!BC21)+(HOUR('Raw Data'!BC21)*60)),"N/A",(SECOND('Raw Data'!BC21)/60)+MINUTE('Raw Data'!BC21)+(HOUR('Raw Data'!BC21)*60))</f>
        <v>N/A</v>
      </c>
      <c r="BD19" s="19" t="str">
        <f>+IF(ISERROR((SECOND('Raw Data'!BD21)/60)+MINUTE('Raw Data'!BD21)+(HOUR('Raw Data'!BD21)*60)),"N/A",(SECOND('Raw Data'!BD21)/60)+MINUTE('Raw Data'!BD21)+(HOUR('Raw Data'!BD21)*60))</f>
        <v>N/A</v>
      </c>
      <c r="BE19" s="19">
        <f>+IF(ISERROR((SECOND('Raw Data'!BE21)/60)+MINUTE('Raw Data'!BE21)+(HOUR('Raw Data'!BE21)*60)),"N/A",(SECOND('Raw Data'!BE21)/60)+MINUTE('Raw Data'!BE21)+(HOUR('Raw Data'!BE21)*60))</f>
        <v>7.1833333333333336</v>
      </c>
      <c r="BF19" s="19">
        <f>+IF(ISERROR((SECOND('Raw Data'!BF21)/60)+MINUTE('Raw Data'!BF21)+(HOUR('Raw Data'!BF21)*60)),"N/A",(SECOND('Raw Data'!BF21)/60)+MINUTE('Raw Data'!BF21)+(HOUR('Raw Data'!BF21)*60))</f>
        <v>6.833333333333333</v>
      </c>
      <c r="BG19" s="19">
        <f>+IF(ISERROR((SECOND('Raw Data'!BG21)/60)+MINUTE('Raw Data'!BG21)+(HOUR('Raw Data'!BG21)*60)),"N/A",(SECOND('Raw Data'!BG21)/60)+MINUTE('Raw Data'!BG21)+(HOUR('Raw Data'!BG21)*60))</f>
        <v>4.1166666666666663</v>
      </c>
      <c r="BH19" s="19">
        <f>+IF(ISERROR((SECOND('Raw Data'!BH21)/60)+MINUTE('Raw Data'!BH21)+(HOUR('Raw Data'!BH21)*60)),"N/A",(SECOND('Raw Data'!BH21)/60)+MINUTE('Raw Data'!BH21)+(HOUR('Raw Data'!BH21)*60))</f>
        <v>6.95</v>
      </c>
      <c r="BI19" s="19">
        <f>+IF(ISERROR((SECOND('Raw Data'!BI21)/60)+MINUTE('Raw Data'!BI21)+(HOUR('Raw Data'!BI21)*60)),"N/A",(SECOND('Raw Data'!BI21)/60)+MINUTE('Raw Data'!BI21)+(HOUR('Raw Data'!BI21)*60))</f>
        <v>5</v>
      </c>
      <c r="BJ19" s="19" t="str">
        <f>+IF(ISERROR((SECOND('Raw Data'!BJ21)/60)+MINUTE('Raw Data'!BJ21)+(HOUR('Raw Data'!BJ21)*60)),"N/A",(SECOND('Raw Data'!BJ21)/60)+MINUTE('Raw Data'!BJ21)+(HOUR('Raw Data'!BJ21)*60))</f>
        <v>N/A</v>
      </c>
      <c r="BK19" s="19" t="str">
        <f>+IF(ISERROR((SECOND('Raw Data'!BK21)/60)+MINUTE('Raw Data'!BK21)+(HOUR('Raw Data'!BK21)*60)),"N/A",(SECOND('Raw Data'!BK21)/60)+MINUTE('Raw Data'!BK21)+(HOUR('Raw Data'!BK21)*60))</f>
        <v>N/A</v>
      </c>
      <c r="BL19" s="19">
        <f>+IF(ISERROR((SECOND('Raw Data'!BL21)/60)+MINUTE('Raw Data'!BL21)+(HOUR('Raw Data'!BL21)*60)),"N/A",(SECOND('Raw Data'!BL21)/60)+MINUTE('Raw Data'!BL21)+(HOUR('Raw Data'!BL21)*60))</f>
        <v>2.0166666666666666</v>
      </c>
      <c r="BM19" s="19">
        <f>+IF(ISERROR((SECOND('Raw Data'!BM21)/60)+MINUTE('Raw Data'!BM21)+(HOUR('Raw Data'!BM21)*60)),"N/A",(SECOND('Raw Data'!BM21)/60)+MINUTE('Raw Data'!BM21)+(HOUR('Raw Data'!BM21)*60))</f>
        <v>1.6333333333333333</v>
      </c>
      <c r="BN19" s="19">
        <f>+IF(ISERROR((SECOND('Raw Data'!BN21)/60)+MINUTE('Raw Data'!BN21)+(HOUR('Raw Data'!BN21)*60)),"N/A",(SECOND('Raw Data'!BN21)/60)+MINUTE('Raw Data'!BN21)+(HOUR('Raw Data'!BN21)*60))</f>
        <v>2.0166666666666666</v>
      </c>
      <c r="BO19" s="19">
        <f>+IF(ISERROR((SECOND('Raw Data'!BO21)/60)+MINUTE('Raw Data'!BO21)+(HOUR('Raw Data'!BO21)*60)),"N/A",(SECOND('Raw Data'!BO21)/60)+MINUTE('Raw Data'!BO21)+(HOUR('Raw Data'!BO21)*60))</f>
        <v>5.333333333333333</v>
      </c>
      <c r="BP19" s="19">
        <f>+IF(ISERROR((SECOND('Raw Data'!BP21)/60)+MINUTE('Raw Data'!BP21)+(HOUR('Raw Data'!BP21)*60)),"N/A",(SECOND('Raw Data'!BP21)/60)+MINUTE('Raw Data'!BP21)+(HOUR('Raw Data'!BP21)*60))</f>
        <v>12.666666666666666</v>
      </c>
      <c r="BQ19" s="19">
        <f>+IF(ISERROR((SECOND('Raw Data'!BQ21)/60)+MINUTE('Raw Data'!BQ21)+(HOUR('Raw Data'!BQ21)*60)),"N/A",(SECOND('Raw Data'!BQ21)/60)+MINUTE('Raw Data'!BQ21)+(HOUR('Raw Data'!BQ21)*60))</f>
        <v>6.166666666666667</v>
      </c>
      <c r="BR19" s="19" t="str">
        <f>+IF(ISERROR((SECOND('Raw Data'!BR21)/60)+MINUTE('Raw Data'!BR21)+(HOUR('Raw Data'!BR21)*60)),"N/A",(SECOND('Raw Data'!BR21)/60)+MINUTE('Raw Data'!BR21)+(HOUR('Raw Data'!BR21)*60))</f>
        <v>N/A</v>
      </c>
      <c r="BS19" s="19">
        <f>+IF(ISERROR((SECOND('Raw Data'!BS21)/60)+MINUTE('Raw Data'!BS21)+(HOUR('Raw Data'!BS21)*60)),"N/A",(SECOND('Raw Data'!BS21)/60)+MINUTE('Raw Data'!BS21)+(HOUR('Raw Data'!BS21)*60))</f>
        <v>2.4833333333333334</v>
      </c>
      <c r="BT19" s="19">
        <f>+IF(ISERROR((SECOND('Raw Data'!BT21)/60)+MINUTE('Raw Data'!BT21)+(HOUR('Raw Data'!BT21)*60)),"N/A",(SECOND('Raw Data'!BT21)/60)+MINUTE('Raw Data'!BT21)+(HOUR('Raw Data'!BT21)*60))</f>
        <v>3.0666666666666669</v>
      </c>
      <c r="BU19" s="19">
        <f>+IF(ISERROR((SECOND('Raw Data'!BU21)/60)+MINUTE('Raw Data'!BU21)+(HOUR('Raw Data'!BU21)*60)),"N/A",(SECOND('Raw Data'!BU21)/60)+MINUTE('Raw Data'!BU21)+(HOUR('Raw Data'!BU21)*60))</f>
        <v>14.5</v>
      </c>
      <c r="BV19" s="19" t="str">
        <f>+IF(ISERROR((SECOND('Raw Data'!BV21)/60)+MINUTE('Raw Data'!BV21)+(HOUR('Raw Data'!BV21)*60)),"N/A",(SECOND('Raw Data'!BV21)/60)+MINUTE('Raw Data'!BV21)+(HOUR('Raw Data'!BV21)*60))</f>
        <v>N/A</v>
      </c>
      <c r="BW19" s="19" t="str">
        <f>+IF(ISERROR((SECOND('Raw Data'!BW21)/60)+MINUTE('Raw Data'!BW21)+(HOUR('Raw Data'!BW21)*60)),"N/A",(SECOND('Raw Data'!BW21)/60)+MINUTE('Raw Data'!BW21)+(HOUR('Raw Data'!BW21)*60))</f>
        <v>N/A</v>
      </c>
      <c r="BX19" s="19" t="str">
        <f>+IF(ISERROR((SECOND('Raw Data'!BX21)/60)+MINUTE('Raw Data'!BX21)+(HOUR('Raw Data'!BX21)*60)),"N/A",(SECOND('Raw Data'!BX21)/60)+MINUTE('Raw Data'!BX21)+(HOUR('Raw Data'!BX21)*60))</f>
        <v>N/A</v>
      </c>
      <c r="BY19" s="19">
        <f>+IF(ISERROR((SECOND('Raw Data'!BY21)/60)+MINUTE('Raw Data'!BY21)+(HOUR('Raw Data'!BY21)*60)),"N/A",(SECOND('Raw Data'!BY21)/60)+MINUTE('Raw Data'!BY21)+(HOUR('Raw Data'!BY21)*60))</f>
        <v>6.4</v>
      </c>
      <c r="BZ19" s="19">
        <f>+IF(ISERROR((SECOND('Raw Data'!BZ21)/60)+MINUTE('Raw Data'!BZ21)+(HOUR('Raw Data'!BZ21)*60)),"N/A",(SECOND('Raw Data'!BZ21)/60)+MINUTE('Raw Data'!BZ21)+(HOUR('Raw Data'!BZ21)*60))</f>
        <v>1.7333333333333334</v>
      </c>
      <c r="CA19" s="19">
        <f>+IF(ISERROR((SECOND('Raw Data'!CA21)/60)+MINUTE('Raw Data'!CA21)+(HOUR('Raw Data'!CA21)*60)),"N/A",(SECOND('Raw Data'!CA21)/60)+MINUTE('Raw Data'!CA21)+(HOUR('Raw Data'!CA21)*60))</f>
        <v>6.0166666666666666</v>
      </c>
      <c r="CB19" s="19" t="str">
        <f>+IF(ISERROR((SECOND('Raw Data'!CB21)/60)+MINUTE('Raw Data'!CB21)+(HOUR('Raw Data'!CB21)*60)),"N/A",(SECOND('Raw Data'!CB21)/60)+MINUTE('Raw Data'!CB21)+(HOUR('Raw Data'!CB21)*60))</f>
        <v>N/A</v>
      </c>
      <c r="CC19" s="19">
        <f>+IF(ISERROR((SECOND('Raw Data'!CC21)/60)+MINUTE('Raw Data'!CC21)+(HOUR('Raw Data'!CC21)*60)),"N/A",(SECOND('Raw Data'!CC21)/60)+MINUTE('Raw Data'!CC21)+(HOUR('Raw Data'!CC21)*60))</f>
        <v>6.95</v>
      </c>
      <c r="CD19" s="19">
        <f>+IF(ISERROR((SECOND('Raw Data'!CD21)/60)+MINUTE('Raw Data'!CD21)+(HOUR('Raw Data'!CD21)*60)),"N/A",(SECOND('Raw Data'!CD21)/60)+MINUTE('Raw Data'!CD21)+(HOUR('Raw Data'!CD21)*60))</f>
        <v>9.9</v>
      </c>
    </row>
    <row r="20" spans="1:82" x14ac:dyDescent="0.25">
      <c r="A20" s="215"/>
      <c r="B20" t="s">
        <v>87</v>
      </c>
      <c r="C20" t="s">
        <v>52</v>
      </c>
      <c r="D20" s="19" t="str">
        <f>+'Raw Data'!D22</f>
        <v>N/A</v>
      </c>
      <c r="E20" s="19" t="str">
        <f>+'Raw Data'!E22</f>
        <v>AFTER</v>
      </c>
      <c r="F20" s="19" t="str">
        <f>+'Raw Data'!F22</f>
        <v>BEFORE</v>
      </c>
      <c r="G20" s="19" t="str">
        <f>+'Raw Data'!G22</f>
        <v>AFTER</v>
      </c>
      <c r="H20" s="19" t="str">
        <f>+'Raw Data'!H22</f>
        <v>AFTER</v>
      </c>
      <c r="I20" s="19" t="str">
        <f>+'Raw Data'!I22</f>
        <v>AFTER</v>
      </c>
      <c r="J20" s="19" t="str">
        <f>+'Raw Data'!J22</f>
        <v>BEFORE</v>
      </c>
      <c r="K20" s="19" t="str">
        <f>+'Raw Data'!K22</f>
        <v>BEFORE</v>
      </c>
      <c r="L20" s="19" t="str">
        <f>+'Raw Data'!L22</f>
        <v>AFTER</v>
      </c>
      <c r="M20" s="19" t="str">
        <f>+'Raw Data'!M22</f>
        <v>AFTER</v>
      </c>
      <c r="N20" s="19" t="str">
        <f>+'Raw Data'!N22</f>
        <v>AFTER</v>
      </c>
      <c r="O20" s="19" t="str">
        <f>+'Raw Data'!O22</f>
        <v>AFTER</v>
      </c>
      <c r="P20" s="19" t="str">
        <f>+'Raw Data'!P22</f>
        <v>AFTER</v>
      </c>
      <c r="Q20" s="19" t="str">
        <f>+'Raw Data'!Q22</f>
        <v>AFTER</v>
      </c>
      <c r="R20" s="43" t="str">
        <f>+'Raw Data'!R22</f>
        <v>AFTER</v>
      </c>
      <c r="S20" s="19" t="str">
        <f>+'Raw Data'!S22</f>
        <v>N/A</v>
      </c>
      <c r="T20" s="19" t="str">
        <f>+'Raw Data'!T22</f>
        <v>AFTER</v>
      </c>
      <c r="U20" s="19" t="str">
        <f>+'Raw Data'!U22</f>
        <v>AFTER</v>
      </c>
      <c r="V20" s="19" t="str">
        <f>+'Raw Data'!V22</f>
        <v>BEFORE</v>
      </c>
      <c r="W20" s="19" t="str">
        <f>+'Raw Data'!W22</f>
        <v>AFTER</v>
      </c>
      <c r="X20" s="19" t="str">
        <f>+'Raw Data'!X22</f>
        <v>BEFORE</v>
      </c>
      <c r="Y20" s="19" t="str">
        <f>+'Raw Data'!Y22</f>
        <v>AFTER</v>
      </c>
      <c r="Z20" s="19" t="str">
        <f>+'Raw Data'!Z22</f>
        <v>AFTER</v>
      </c>
      <c r="AA20" s="19" t="str">
        <f>+'Raw Data'!AA22</f>
        <v>AFTER</v>
      </c>
      <c r="AB20" s="19" t="str">
        <f>+'Raw Data'!AB22</f>
        <v>BEFORE</v>
      </c>
      <c r="AC20" s="19" t="str">
        <f>+'Raw Data'!AC22</f>
        <v>AFTER</v>
      </c>
      <c r="AD20" s="19" t="str">
        <f>+'Raw Data'!AD22</f>
        <v>N/A</v>
      </c>
      <c r="AE20" s="19" t="str">
        <f>+'Raw Data'!AE22</f>
        <v>AFTER</v>
      </c>
      <c r="AF20" s="19" t="str">
        <f>+'Raw Data'!AF22</f>
        <v>N/A</v>
      </c>
      <c r="AG20" s="19" t="str">
        <f>+'Raw Data'!AG22</f>
        <v>AFTER</v>
      </c>
      <c r="AH20" s="19" t="str">
        <f>+'Raw Data'!AH22</f>
        <v>AFTER</v>
      </c>
      <c r="AI20" s="19" t="str">
        <f>+'Raw Data'!AI22</f>
        <v>BEFORE</v>
      </c>
      <c r="AJ20" s="19" t="str">
        <f>+'Raw Data'!AJ22</f>
        <v>AFTER</v>
      </c>
      <c r="AK20" s="19" t="str">
        <f>+'Raw Data'!AK22</f>
        <v>N/A</v>
      </c>
      <c r="AL20" s="19" t="str">
        <f>+'Raw Data'!AL22</f>
        <v>AFTER</v>
      </c>
      <c r="AM20" s="19" t="str">
        <f>+'Raw Data'!AM22</f>
        <v>BEFORE</v>
      </c>
      <c r="AN20" s="19" t="str">
        <f>+'Raw Data'!AN22</f>
        <v>N/A</v>
      </c>
      <c r="AO20" s="19" t="str">
        <f>+'Raw Data'!AO22</f>
        <v>AFTER</v>
      </c>
      <c r="AP20" s="19" t="str">
        <f>+'Raw Data'!AP22</f>
        <v>N/A</v>
      </c>
      <c r="AQ20" s="19" t="str">
        <f>+'Raw Data'!AQ22</f>
        <v>AFTER</v>
      </c>
      <c r="AR20" s="19" t="str">
        <f>+'Raw Data'!AR22</f>
        <v>AFTER</v>
      </c>
      <c r="AS20" s="19" t="str">
        <f>+'Raw Data'!AS22</f>
        <v>AFTER</v>
      </c>
      <c r="AT20" s="19" t="str">
        <f>+'Raw Data'!AT22</f>
        <v>AFTER</v>
      </c>
      <c r="AU20" s="19" t="str">
        <f>+'Raw Data'!AU22</f>
        <v>AFTER</v>
      </c>
      <c r="AV20" s="19" t="str">
        <f>+'Raw Data'!AV22</f>
        <v>AFTER</v>
      </c>
      <c r="AW20" s="19" t="str">
        <f>+'Raw Data'!AW22</f>
        <v>AFTER</v>
      </c>
      <c r="AX20" s="19" t="str">
        <f>+'Raw Data'!AX22</f>
        <v>BEFORE/AFTER</v>
      </c>
      <c r="AY20" s="19" t="str">
        <f>+'Raw Data'!AY22</f>
        <v>BEFORE</v>
      </c>
      <c r="AZ20" s="19" t="str">
        <f>+'Raw Data'!AZ22</f>
        <v>AFTER</v>
      </c>
      <c r="BA20" s="19" t="str">
        <f>+'Raw Data'!BA22</f>
        <v>AFTER</v>
      </c>
      <c r="BB20" s="19" t="str">
        <f>+'Raw Data'!BB22</f>
        <v>BEFORE</v>
      </c>
      <c r="BC20" s="19" t="str">
        <f>+'Raw Data'!BC22</f>
        <v>AFTER</v>
      </c>
      <c r="BD20" s="19" t="str">
        <f>+'Raw Data'!BD22</f>
        <v>AFTER</v>
      </c>
      <c r="BE20" s="19" t="str">
        <f>+'Raw Data'!BE22</f>
        <v>AFTER</v>
      </c>
      <c r="BF20" s="19" t="str">
        <f>+'Raw Data'!BF22</f>
        <v>AFTER</v>
      </c>
      <c r="BG20" s="19" t="str">
        <f>+'Raw Data'!BG22</f>
        <v>AFTER</v>
      </c>
      <c r="BH20" s="19" t="str">
        <f>+'Raw Data'!BH22</f>
        <v>AFTER</v>
      </c>
      <c r="BI20" s="19" t="str">
        <f>+'Raw Data'!BI22</f>
        <v>AFTER</v>
      </c>
      <c r="BJ20" s="19" t="str">
        <f>+'Raw Data'!BJ22</f>
        <v>AFTER</v>
      </c>
      <c r="BK20" s="19" t="str">
        <f>+'Raw Data'!BK22</f>
        <v>AFTER</v>
      </c>
      <c r="BL20" s="19" t="str">
        <f>+'Raw Data'!BL22</f>
        <v>AFTER</v>
      </c>
      <c r="BM20" s="19" t="str">
        <f>+'Raw Data'!BM22</f>
        <v>AFTER</v>
      </c>
      <c r="BN20" s="19" t="str">
        <f>+'Raw Data'!BN22</f>
        <v>AFTER</v>
      </c>
      <c r="BO20" s="19" t="str">
        <f>+'Raw Data'!BO22</f>
        <v>AFTER</v>
      </c>
      <c r="BP20" s="19" t="str">
        <f>+'Raw Data'!BP22</f>
        <v>AFTER</v>
      </c>
      <c r="BQ20" s="19" t="str">
        <f>+'Raw Data'!BQ22</f>
        <v>AFTER</v>
      </c>
      <c r="BR20" s="19" t="str">
        <f>+'Raw Data'!BR22</f>
        <v>AFTER</v>
      </c>
      <c r="BS20" s="19" t="str">
        <f>+'Raw Data'!BS22</f>
        <v>BEFORE</v>
      </c>
      <c r="BT20" s="19" t="str">
        <f>+'Raw Data'!BT22</f>
        <v>BEFORE</v>
      </c>
      <c r="BU20" s="19" t="str">
        <f>+'Raw Data'!BU22</f>
        <v>AFTER</v>
      </c>
      <c r="BV20" s="19" t="str">
        <f>+'Raw Data'!BV22</f>
        <v>AFTER</v>
      </c>
      <c r="BW20" s="19" t="str">
        <f>+'Raw Data'!BW22</f>
        <v>AFTER</v>
      </c>
      <c r="BX20" s="19" t="str">
        <f>+'Raw Data'!BX22</f>
        <v>AFTER</v>
      </c>
      <c r="BY20" s="19" t="str">
        <f>+'Raw Data'!BY22</f>
        <v>AFTER</v>
      </c>
      <c r="BZ20" s="19" t="str">
        <f>+'Raw Data'!BZ22</f>
        <v>BEFORE</v>
      </c>
      <c r="CA20" s="19" t="str">
        <f>+'Raw Data'!CA22</f>
        <v>N/A</v>
      </c>
      <c r="CB20" s="19" t="str">
        <f>+'Raw Data'!CB22</f>
        <v>AFTER</v>
      </c>
      <c r="CC20" s="19" t="str">
        <f>+'Raw Data'!CC22</f>
        <v>AFTER</v>
      </c>
      <c r="CD20" s="19" t="str">
        <f>+'Raw Data'!CD22</f>
        <v>N/A</v>
      </c>
    </row>
    <row r="21" spans="1:82" x14ac:dyDescent="0.25">
      <c r="A21" s="215"/>
      <c r="B21" t="s">
        <v>87</v>
      </c>
      <c r="C21" t="s">
        <v>15</v>
      </c>
      <c r="D21" s="19" t="str">
        <f>+IF(ISERROR(MINUTE('Raw Data'!D23)+(HOUR('Raw Data'!D23)*60)),"",MINUTE('Raw Data'!D23)+(HOUR('Raw Data'!D23)*60))</f>
        <v/>
      </c>
      <c r="E21" s="19">
        <f>+IF(ISERROR(MINUTE('Raw Data'!E23)+(HOUR('Raw Data'!E23)*60)),"",MINUTE('Raw Data'!E23)+(HOUR('Raw Data'!E23)*60))</f>
        <v>6</v>
      </c>
      <c r="F21" s="19">
        <f>+IF(ISERROR(MINUTE('Raw Data'!F23)+(HOUR('Raw Data'!F23)*60)),"",MINUTE('Raw Data'!F23)+(HOUR('Raw Data'!F23)*60))</f>
        <v>4</v>
      </c>
      <c r="G21" s="19" t="str">
        <f>+IF(ISERROR(MINUTE('Raw Data'!G23)+(HOUR('Raw Data'!G23)*60)),"",MINUTE('Raw Data'!G23)+(HOUR('Raw Data'!G23)*60))</f>
        <v/>
      </c>
      <c r="H21" s="19" t="str">
        <f>+IF(ISERROR(MINUTE('Raw Data'!H23)+(HOUR('Raw Data'!H23)*60)),"",MINUTE('Raw Data'!H23)+(HOUR('Raw Data'!H23)*60))</f>
        <v/>
      </c>
      <c r="I21" s="19">
        <f>+IF(ISERROR(MINUTE('Raw Data'!I23)+(HOUR('Raw Data'!I23)*60)),"",MINUTE('Raw Data'!I23)+(HOUR('Raw Data'!I23)*60))</f>
        <v>20</v>
      </c>
      <c r="J21" s="19">
        <f>+IF(ISERROR(MINUTE('Raw Data'!J23)+(HOUR('Raw Data'!J23)*60)),"",MINUTE('Raw Data'!J23)+(HOUR('Raw Data'!J23)*60))</f>
        <v>5</v>
      </c>
      <c r="K21" s="19">
        <f>+IF(ISERROR(MINUTE('Raw Data'!K23)+(HOUR('Raw Data'!K23)*60)),"",MINUTE('Raw Data'!K23)+(HOUR('Raw Data'!K23)*60))</f>
        <v>5</v>
      </c>
      <c r="L21" s="19">
        <f>+IF(ISERROR(MINUTE('Raw Data'!L23)+(HOUR('Raw Data'!L23)*60)),"",MINUTE('Raw Data'!L23)+(HOUR('Raw Data'!L23)*60))</f>
        <v>5</v>
      </c>
      <c r="M21" s="19" t="str">
        <f>+IF(ISERROR(MINUTE('Raw Data'!M23)+(HOUR('Raw Data'!M23)*60)),"",MINUTE('Raw Data'!M23)+(HOUR('Raw Data'!M23)*60))</f>
        <v/>
      </c>
      <c r="N21" s="19">
        <f>+IF(ISERROR(MINUTE('Raw Data'!N23)+(HOUR('Raw Data'!N23)*60)),"",MINUTE('Raw Data'!N23)+(HOUR('Raw Data'!N23)*60))</f>
        <v>10</v>
      </c>
      <c r="O21" s="19" t="str">
        <f>+IF(ISERROR(MINUTE('Raw Data'!O23)+(HOUR('Raw Data'!O23)*60)),"",MINUTE('Raw Data'!O23)+(HOUR('Raw Data'!O23)*60))</f>
        <v/>
      </c>
      <c r="P21" s="19">
        <f>+IF(ISERROR(MINUTE('Raw Data'!P23)+(HOUR('Raw Data'!P23)*60)),"",MINUTE('Raw Data'!P23)+(HOUR('Raw Data'!P23)*60))</f>
        <v>70</v>
      </c>
      <c r="Q21" s="19" t="str">
        <f>+IF(ISERROR(MINUTE('Raw Data'!Q23)+(HOUR('Raw Data'!Q23)*60)),"",MINUTE('Raw Data'!Q23)+(HOUR('Raw Data'!Q23)*60))</f>
        <v/>
      </c>
      <c r="R21" s="43" t="str">
        <f>+IF(ISERROR(MINUTE('Raw Data'!R23)+(HOUR('Raw Data'!R23)*60)),"",MINUTE('Raw Data'!R23)+(HOUR('Raw Data'!R23)*60))</f>
        <v/>
      </c>
      <c r="S21" s="19" t="str">
        <f>+IF(ISERROR(MINUTE('Raw Data'!S23)+(HOUR('Raw Data'!S23)*60)),"",MINUTE('Raw Data'!S23)+(HOUR('Raw Data'!S23)*60))</f>
        <v/>
      </c>
      <c r="T21" s="19" t="str">
        <f>+IF(ISERROR(MINUTE('Raw Data'!T23)+(HOUR('Raw Data'!T23)*60)),"",MINUTE('Raw Data'!T23)+(HOUR('Raw Data'!T23)*60))</f>
        <v/>
      </c>
      <c r="U21" s="19" t="str">
        <f>+IF(ISERROR(MINUTE('Raw Data'!U23)+(HOUR('Raw Data'!U23)*60)),"",MINUTE('Raw Data'!U23)+(HOUR('Raw Data'!U23)*60))</f>
        <v/>
      </c>
      <c r="V21" s="19" t="str">
        <f>+IF(ISERROR(MINUTE('Raw Data'!V23)+(HOUR('Raw Data'!V23)*60)),"",MINUTE('Raw Data'!V23)+(HOUR('Raw Data'!V23)*60))</f>
        <v/>
      </c>
      <c r="W21" s="19">
        <f>+IF(ISERROR(MINUTE('Raw Data'!W23)+(HOUR('Raw Data'!W23)*60)),"",MINUTE('Raw Data'!W23)+(HOUR('Raw Data'!W23)*60))</f>
        <v>445</v>
      </c>
      <c r="X21" s="19" t="str">
        <f>+IF(ISERROR(MINUTE('Raw Data'!X23)+(HOUR('Raw Data'!X23)*60)),"",MINUTE('Raw Data'!X23)+(HOUR('Raw Data'!X23)*60))</f>
        <v/>
      </c>
      <c r="Y21" s="19" t="str">
        <f>+IF(ISERROR(MINUTE('Raw Data'!Y23)+(HOUR('Raw Data'!Y23)*60)),"",MINUTE('Raw Data'!Y23)+(HOUR('Raw Data'!Y23)*60))</f>
        <v/>
      </c>
      <c r="Z21" s="19">
        <f>+IF(ISERROR(MINUTE('Raw Data'!Z23)+(HOUR('Raw Data'!Z23)*60)),"",MINUTE('Raw Data'!Z23)+(HOUR('Raw Data'!Z23)*60))</f>
        <v>10</v>
      </c>
      <c r="AA21" s="19">
        <f>+IF(ISERROR(MINUTE('Raw Data'!AA23)+(HOUR('Raw Data'!AA23)*60)),"",MINUTE('Raw Data'!AA23)+(HOUR('Raw Data'!AA23)*60))</f>
        <v>30</v>
      </c>
      <c r="AB21" s="19">
        <f>+IF(ISERROR(MINUTE('Raw Data'!AB23)+(HOUR('Raw Data'!AB23)*60)),"",MINUTE('Raw Data'!AB23)+(HOUR('Raw Data'!AB23)*60))</f>
        <v>10</v>
      </c>
      <c r="AC21" s="19" t="str">
        <f>+IF(ISERROR(MINUTE('Raw Data'!AC23)+(HOUR('Raw Data'!AC23)*60)),"",MINUTE('Raw Data'!AC23)+(HOUR('Raw Data'!AC23)*60))</f>
        <v/>
      </c>
      <c r="AD21" s="19">
        <f>+IF(ISERROR(MINUTE('Raw Data'!AD23)+(HOUR('Raw Data'!AD23)*60)),"",MINUTE('Raw Data'!AD23)+(HOUR('Raw Data'!AD23)*60))</f>
        <v>10</v>
      </c>
      <c r="AE21" s="19" t="str">
        <f>+IF(ISERROR(MINUTE('Raw Data'!AE23)+(HOUR('Raw Data'!AE23)*60)),"",MINUTE('Raw Data'!AE23)+(HOUR('Raw Data'!AE23)*60))</f>
        <v/>
      </c>
      <c r="AF21" s="19" t="str">
        <f>+IF(ISERROR(MINUTE('Raw Data'!AF23)+(HOUR('Raw Data'!AF23)*60)),"",MINUTE('Raw Data'!AF23)+(HOUR('Raw Data'!AF23)*60))</f>
        <v/>
      </c>
      <c r="AG21" s="19" t="str">
        <f>+IF(ISERROR(MINUTE('Raw Data'!AG23)+(HOUR('Raw Data'!AG23)*60)),"",MINUTE('Raw Data'!AG23)+(HOUR('Raw Data'!AG23)*60))</f>
        <v/>
      </c>
      <c r="AH21" s="19" t="str">
        <f>+IF(ISERROR(MINUTE('Raw Data'!AH23)+(HOUR('Raw Data'!AH23)*60)),"",MINUTE('Raw Data'!AH23)+(HOUR('Raw Data'!AH23)*60))</f>
        <v/>
      </c>
      <c r="AI21" s="19" t="str">
        <f>+IF(ISERROR(MINUTE('Raw Data'!AI23)+(HOUR('Raw Data'!AI23)*60)),"",MINUTE('Raw Data'!AI23)+(HOUR('Raw Data'!AI23)*60))</f>
        <v/>
      </c>
      <c r="AJ21" s="19">
        <f>+IF(ISERROR(MINUTE('Raw Data'!AJ23)+(HOUR('Raw Data'!AJ23)*60)),"",MINUTE('Raw Data'!AJ23)+(HOUR('Raw Data'!AJ23)*60))</f>
        <v>15</v>
      </c>
      <c r="AK21" s="19" t="str">
        <f>+IF(ISERROR(MINUTE('Raw Data'!AK23)+(HOUR('Raw Data'!AK23)*60)),"",MINUTE('Raw Data'!AK23)+(HOUR('Raw Data'!AK23)*60))</f>
        <v/>
      </c>
      <c r="AL21" s="19">
        <f>+IF(ISERROR(MINUTE('Raw Data'!AL23)+(HOUR('Raw Data'!AL23)*60)),"",MINUTE('Raw Data'!AL23)+(HOUR('Raw Data'!AL23)*60))</f>
        <v>20</v>
      </c>
      <c r="AM21" s="19">
        <f>+IF(ISERROR(MINUTE('Raw Data'!AM23)+(HOUR('Raw Data'!AM23)*60)),"",MINUTE('Raw Data'!AM23)+(HOUR('Raw Data'!AM23)*60))</f>
        <v>8</v>
      </c>
      <c r="AN21" s="19">
        <f>+IF(ISERROR(MINUTE('Raw Data'!AN23)+(HOUR('Raw Data'!AN23)*60)),"",MINUTE('Raw Data'!AN23)+(HOUR('Raw Data'!AN23)*60))</f>
        <v>20</v>
      </c>
      <c r="AO21" s="19" t="str">
        <f>+IF(ISERROR(MINUTE('Raw Data'!AO23)+(HOUR('Raw Data'!AO23)*60)),"",MINUTE('Raw Data'!AO23)+(HOUR('Raw Data'!AO23)*60))</f>
        <v/>
      </c>
      <c r="AP21" s="19" t="str">
        <f>+IF(ISERROR(MINUTE('Raw Data'!AP23)+(HOUR('Raw Data'!AP23)*60)),"",MINUTE('Raw Data'!AP23)+(HOUR('Raw Data'!AP23)*60))</f>
        <v/>
      </c>
      <c r="AQ21" s="19" t="str">
        <f>+IF(ISERROR(MINUTE('Raw Data'!AQ23)+(HOUR('Raw Data'!AQ23)*60)),"",MINUTE('Raw Data'!AQ23)+(HOUR('Raw Data'!AQ23)*60))</f>
        <v/>
      </c>
      <c r="AR21" s="19" t="str">
        <f>+IF(ISERROR(MINUTE('Raw Data'!AR23)+(HOUR('Raw Data'!AR23)*60)),"",MINUTE('Raw Data'!AR23)+(HOUR('Raw Data'!AR23)*60))</f>
        <v/>
      </c>
      <c r="AS21" s="19" t="str">
        <f>+IF(ISERROR(MINUTE('Raw Data'!AS23)+(HOUR('Raw Data'!AS23)*60)),"",MINUTE('Raw Data'!AS23)+(HOUR('Raw Data'!AS23)*60))</f>
        <v/>
      </c>
      <c r="AT21" s="19" t="str">
        <f>+IF(ISERROR(MINUTE('Raw Data'!AT23)+(HOUR('Raw Data'!AT23)*60)),"",MINUTE('Raw Data'!AT23)+(HOUR('Raw Data'!AT23)*60))</f>
        <v/>
      </c>
      <c r="AU21" s="19">
        <f>+IF(ISERROR(MINUTE('Raw Data'!AU23)+(HOUR('Raw Data'!AU23)*60)),"",MINUTE('Raw Data'!AU23)+(HOUR('Raw Data'!AU23)*60))</f>
        <v>5</v>
      </c>
      <c r="AV21" s="19" t="str">
        <f>+IF(ISERROR(MINUTE('Raw Data'!AV23)+(HOUR('Raw Data'!AV23)*60)),"",MINUTE('Raw Data'!AV23)+(HOUR('Raw Data'!AV23)*60))</f>
        <v/>
      </c>
      <c r="AW21" s="19" t="str">
        <f>+IF(ISERROR(MINUTE('Raw Data'!AW23)+(HOUR('Raw Data'!AW23)*60)),"",MINUTE('Raw Data'!AW23)+(HOUR('Raw Data'!AW23)*60))</f>
        <v/>
      </c>
      <c r="AX21" s="19">
        <f>+IF(ISERROR(MINUTE('Raw Data'!AX23)+(HOUR('Raw Data'!AX23)*60)),"",MINUTE('Raw Data'!AX23)+(HOUR('Raw Data'!AX23)*60))</f>
        <v>5</v>
      </c>
      <c r="AY21" s="19">
        <f>+IF(ISERROR(MINUTE('Raw Data'!AY23)+(HOUR('Raw Data'!AY23)*60)),"",MINUTE('Raw Data'!AY23)+(HOUR('Raw Data'!AY23)*60))</f>
        <v>480</v>
      </c>
      <c r="AZ21" s="19">
        <f>+IF(ISERROR(MINUTE('Raw Data'!AZ23)+(HOUR('Raw Data'!AZ23)*60)),"",MINUTE('Raw Data'!AZ23)+(HOUR('Raw Data'!AZ23)*60))</f>
        <v>15</v>
      </c>
      <c r="BA21" s="19" t="str">
        <f>+IF(ISERROR(MINUTE('Raw Data'!BA23)+(HOUR('Raw Data'!BA23)*60)),"",MINUTE('Raw Data'!BA23)+(HOUR('Raw Data'!BA23)*60))</f>
        <v/>
      </c>
      <c r="BB21" s="19">
        <f>+IF(ISERROR(MINUTE('Raw Data'!BB23)+(HOUR('Raw Data'!BB23)*60)),"",MINUTE('Raw Data'!BB23)+(HOUR('Raw Data'!BB23)*60))</f>
        <v>5</v>
      </c>
      <c r="BC21" s="19" t="str">
        <f>+IF(ISERROR(MINUTE('Raw Data'!BC23)+(HOUR('Raw Data'!BC23)*60)),"",MINUTE('Raw Data'!BC23)+(HOUR('Raw Data'!BC23)*60))</f>
        <v/>
      </c>
      <c r="BD21" s="19" t="str">
        <f>+IF(ISERROR(MINUTE('Raw Data'!BD23)+(HOUR('Raw Data'!BD23)*60)),"",MINUTE('Raw Data'!BD23)+(HOUR('Raw Data'!BD23)*60))</f>
        <v/>
      </c>
      <c r="BE21" s="19" t="str">
        <f>+IF(ISERROR(MINUTE('Raw Data'!BE23)+(HOUR('Raw Data'!BE23)*60)),"",MINUTE('Raw Data'!BE23)+(HOUR('Raw Data'!BE23)*60))</f>
        <v/>
      </c>
      <c r="BF21" s="19" t="str">
        <f>+IF(ISERROR(MINUTE('Raw Data'!BF23)+(HOUR('Raw Data'!BF23)*60)),"",MINUTE('Raw Data'!BF23)+(HOUR('Raw Data'!BF23)*60))</f>
        <v/>
      </c>
      <c r="BG21" s="19" t="str">
        <f>+IF(ISERROR(MINUTE('Raw Data'!BG23)+(HOUR('Raw Data'!BG23)*60)),"",MINUTE('Raw Data'!BG23)+(HOUR('Raw Data'!BG23)*60))</f>
        <v/>
      </c>
      <c r="BH21" s="19" t="str">
        <f>+IF(ISERROR(MINUTE('Raw Data'!BH23)+(HOUR('Raw Data'!BH23)*60)),"",MINUTE('Raw Data'!BH23)+(HOUR('Raw Data'!BH23)*60))</f>
        <v/>
      </c>
      <c r="BI21" s="19">
        <f>+IF(ISERROR(MINUTE('Raw Data'!BI23)+(HOUR('Raw Data'!BI23)*60)),"",MINUTE('Raw Data'!BI23)+(HOUR('Raw Data'!BI23)*60))</f>
        <v>10</v>
      </c>
      <c r="BJ21" s="19">
        <f>+IF(ISERROR(MINUTE('Raw Data'!BJ23)+(HOUR('Raw Data'!BJ23)*60)),"",MINUTE('Raw Data'!BJ23)+(HOUR('Raw Data'!BJ23)*60))</f>
        <v>6</v>
      </c>
      <c r="BK21" s="19">
        <f>+IF(ISERROR(MINUTE('Raw Data'!BK23)+(HOUR('Raw Data'!BK23)*60)),"",MINUTE('Raw Data'!BK23)+(HOUR('Raw Data'!BK23)*60))</f>
        <v>6</v>
      </c>
      <c r="BL21" s="19" t="str">
        <f>+IF(ISERROR(MINUTE('Raw Data'!BL23)+(HOUR('Raw Data'!BL23)*60)),"",MINUTE('Raw Data'!BL23)+(HOUR('Raw Data'!BL23)*60))</f>
        <v/>
      </c>
      <c r="BM21" s="19" t="str">
        <f>+IF(ISERROR(MINUTE('Raw Data'!BM23)+(HOUR('Raw Data'!BM23)*60)),"",MINUTE('Raw Data'!BM23)+(HOUR('Raw Data'!BM23)*60))</f>
        <v/>
      </c>
      <c r="BN21" s="19" t="str">
        <f>+IF(ISERROR(MINUTE('Raw Data'!BN23)+(HOUR('Raw Data'!BN23)*60)),"",MINUTE('Raw Data'!BN23)+(HOUR('Raw Data'!BN23)*60))</f>
        <v/>
      </c>
      <c r="BO21" s="19" t="str">
        <f>+IF(ISERROR(MINUTE('Raw Data'!BO23)+(HOUR('Raw Data'!BO23)*60)),"",MINUTE('Raw Data'!BO23)+(HOUR('Raw Data'!BO23)*60))</f>
        <v/>
      </c>
      <c r="BP21" s="19" t="str">
        <f>+IF(ISERROR(MINUTE('Raw Data'!BP23)+(HOUR('Raw Data'!BP23)*60)),"",MINUTE('Raw Data'!BP23)+(HOUR('Raw Data'!BP23)*60))</f>
        <v/>
      </c>
      <c r="BQ21" s="19" t="str">
        <f>+IF(ISERROR(MINUTE('Raw Data'!BQ23)+(HOUR('Raw Data'!BQ23)*60)),"",MINUTE('Raw Data'!BQ23)+(HOUR('Raw Data'!BQ23)*60))</f>
        <v/>
      </c>
      <c r="BR21" s="19">
        <f>+IF(ISERROR(MINUTE('Raw Data'!BR23)+(HOUR('Raw Data'!BR23)*60)),"",MINUTE('Raw Data'!BR23)+(HOUR('Raw Data'!BR23)*60))</f>
        <v>15</v>
      </c>
      <c r="BS21" s="19">
        <f>+IF(ISERROR(MINUTE('Raw Data'!BS23)+(HOUR('Raw Data'!BS23)*60)),"",MINUTE('Raw Data'!BS23)+(HOUR('Raw Data'!BS23)*60))</f>
        <v>10</v>
      </c>
      <c r="BT21" s="19">
        <f>+IF(ISERROR(MINUTE('Raw Data'!BT23)+(HOUR('Raw Data'!BT23)*60)),"",MINUTE('Raw Data'!BT23)+(HOUR('Raw Data'!BT23)*60))</f>
        <v>5</v>
      </c>
      <c r="BU21" s="19" t="str">
        <f>+IF(ISERROR(MINUTE('Raw Data'!BU23)+(HOUR('Raw Data'!BU23)*60)),"",MINUTE('Raw Data'!BU23)+(HOUR('Raw Data'!BU23)*60))</f>
        <v/>
      </c>
      <c r="BV21" s="19" t="str">
        <f>+IF(ISERROR(MINUTE('Raw Data'!BV23)+(HOUR('Raw Data'!BV23)*60)),"",MINUTE('Raw Data'!BV23)+(HOUR('Raw Data'!BV23)*60))</f>
        <v/>
      </c>
      <c r="BW21" s="19" t="str">
        <f>+IF(ISERROR(MINUTE('Raw Data'!BW23)+(HOUR('Raw Data'!BW23)*60)),"",MINUTE('Raw Data'!BW23)+(HOUR('Raw Data'!BW23)*60))</f>
        <v/>
      </c>
      <c r="BX21" s="19" t="str">
        <f>+IF(ISERROR(MINUTE('Raw Data'!BX23)+(HOUR('Raw Data'!BX23)*60)),"",MINUTE('Raw Data'!BX23)+(HOUR('Raw Data'!BX23)*60))</f>
        <v/>
      </c>
      <c r="BY21" s="19" t="str">
        <f>+IF(ISERROR(MINUTE('Raw Data'!BY23)+(HOUR('Raw Data'!BY23)*60)),"",MINUTE('Raw Data'!BY23)+(HOUR('Raw Data'!BY23)*60))</f>
        <v/>
      </c>
      <c r="BZ21" s="19">
        <f>+IF(ISERROR(MINUTE('Raw Data'!BZ23)+(HOUR('Raw Data'!BZ23)*60)),"",MINUTE('Raw Data'!BZ23)+(HOUR('Raw Data'!BZ23)*60))</f>
        <v>5</v>
      </c>
      <c r="CA21" s="19" t="str">
        <f>+IF(ISERROR(MINUTE('Raw Data'!CA23)+(HOUR('Raw Data'!CA23)*60)),"",MINUTE('Raw Data'!CA23)+(HOUR('Raw Data'!CA23)*60))</f>
        <v/>
      </c>
      <c r="CB21" s="19" t="str">
        <f>+IF(ISERROR(MINUTE('Raw Data'!CB23)+(HOUR('Raw Data'!CB23)*60)),"",MINUTE('Raw Data'!CB23)+(HOUR('Raw Data'!CB23)*60))</f>
        <v/>
      </c>
      <c r="CC21" s="19" t="str">
        <f>+IF(ISERROR(MINUTE('Raw Data'!CC23)+(HOUR('Raw Data'!CC23)*60)),"",MINUTE('Raw Data'!CC23)+(HOUR('Raw Data'!CC23)*60))</f>
        <v/>
      </c>
      <c r="CD21" s="19" t="str">
        <f>+IF(ISERROR(MINUTE('Raw Data'!CD23)+(HOUR('Raw Data'!CD23)*60)),"",MINUTE('Raw Data'!CD23)+(HOUR('Raw Data'!CD23)*60))</f>
        <v/>
      </c>
    </row>
    <row r="22" spans="1:82" x14ac:dyDescent="0.25">
      <c r="A22" s="215"/>
      <c r="B22" t="s">
        <v>87</v>
      </c>
      <c r="C22" t="s">
        <v>16</v>
      </c>
      <c r="D22" s="19" t="str">
        <f>+IF(ISERROR(MINUTE('Raw Data'!D24)+(HOUR('Raw Data'!D24)*60)),"",MINUTE('Raw Data'!D24)+(HOUR('Raw Data'!D24)*60))</f>
        <v/>
      </c>
      <c r="E22" s="19" t="str">
        <f>+IF(ISERROR(MINUTE('Raw Data'!E24)+(HOUR('Raw Data'!E24)*60)),"",MINUTE('Raw Data'!E24)+(HOUR('Raw Data'!E24)*60))</f>
        <v/>
      </c>
      <c r="F22" s="19">
        <f>+IF(ISERROR(MINUTE('Raw Data'!F24)+(HOUR('Raw Data'!F24)*60)),"",MINUTE('Raw Data'!F24)+(HOUR('Raw Data'!F24)*60))</f>
        <v>10</v>
      </c>
      <c r="G22" s="19" t="str">
        <f>+IF(ISERROR(MINUTE('Raw Data'!G24)+(HOUR('Raw Data'!G24)*60)),"",MINUTE('Raw Data'!G24)+(HOUR('Raw Data'!G24)*60))</f>
        <v/>
      </c>
      <c r="H22" s="19" t="str">
        <f>+IF(ISERROR(MINUTE('Raw Data'!H24)+(HOUR('Raw Data'!H24)*60)),"",MINUTE('Raw Data'!H24)+(HOUR('Raw Data'!H24)*60))</f>
        <v/>
      </c>
      <c r="I22" s="19">
        <f>+IF(ISERROR(MINUTE('Raw Data'!I24)+(HOUR('Raw Data'!I24)*60)),"",MINUTE('Raw Data'!I24)+(HOUR('Raw Data'!I24)*60))</f>
        <v>20</v>
      </c>
      <c r="J22" s="19" t="str">
        <f>+IF(ISERROR(MINUTE('Raw Data'!J24)+(HOUR('Raw Data'!J24)*60)),"",MINUTE('Raw Data'!J24)+(HOUR('Raw Data'!J24)*60))</f>
        <v/>
      </c>
      <c r="K22" s="19" t="str">
        <f>+IF(ISERROR(MINUTE('Raw Data'!K24)+(HOUR('Raw Data'!K24)*60)),"",MINUTE('Raw Data'!K24)+(HOUR('Raw Data'!K24)*60))</f>
        <v/>
      </c>
      <c r="L22" s="19" t="str">
        <f>+IF(ISERROR(MINUTE('Raw Data'!L24)+(HOUR('Raw Data'!L24)*60)),"",MINUTE('Raw Data'!L24)+(HOUR('Raw Data'!L24)*60))</f>
        <v/>
      </c>
      <c r="M22" s="19" t="str">
        <f>+IF(ISERROR(MINUTE('Raw Data'!M24)+(HOUR('Raw Data'!M24)*60)),"",MINUTE('Raw Data'!M24)+(HOUR('Raw Data'!M24)*60))</f>
        <v/>
      </c>
      <c r="N22" s="19" t="str">
        <f>+IF(ISERROR(MINUTE('Raw Data'!N24)+(HOUR('Raw Data'!N24)*60)),"",MINUTE('Raw Data'!N24)+(HOUR('Raw Data'!N24)*60))</f>
        <v/>
      </c>
      <c r="O22" s="19" t="str">
        <f>+IF(ISERROR(MINUTE('Raw Data'!O24)+(HOUR('Raw Data'!O24)*60)),"",MINUTE('Raw Data'!O24)+(HOUR('Raw Data'!O24)*60))</f>
        <v/>
      </c>
      <c r="P22" s="19" t="str">
        <f>+IF(ISERROR(MINUTE('Raw Data'!P24)+(HOUR('Raw Data'!P24)*60)),"",MINUTE('Raw Data'!P24)+(HOUR('Raw Data'!P24)*60))</f>
        <v/>
      </c>
      <c r="Q22" s="19" t="str">
        <f>+IF(ISERROR(MINUTE('Raw Data'!Q24)+(HOUR('Raw Data'!Q24)*60)),"",MINUTE('Raw Data'!Q24)+(HOUR('Raw Data'!Q24)*60))</f>
        <v/>
      </c>
      <c r="R22" s="43" t="str">
        <f>+IF(ISERROR(MINUTE('Raw Data'!R24)+(HOUR('Raw Data'!R24)*60)),"",MINUTE('Raw Data'!R24)+(HOUR('Raw Data'!R24)*60))</f>
        <v/>
      </c>
      <c r="S22" s="19" t="str">
        <f>+IF(ISERROR(MINUTE('Raw Data'!S24)+(HOUR('Raw Data'!S24)*60)),"",MINUTE('Raw Data'!S24)+(HOUR('Raw Data'!S24)*60))</f>
        <v/>
      </c>
      <c r="T22" s="19" t="str">
        <f>+IF(ISERROR(MINUTE('Raw Data'!T24)+(HOUR('Raw Data'!T24)*60)),"",MINUTE('Raw Data'!T24)+(HOUR('Raw Data'!T24)*60))</f>
        <v/>
      </c>
      <c r="U22" s="19" t="str">
        <f>+IF(ISERROR(MINUTE('Raw Data'!U24)+(HOUR('Raw Data'!U24)*60)),"",MINUTE('Raw Data'!U24)+(HOUR('Raw Data'!U24)*60))</f>
        <v/>
      </c>
      <c r="V22" s="19" t="str">
        <f>+IF(ISERROR(MINUTE('Raw Data'!V24)+(HOUR('Raw Data'!V24)*60)),"",MINUTE('Raw Data'!V24)+(HOUR('Raw Data'!V24)*60))</f>
        <v/>
      </c>
      <c r="W22" s="19" t="str">
        <f>+IF(ISERROR(MINUTE('Raw Data'!W24)+(HOUR('Raw Data'!W24)*60)),"",MINUTE('Raw Data'!W24)+(HOUR('Raw Data'!W24)*60))</f>
        <v/>
      </c>
      <c r="X22" s="19" t="str">
        <f>+IF(ISERROR(MINUTE('Raw Data'!X24)+(HOUR('Raw Data'!X24)*60)),"",MINUTE('Raw Data'!X24)+(HOUR('Raw Data'!X24)*60))</f>
        <v/>
      </c>
      <c r="Y22" s="19" t="str">
        <f>+IF(ISERROR(MINUTE('Raw Data'!Y24)+(HOUR('Raw Data'!Y24)*60)),"",MINUTE('Raw Data'!Y24)+(HOUR('Raw Data'!Y24)*60))</f>
        <v/>
      </c>
      <c r="Z22" s="19" t="str">
        <f>+IF(ISERROR(MINUTE('Raw Data'!Z24)+(HOUR('Raw Data'!Z24)*60)),"",MINUTE('Raw Data'!Z24)+(HOUR('Raw Data'!Z24)*60))</f>
        <v/>
      </c>
      <c r="AA22" s="19">
        <f>+IF(ISERROR(MINUTE('Raw Data'!AA24)+(HOUR('Raw Data'!AA24)*60)),"",MINUTE('Raw Data'!AA24)+(HOUR('Raw Data'!AA24)*60))</f>
        <v>7</v>
      </c>
      <c r="AB22" s="19">
        <f>+IF(ISERROR(MINUTE('Raw Data'!AB24)+(HOUR('Raw Data'!AB24)*60)),"",MINUTE('Raw Data'!AB24)+(HOUR('Raw Data'!AB24)*60))</f>
        <v>5</v>
      </c>
      <c r="AC22" s="19" t="str">
        <f>+IF(ISERROR(MINUTE('Raw Data'!AC24)+(HOUR('Raw Data'!AC24)*60)),"",MINUTE('Raw Data'!AC24)+(HOUR('Raw Data'!AC24)*60))</f>
        <v/>
      </c>
      <c r="AD22" s="19" t="str">
        <f>+IF(ISERROR(MINUTE('Raw Data'!AD24)+(HOUR('Raw Data'!AD24)*60)),"",MINUTE('Raw Data'!AD24)+(HOUR('Raw Data'!AD24)*60))</f>
        <v/>
      </c>
      <c r="AE22" s="19" t="str">
        <f>+IF(ISERROR(MINUTE('Raw Data'!AE24)+(HOUR('Raw Data'!AE24)*60)),"",MINUTE('Raw Data'!AE24)+(HOUR('Raw Data'!AE24)*60))</f>
        <v/>
      </c>
      <c r="AF22" s="19" t="str">
        <f>+IF(ISERROR(MINUTE('Raw Data'!AF24)+(HOUR('Raw Data'!AF24)*60)),"",MINUTE('Raw Data'!AF24)+(HOUR('Raw Data'!AF24)*60))</f>
        <v/>
      </c>
      <c r="AG22" s="19" t="str">
        <f>+IF(ISERROR(MINUTE('Raw Data'!AG24)+(HOUR('Raw Data'!AG24)*60)),"",MINUTE('Raw Data'!AG24)+(HOUR('Raw Data'!AG24)*60))</f>
        <v/>
      </c>
      <c r="AH22" s="19" t="str">
        <f>+IF(ISERROR(MINUTE('Raw Data'!AH24)+(HOUR('Raw Data'!AH24)*60)),"",MINUTE('Raw Data'!AH24)+(HOUR('Raw Data'!AH24)*60))</f>
        <v/>
      </c>
      <c r="AI22" s="19" t="str">
        <f>+IF(ISERROR(MINUTE('Raw Data'!AI24)+(HOUR('Raw Data'!AI24)*60)),"",MINUTE('Raw Data'!AI24)+(HOUR('Raw Data'!AI24)*60))</f>
        <v/>
      </c>
      <c r="AJ22" s="19">
        <f>+IF(ISERROR(MINUTE('Raw Data'!AJ24)+(HOUR('Raw Data'!AJ24)*60)),"",MINUTE('Raw Data'!AJ24)+(HOUR('Raw Data'!AJ24)*60))</f>
        <v>10</v>
      </c>
      <c r="AK22" s="19" t="str">
        <f>+IF(ISERROR(MINUTE('Raw Data'!AK24)+(HOUR('Raw Data'!AK24)*60)),"",MINUTE('Raw Data'!AK24)+(HOUR('Raw Data'!AK24)*60))</f>
        <v/>
      </c>
      <c r="AL22" s="19">
        <f>+IF(ISERROR(MINUTE('Raw Data'!AL24)+(HOUR('Raw Data'!AL24)*60)),"",MINUTE('Raw Data'!AL24)+(HOUR('Raw Data'!AL24)*60))</f>
        <v>21</v>
      </c>
      <c r="AM22" s="19">
        <f>+IF(ISERROR(MINUTE('Raw Data'!AM24)+(HOUR('Raw Data'!AM24)*60)),"",MINUTE('Raw Data'!AM24)+(HOUR('Raw Data'!AM24)*60))</f>
        <v>12</v>
      </c>
      <c r="AN22" s="19">
        <f>+IF(ISERROR(MINUTE('Raw Data'!AN24)+(HOUR('Raw Data'!AN24)*60)),"",MINUTE('Raw Data'!AN24)+(HOUR('Raw Data'!AN24)*60))</f>
        <v>30</v>
      </c>
      <c r="AO22" s="19" t="str">
        <f>+IF(ISERROR(MINUTE('Raw Data'!AO24)+(HOUR('Raw Data'!AO24)*60)),"",MINUTE('Raw Data'!AO24)+(HOUR('Raw Data'!AO24)*60))</f>
        <v/>
      </c>
      <c r="AP22" s="19" t="str">
        <f>+IF(ISERROR(MINUTE('Raw Data'!AP24)+(HOUR('Raw Data'!AP24)*60)),"",MINUTE('Raw Data'!AP24)+(HOUR('Raw Data'!AP24)*60))</f>
        <v/>
      </c>
      <c r="AQ22" s="19" t="str">
        <f>+IF(ISERROR(MINUTE('Raw Data'!AQ24)+(HOUR('Raw Data'!AQ24)*60)),"",MINUTE('Raw Data'!AQ24)+(HOUR('Raw Data'!AQ24)*60))</f>
        <v/>
      </c>
      <c r="AR22" s="19" t="str">
        <f>+IF(ISERROR(MINUTE('Raw Data'!AR24)+(HOUR('Raw Data'!AR24)*60)),"",MINUTE('Raw Data'!AR24)+(HOUR('Raw Data'!AR24)*60))</f>
        <v/>
      </c>
      <c r="AS22" s="19" t="str">
        <f>+IF(ISERROR(MINUTE('Raw Data'!AS24)+(HOUR('Raw Data'!AS24)*60)),"",MINUTE('Raw Data'!AS24)+(HOUR('Raw Data'!AS24)*60))</f>
        <v/>
      </c>
      <c r="AT22" s="19" t="str">
        <f>+IF(ISERROR(MINUTE('Raw Data'!AT24)+(HOUR('Raw Data'!AT24)*60)),"",MINUTE('Raw Data'!AT24)+(HOUR('Raw Data'!AT24)*60))</f>
        <v/>
      </c>
      <c r="AU22" s="19" t="str">
        <f>+IF(ISERROR(MINUTE('Raw Data'!AU24)+(HOUR('Raw Data'!AU24)*60)),"",MINUTE('Raw Data'!AU24)+(HOUR('Raw Data'!AU24)*60))</f>
        <v/>
      </c>
      <c r="AV22" s="19" t="str">
        <f>+IF(ISERROR(MINUTE('Raw Data'!AV24)+(HOUR('Raw Data'!AV24)*60)),"",MINUTE('Raw Data'!AV24)+(HOUR('Raw Data'!AV24)*60))</f>
        <v/>
      </c>
      <c r="AW22" s="19" t="str">
        <f>+IF(ISERROR(MINUTE('Raw Data'!AW24)+(HOUR('Raw Data'!AW24)*60)),"",MINUTE('Raw Data'!AW24)+(HOUR('Raw Data'!AW24)*60))</f>
        <v/>
      </c>
      <c r="AX22" s="19">
        <f>+IF(ISERROR(MINUTE('Raw Data'!AX24)+(HOUR('Raw Data'!AX24)*60)),"",MINUTE('Raw Data'!AX24)+(HOUR('Raw Data'!AX24)*60))</f>
        <v>5</v>
      </c>
      <c r="AY22" s="19" t="str">
        <f>+IF(ISERROR(MINUTE('Raw Data'!AY24)+(HOUR('Raw Data'!AY24)*60)),"",MINUTE('Raw Data'!AY24)+(HOUR('Raw Data'!AY24)*60))</f>
        <v/>
      </c>
      <c r="AZ22" s="19">
        <f>+IF(ISERROR(MINUTE('Raw Data'!AZ24)+(HOUR('Raw Data'!AZ24)*60)),"",MINUTE('Raw Data'!AZ24)+(HOUR('Raw Data'!AZ24)*60))</f>
        <v>12</v>
      </c>
      <c r="BA22" s="19" t="str">
        <f>+IF(ISERROR(MINUTE('Raw Data'!BA24)+(HOUR('Raw Data'!BA24)*60)),"",MINUTE('Raw Data'!BA24)+(HOUR('Raw Data'!BA24)*60))</f>
        <v/>
      </c>
      <c r="BB22" s="19">
        <f>+IF(ISERROR(MINUTE('Raw Data'!BB24)+(HOUR('Raw Data'!BB24)*60)),"",MINUTE('Raw Data'!BB24)+(HOUR('Raw Data'!BB24)*60))</f>
        <v>5</v>
      </c>
      <c r="BC22" s="19" t="str">
        <f>+IF(ISERROR(MINUTE('Raw Data'!BC24)+(HOUR('Raw Data'!BC24)*60)),"",MINUTE('Raw Data'!BC24)+(HOUR('Raw Data'!BC24)*60))</f>
        <v/>
      </c>
      <c r="BD22" s="19" t="str">
        <f>+IF(ISERROR(MINUTE('Raw Data'!BD24)+(HOUR('Raw Data'!BD24)*60)),"",MINUTE('Raw Data'!BD24)+(HOUR('Raw Data'!BD24)*60))</f>
        <v/>
      </c>
      <c r="BE22" s="19" t="str">
        <f>+IF(ISERROR(MINUTE('Raw Data'!BE24)+(HOUR('Raw Data'!BE24)*60)),"",MINUTE('Raw Data'!BE24)+(HOUR('Raw Data'!BE24)*60))</f>
        <v/>
      </c>
      <c r="BF22" s="19" t="str">
        <f>+IF(ISERROR(MINUTE('Raw Data'!BF24)+(HOUR('Raw Data'!BF24)*60)),"",MINUTE('Raw Data'!BF24)+(HOUR('Raw Data'!BF24)*60))</f>
        <v/>
      </c>
      <c r="BG22" s="19" t="str">
        <f>+IF(ISERROR(MINUTE('Raw Data'!BG24)+(HOUR('Raw Data'!BG24)*60)),"",MINUTE('Raw Data'!BG24)+(HOUR('Raw Data'!BG24)*60))</f>
        <v/>
      </c>
      <c r="BH22" s="19" t="str">
        <f>+IF(ISERROR(MINUTE('Raw Data'!BH24)+(HOUR('Raw Data'!BH24)*60)),"",MINUTE('Raw Data'!BH24)+(HOUR('Raw Data'!BH24)*60))</f>
        <v/>
      </c>
      <c r="BI22" s="19" t="str">
        <f>+IF(ISERROR(MINUTE('Raw Data'!BI24)+(HOUR('Raw Data'!BI24)*60)),"",MINUTE('Raw Data'!BI24)+(HOUR('Raw Data'!BI24)*60))</f>
        <v/>
      </c>
      <c r="BJ22" s="19" t="str">
        <f>+IF(ISERROR(MINUTE('Raw Data'!BJ24)+(HOUR('Raw Data'!BJ24)*60)),"",MINUTE('Raw Data'!BJ24)+(HOUR('Raw Data'!BJ24)*60))</f>
        <v/>
      </c>
      <c r="BK22" s="19">
        <f>+IF(ISERROR(MINUTE('Raw Data'!BK24)+(HOUR('Raw Data'!BK24)*60)),"",MINUTE('Raw Data'!BK24)+(HOUR('Raw Data'!BK24)*60))</f>
        <v>9</v>
      </c>
      <c r="BL22" s="19" t="str">
        <f>+IF(ISERROR(MINUTE('Raw Data'!BL24)+(HOUR('Raw Data'!BL24)*60)),"",MINUTE('Raw Data'!BL24)+(HOUR('Raw Data'!BL24)*60))</f>
        <v/>
      </c>
      <c r="BM22" s="19" t="str">
        <f>+IF(ISERROR(MINUTE('Raw Data'!BM24)+(HOUR('Raw Data'!BM24)*60)),"",MINUTE('Raw Data'!BM24)+(HOUR('Raw Data'!BM24)*60))</f>
        <v/>
      </c>
      <c r="BN22" s="19" t="str">
        <f>+IF(ISERROR(MINUTE('Raw Data'!BN24)+(HOUR('Raw Data'!BN24)*60)),"",MINUTE('Raw Data'!BN24)+(HOUR('Raw Data'!BN24)*60))</f>
        <v/>
      </c>
      <c r="BO22" s="19" t="str">
        <f>+IF(ISERROR(MINUTE('Raw Data'!BO24)+(HOUR('Raw Data'!BO24)*60)),"",MINUTE('Raw Data'!BO24)+(HOUR('Raw Data'!BO24)*60))</f>
        <v/>
      </c>
      <c r="BP22" s="19" t="str">
        <f>+IF(ISERROR(MINUTE('Raw Data'!BP24)+(HOUR('Raw Data'!BP24)*60)),"",MINUTE('Raw Data'!BP24)+(HOUR('Raw Data'!BP24)*60))</f>
        <v/>
      </c>
      <c r="BQ22" s="19" t="str">
        <f>+IF(ISERROR(MINUTE('Raw Data'!BQ24)+(HOUR('Raw Data'!BQ24)*60)),"",MINUTE('Raw Data'!BQ24)+(HOUR('Raw Data'!BQ24)*60))</f>
        <v/>
      </c>
      <c r="BR22" s="19" t="str">
        <f>+IF(ISERROR(MINUTE('Raw Data'!BR24)+(HOUR('Raw Data'!BR24)*60)),"",MINUTE('Raw Data'!BR24)+(HOUR('Raw Data'!BR24)*60))</f>
        <v/>
      </c>
      <c r="BS22" s="19">
        <f>+IF(ISERROR(MINUTE('Raw Data'!BS24)+(HOUR('Raw Data'!BS24)*60)),"",MINUTE('Raw Data'!BS24)+(HOUR('Raw Data'!BS24)*60))</f>
        <v>5</v>
      </c>
      <c r="BT22" s="19" t="str">
        <f>+IF(ISERROR(MINUTE('Raw Data'!BT24)+(HOUR('Raw Data'!BT24)*60)),"",MINUTE('Raw Data'!BT24)+(HOUR('Raw Data'!BT24)*60))</f>
        <v/>
      </c>
      <c r="BU22" s="19" t="str">
        <f>+IF(ISERROR(MINUTE('Raw Data'!BU24)+(HOUR('Raw Data'!BU24)*60)),"",MINUTE('Raw Data'!BU24)+(HOUR('Raw Data'!BU24)*60))</f>
        <v/>
      </c>
      <c r="BV22" s="19" t="str">
        <f>+IF(ISERROR(MINUTE('Raw Data'!BV24)+(HOUR('Raw Data'!BV24)*60)),"",MINUTE('Raw Data'!BV24)+(HOUR('Raw Data'!BV24)*60))</f>
        <v/>
      </c>
      <c r="BW22" s="19" t="str">
        <f>+IF(ISERROR(MINUTE('Raw Data'!BW24)+(HOUR('Raw Data'!BW24)*60)),"",MINUTE('Raw Data'!BW24)+(HOUR('Raw Data'!BW24)*60))</f>
        <v/>
      </c>
      <c r="BX22" s="19" t="str">
        <f>+IF(ISERROR(MINUTE('Raw Data'!BX24)+(HOUR('Raw Data'!BX24)*60)),"",MINUTE('Raw Data'!BX24)+(HOUR('Raw Data'!BX24)*60))</f>
        <v/>
      </c>
      <c r="BY22" s="19" t="str">
        <f>+IF(ISERROR(MINUTE('Raw Data'!BY24)+(HOUR('Raw Data'!BY24)*60)),"",MINUTE('Raw Data'!BY24)+(HOUR('Raw Data'!BY24)*60))</f>
        <v/>
      </c>
      <c r="BZ22" s="19" t="str">
        <f>+IF(ISERROR(MINUTE('Raw Data'!BZ24)+(HOUR('Raw Data'!BZ24)*60)),"",MINUTE('Raw Data'!BZ24)+(HOUR('Raw Data'!BZ24)*60))</f>
        <v/>
      </c>
      <c r="CA22" s="19" t="str">
        <f>+IF(ISERROR(MINUTE('Raw Data'!CA24)+(HOUR('Raw Data'!CA24)*60)),"",MINUTE('Raw Data'!CA24)+(HOUR('Raw Data'!CA24)*60))</f>
        <v/>
      </c>
      <c r="CB22" s="19" t="str">
        <f>+IF(ISERROR(MINUTE('Raw Data'!CB24)+(HOUR('Raw Data'!CB24)*60)),"",MINUTE('Raw Data'!CB24)+(HOUR('Raw Data'!CB24)*60))</f>
        <v/>
      </c>
      <c r="CC22" s="19" t="str">
        <f>+IF(ISERROR(MINUTE('Raw Data'!CC24)+(HOUR('Raw Data'!CC24)*60)),"",MINUTE('Raw Data'!CC24)+(HOUR('Raw Data'!CC24)*60))</f>
        <v/>
      </c>
      <c r="CD22" s="19" t="str">
        <f>+IF(ISERROR(MINUTE('Raw Data'!CD24)+(HOUR('Raw Data'!CD24)*60)),"",MINUTE('Raw Data'!CD24)+(HOUR('Raw Data'!CD24)*60))</f>
        <v/>
      </c>
    </row>
    <row r="23" spans="1:82" x14ac:dyDescent="0.25">
      <c r="A23" s="215"/>
      <c r="B23" t="s">
        <v>87</v>
      </c>
      <c r="C23" t="s">
        <v>17</v>
      </c>
      <c r="D23" s="19" t="str">
        <f>+IF(ISERROR(MINUTE('Raw Data'!D25)+(HOUR('Raw Data'!D25)*60)),"",MINUTE('Raw Data'!D25)+(HOUR('Raw Data'!D25)*60))</f>
        <v/>
      </c>
      <c r="E23" s="19" t="str">
        <f>+IF(ISERROR(MINUTE('Raw Data'!E25)+(HOUR('Raw Data'!E25)*60)),"",MINUTE('Raw Data'!E25)+(HOUR('Raw Data'!E25)*60))</f>
        <v/>
      </c>
      <c r="F23" s="19" t="str">
        <f>+IF(ISERROR(MINUTE('Raw Data'!F25)+(HOUR('Raw Data'!F25)*60)),"",MINUTE('Raw Data'!F25)+(HOUR('Raw Data'!F25)*60))</f>
        <v/>
      </c>
      <c r="G23" s="19" t="str">
        <f>+IF(ISERROR(MINUTE('Raw Data'!G25)+(HOUR('Raw Data'!G25)*60)),"",MINUTE('Raw Data'!G25)+(HOUR('Raw Data'!G25)*60))</f>
        <v/>
      </c>
      <c r="H23" s="19" t="str">
        <f>+IF(ISERROR(MINUTE('Raw Data'!H25)+(HOUR('Raw Data'!H25)*60)),"",MINUTE('Raw Data'!H25)+(HOUR('Raw Data'!H25)*60))</f>
        <v/>
      </c>
      <c r="I23" s="19">
        <f>+IF(ISERROR(MINUTE('Raw Data'!I25)+(HOUR('Raw Data'!I25)*60)),"",MINUTE('Raw Data'!I25)+(HOUR('Raw Data'!I25)*60))</f>
        <v>20</v>
      </c>
      <c r="J23" s="19" t="str">
        <f>+IF(ISERROR(MINUTE('Raw Data'!J25)+(HOUR('Raw Data'!J25)*60)),"",MINUTE('Raw Data'!J25)+(HOUR('Raw Data'!J25)*60))</f>
        <v/>
      </c>
      <c r="K23" s="19" t="str">
        <f>+IF(ISERROR(MINUTE('Raw Data'!K25)+(HOUR('Raw Data'!K25)*60)),"",MINUTE('Raw Data'!K25)+(HOUR('Raw Data'!K25)*60))</f>
        <v/>
      </c>
      <c r="L23" s="19" t="str">
        <f>+IF(ISERROR(MINUTE('Raw Data'!L25)+(HOUR('Raw Data'!L25)*60)),"",MINUTE('Raw Data'!L25)+(HOUR('Raw Data'!L25)*60))</f>
        <v/>
      </c>
      <c r="M23" s="19" t="str">
        <f>+IF(ISERROR(MINUTE('Raw Data'!M25)+(HOUR('Raw Data'!M25)*60)),"",MINUTE('Raw Data'!M25)+(HOUR('Raw Data'!M25)*60))</f>
        <v/>
      </c>
      <c r="N23" s="19" t="str">
        <f>+IF(ISERROR(MINUTE('Raw Data'!N25)+(HOUR('Raw Data'!N25)*60)),"",MINUTE('Raw Data'!N25)+(HOUR('Raw Data'!N25)*60))</f>
        <v/>
      </c>
      <c r="O23" s="19" t="str">
        <f>+IF(ISERROR(MINUTE('Raw Data'!O25)+(HOUR('Raw Data'!O25)*60)),"",MINUTE('Raw Data'!O25)+(HOUR('Raw Data'!O25)*60))</f>
        <v/>
      </c>
      <c r="P23" s="19" t="str">
        <f>+IF(ISERROR(MINUTE('Raw Data'!P25)+(HOUR('Raw Data'!P25)*60)),"",MINUTE('Raw Data'!P25)+(HOUR('Raw Data'!P25)*60))</f>
        <v/>
      </c>
      <c r="Q23" s="19" t="str">
        <f>+IF(ISERROR(MINUTE('Raw Data'!Q25)+(HOUR('Raw Data'!Q25)*60)),"",MINUTE('Raw Data'!Q25)+(HOUR('Raw Data'!Q25)*60))</f>
        <v/>
      </c>
      <c r="R23" s="43" t="str">
        <f>+IF(ISERROR(MINUTE('Raw Data'!R25)+(HOUR('Raw Data'!R25)*60)),"",MINUTE('Raw Data'!R25)+(HOUR('Raw Data'!R25)*60))</f>
        <v/>
      </c>
      <c r="S23" s="19" t="str">
        <f>+IF(ISERROR(MINUTE('Raw Data'!S25)+(HOUR('Raw Data'!S25)*60)),"",MINUTE('Raw Data'!S25)+(HOUR('Raw Data'!S25)*60))</f>
        <v/>
      </c>
      <c r="T23" s="19" t="str">
        <f>+IF(ISERROR(MINUTE('Raw Data'!T25)+(HOUR('Raw Data'!T25)*60)),"",MINUTE('Raw Data'!T25)+(HOUR('Raw Data'!T25)*60))</f>
        <v/>
      </c>
      <c r="U23" s="19" t="str">
        <f>+IF(ISERROR(MINUTE('Raw Data'!U25)+(HOUR('Raw Data'!U25)*60)),"",MINUTE('Raw Data'!U25)+(HOUR('Raw Data'!U25)*60))</f>
        <v/>
      </c>
      <c r="V23" s="19" t="str">
        <f>+IF(ISERROR(MINUTE('Raw Data'!V25)+(HOUR('Raw Data'!V25)*60)),"",MINUTE('Raw Data'!V25)+(HOUR('Raw Data'!V25)*60))</f>
        <v/>
      </c>
      <c r="W23" s="19" t="str">
        <f>+IF(ISERROR(MINUTE('Raw Data'!W25)+(HOUR('Raw Data'!W25)*60)),"",MINUTE('Raw Data'!W25)+(HOUR('Raw Data'!W25)*60))</f>
        <v/>
      </c>
      <c r="X23" s="19" t="str">
        <f>+IF(ISERROR(MINUTE('Raw Data'!X25)+(HOUR('Raw Data'!X25)*60)),"",MINUTE('Raw Data'!X25)+(HOUR('Raw Data'!X25)*60))</f>
        <v/>
      </c>
      <c r="Y23" s="19" t="str">
        <f>+IF(ISERROR(MINUTE('Raw Data'!Y25)+(HOUR('Raw Data'!Y25)*60)),"",MINUTE('Raw Data'!Y25)+(HOUR('Raw Data'!Y25)*60))</f>
        <v/>
      </c>
      <c r="Z23" s="19" t="str">
        <f>+IF(ISERROR(MINUTE('Raw Data'!Z25)+(HOUR('Raw Data'!Z25)*60)),"",MINUTE('Raw Data'!Z25)+(HOUR('Raw Data'!Z25)*60))</f>
        <v/>
      </c>
      <c r="AA23" s="19">
        <f>+IF(ISERROR(MINUTE('Raw Data'!AA25)+(HOUR('Raw Data'!AA25)*60)),"",MINUTE('Raw Data'!AA25)+(HOUR('Raw Data'!AA25)*60))</f>
        <v>3</v>
      </c>
      <c r="AB23" s="19" t="str">
        <f>+IF(ISERROR(MINUTE('Raw Data'!AB25)+(HOUR('Raw Data'!AB25)*60)),"",MINUTE('Raw Data'!AB25)+(HOUR('Raw Data'!AB25)*60))</f>
        <v/>
      </c>
      <c r="AC23" s="19" t="str">
        <f>+IF(ISERROR(MINUTE('Raw Data'!AC25)+(HOUR('Raw Data'!AC25)*60)),"",MINUTE('Raw Data'!AC25)+(HOUR('Raw Data'!AC25)*60))</f>
        <v/>
      </c>
      <c r="AD23" s="19" t="str">
        <f>+IF(ISERROR(MINUTE('Raw Data'!AD25)+(HOUR('Raw Data'!AD25)*60)),"",MINUTE('Raw Data'!AD25)+(HOUR('Raw Data'!AD25)*60))</f>
        <v/>
      </c>
      <c r="AE23" s="19" t="str">
        <f>+IF(ISERROR(MINUTE('Raw Data'!AE25)+(HOUR('Raw Data'!AE25)*60)),"",MINUTE('Raw Data'!AE25)+(HOUR('Raw Data'!AE25)*60))</f>
        <v/>
      </c>
      <c r="AF23" s="19" t="str">
        <f>+IF(ISERROR(MINUTE('Raw Data'!AF25)+(HOUR('Raw Data'!AF25)*60)),"",MINUTE('Raw Data'!AF25)+(HOUR('Raw Data'!AF25)*60))</f>
        <v/>
      </c>
      <c r="AG23" s="19" t="str">
        <f>+IF(ISERROR(MINUTE('Raw Data'!AG25)+(HOUR('Raw Data'!AG25)*60)),"",MINUTE('Raw Data'!AG25)+(HOUR('Raw Data'!AG25)*60))</f>
        <v/>
      </c>
      <c r="AH23" s="19" t="str">
        <f>+IF(ISERROR(MINUTE('Raw Data'!AH25)+(HOUR('Raw Data'!AH25)*60)),"",MINUTE('Raw Data'!AH25)+(HOUR('Raw Data'!AH25)*60))</f>
        <v/>
      </c>
      <c r="AI23" s="19" t="str">
        <f>+IF(ISERROR(MINUTE('Raw Data'!AI25)+(HOUR('Raw Data'!AI25)*60)),"",MINUTE('Raw Data'!AI25)+(HOUR('Raw Data'!AI25)*60))</f>
        <v/>
      </c>
      <c r="AJ23" s="19">
        <f>+IF(ISERROR(MINUTE('Raw Data'!AJ25)+(HOUR('Raw Data'!AJ25)*60)),"",MINUTE('Raw Data'!AJ25)+(HOUR('Raw Data'!AJ25)*60))</f>
        <v>10</v>
      </c>
      <c r="AK23" s="19" t="str">
        <f>+IF(ISERROR(MINUTE('Raw Data'!AK25)+(HOUR('Raw Data'!AK25)*60)),"",MINUTE('Raw Data'!AK25)+(HOUR('Raw Data'!AK25)*60))</f>
        <v/>
      </c>
      <c r="AL23" s="19">
        <f>+IF(ISERROR(MINUTE('Raw Data'!AL25)+(HOUR('Raw Data'!AL25)*60)),"",MINUTE('Raw Data'!AL25)+(HOUR('Raw Data'!AL25)*60))</f>
        <v>14</v>
      </c>
      <c r="AM23" s="19">
        <f>+IF(ISERROR(MINUTE('Raw Data'!AM25)+(HOUR('Raw Data'!AM25)*60)),"",MINUTE('Raw Data'!AM25)+(HOUR('Raw Data'!AM25)*60))</f>
        <v>10</v>
      </c>
      <c r="AN23" s="19" t="str">
        <f>+IF(ISERROR(MINUTE('Raw Data'!AN25)+(HOUR('Raw Data'!AN25)*60)),"",MINUTE('Raw Data'!AN25)+(HOUR('Raw Data'!AN25)*60))</f>
        <v/>
      </c>
      <c r="AO23" s="19" t="str">
        <f>+IF(ISERROR(MINUTE('Raw Data'!AO25)+(HOUR('Raw Data'!AO25)*60)),"",MINUTE('Raw Data'!AO25)+(HOUR('Raw Data'!AO25)*60))</f>
        <v/>
      </c>
      <c r="AP23" s="19" t="str">
        <f>+IF(ISERROR(MINUTE('Raw Data'!AP25)+(HOUR('Raw Data'!AP25)*60)),"",MINUTE('Raw Data'!AP25)+(HOUR('Raw Data'!AP25)*60))</f>
        <v/>
      </c>
      <c r="AQ23" s="19" t="str">
        <f>+IF(ISERROR(MINUTE('Raw Data'!AQ25)+(HOUR('Raw Data'!AQ25)*60)),"",MINUTE('Raw Data'!AQ25)+(HOUR('Raw Data'!AQ25)*60))</f>
        <v/>
      </c>
      <c r="AR23" s="19" t="str">
        <f>+IF(ISERROR(MINUTE('Raw Data'!AR25)+(HOUR('Raw Data'!AR25)*60)),"",MINUTE('Raw Data'!AR25)+(HOUR('Raw Data'!AR25)*60))</f>
        <v/>
      </c>
      <c r="AS23" s="19" t="str">
        <f>+IF(ISERROR(MINUTE('Raw Data'!AS25)+(HOUR('Raw Data'!AS25)*60)),"",MINUTE('Raw Data'!AS25)+(HOUR('Raw Data'!AS25)*60))</f>
        <v/>
      </c>
      <c r="AT23" s="19" t="str">
        <f>+IF(ISERROR(MINUTE('Raw Data'!AT25)+(HOUR('Raw Data'!AT25)*60)),"",MINUTE('Raw Data'!AT25)+(HOUR('Raw Data'!AT25)*60))</f>
        <v/>
      </c>
      <c r="AU23" s="19" t="str">
        <f>+IF(ISERROR(MINUTE('Raw Data'!AU25)+(HOUR('Raw Data'!AU25)*60)),"",MINUTE('Raw Data'!AU25)+(HOUR('Raw Data'!AU25)*60))</f>
        <v/>
      </c>
      <c r="AV23" s="19" t="str">
        <f>+IF(ISERROR(MINUTE('Raw Data'!AV25)+(HOUR('Raw Data'!AV25)*60)),"",MINUTE('Raw Data'!AV25)+(HOUR('Raw Data'!AV25)*60))</f>
        <v/>
      </c>
      <c r="AW23" s="19" t="str">
        <f>+IF(ISERROR(MINUTE('Raw Data'!AW25)+(HOUR('Raw Data'!AW25)*60)),"",MINUTE('Raw Data'!AW25)+(HOUR('Raw Data'!AW25)*60))</f>
        <v/>
      </c>
      <c r="AX23" s="19">
        <f>+IF(ISERROR(MINUTE('Raw Data'!AX25)+(HOUR('Raw Data'!AX25)*60)),"",MINUTE('Raw Data'!AX25)+(HOUR('Raw Data'!AX25)*60))</f>
        <v>2</v>
      </c>
      <c r="AY23" s="19" t="str">
        <f>+IF(ISERROR(MINUTE('Raw Data'!AY25)+(HOUR('Raw Data'!AY25)*60)),"",MINUTE('Raw Data'!AY25)+(HOUR('Raw Data'!AY25)*60))</f>
        <v/>
      </c>
      <c r="AZ23" s="19" t="str">
        <f>+IF(ISERROR(MINUTE('Raw Data'!AZ25)+(HOUR('Raw Data'!AZ25)*60)),"",MINUTE('Raw Data'!AZ25)+(HOUR('Raw Data'!AZ25)*60))</f>
        <v/>
      </c>
      <c r="BA23" s="19" t="str">
        <f>+IF(ISERROR(MINUTE('Raw Data'!BA25)+(HOUR('Raw Data'!BA25)*60)),"",MINUTE('Raw Data'!BA25)+(HOUR('Raw Data'!BA25)*60))</f>
        <v/>
      </c>
      <c r="BB23" s="19" t="str">
        <f>+IF(ISERROR(MINUTE('Raw Data'!BB25)+(HOUR('Raw Data'!BB25)*60)),"",MINUTE('Raw Data'!BB25)+(HOUR('Raw Data'!BB25)*60))</f>
        <v/>
      </c>
      <c r="BC23" s="19" t="str">
        <f>+IF(ISERROR(MINUTE('Raw Data'!BC25)+(HOUR('Raw Data'!BC25)*60)),"",MINUTE('Raw Data'!BC25)+(HOUR('Raw Data'!BC25)*60))</f>
        <v/>
      </c>
      <c r="BD23" s="19" t="str">
        <f>+IF(ISERROR(MINUTE('Raw Data'!BD25)+(HOUR('Raw Data'!BD25)*60)),"",MINUTE('Raw Data'!BD25)+(HOUR('Raw Data'!BD25)*60))</f>
        <v/>
      </c>
      <c r="BE23" s="19" t="str">
        <f>+IF(ISERROR(MINUTE('Raw Data'!BE25)+(HOUR('Raw Data'!BE25)*60)),"",MINUTE('Raw Data'!BE25)+(HOUR('Raw Data'!BE25)*60))</f>
        <v/>
      </c>
      <c r="BF23" s="19" t="str">
        <f>+IF(ISERROR(MINUTE('Raw Data'!BF25)+(HOUR('Raw Data'!BF25)*60)),"",MINUTE('Raw Data'!BF25)+(HOUR('Raw Data'!BF25)*60))</f>
        <v/>
      </c>
      <c r="BG23" s="19" t="str">
        <f>+IF(ISERROR(MINUTE('Raw Data'!BG25)+(HOUR('Raw Data'!BG25)*60)),"",MINUTE('Raw Data'!BG25)+(HOUR('Raw Data'!BG25)*60))</f>
        <v/>
      </c>
      <c r="BH23" s="19" t="str">
        <f>+IF(ISERROR(MINUTE('Raw Data'!BH25)+(HOUR('Raw Data'!BH25)*60)),"",MINUTE('Raw Data'!BH25)+(HOUR('Raw Data'!BH25)*60))</f>
        <v/>
      </c>
      <c r="BI23" s="19" t="str">
        <f>+IF(ISERROR(MINUTE('Raw Data'!BI25)+(HOUR('Raw Data'!BI25)*60)),"",MINUTE('Raw Data'!BI25)+(HOUR('Raw Data'!BI25)*60))</f>
        <v/>
      </c>
      <c r="BJ23" s="19" t="str">
        <f>+IF(ISERROR(MINUTE('Raw Data'!BJ25)+(HOUR('Raw Data'!BJ25)*60)),"",MINUTE('Raw Data'!BJ25)+(HOUR('Raw Data'!BJ25)*60))</f>
        <v/>
      </c>
      <c r="BK23" s="19" t="str">
        <f>+IF(ISERROR(MINUTE('Raw Data'!BK25)+(HOUR('Raw Data'!BK25)*60)),"",MINUTE('Raw Data'!BK25)+(HOUR('Raw Data'!BK25)*60))</f>
        <v/>
      </c>
      <c r="BL23" s="19" t="str">
        <f>+IF(ISERROR(MINUTE('Raw Data'!BL25)+(HOUR('Raw Data'!BL25)*60)),"",MINUTE('Raw Data'!BL25)+(HOUR('Raw Data'!BL25)*60))</f>
        <v/>
      </c>
      <c r="BM23" s="19" t="str">
        <f>+IF(ISERROR(MINUTE('Raw Data'!BM25)+(HOUR('Raw Data'!BM25)*60)),"",MINUTE('Raw Data'!BM25)+(HOUR('Raw Data'!BM25)*60))</f>
        <v/>
      </c>
      <c r="BN23" s="19" t="str">
        <f>+IF(ISERROR(MINUTE('Raw Data'!BN25)+(HOUR('Raw Data'!BN25)*60)),"",MINUTE('Raw Data'!BN25)+(HOUR('Raw Data'!BN25)*60))</f>
        <v/>
      </c>
      <c r="BO23" s="19" t="str">
        <f>+IF(ISERROR(MINUTE('Raw Data'!BO25)+(HOUR('Raw Data'!BO25)*60)),"",MINUTE('Raw Data'!BO25)+(HOUR('Raw Data'!BO25)*60))</f>
        <v/>
      </c>
      <c r="BP23" s="19" t="str">
        <f>+IF(ISERROR(MINUTE('Raw Data'!BP25)+(HOUR('Raw Data'!BP25)*60)),"",MINUTE('Raw Data'!BP25)+(HOUR('Raw Data'!BP25)*60))</f>
        <v/>
      </c>
      <c r="BQ23" s="19" t="str">
        <f>+IF(ISERROR(MINUTE('Raw Data'!BQ25)+(HOUR('Raw Data'!BQ25)*60)),"",MINUTE('Raw Data'!BQ25)+(HOUR('Raw Data'!BQ25)*60))</f>
        <v/>
      </c>
      <c r="BR23" s="19" t="str">
        <f>+IF(ISERROR(MINUTE('Raw Data'!BR25)+(HOUR('Raw Data'!BR25)*60)),"",MINUTE('Raw Data'!BR25)+(HOUR('Raw Data'!BR25)*60))</f>
        <v/>
      </c>
      <c r="BS23" s="19" t="str">
        <f>+IF(ISERROR(MINUTE('Raw Data'!BS25)+(HOUR('Raw Data'!BS25)*60)),"",MINUTE('Raw Data'!BS25)+(HOUR('Raw Data'!BS25)*60))</f>
        <v/>
      </c>
      <c r="BT23" s="19" t="str">
        <f>+IF(ISERROR(MINUTE('Raw Data'!BT25)+(HOUR('Raw Data'!BT25)*60)),"",MINUTE('Raw Data'!BT25)+(HOUR('Raw Data'!BT25)*60))</f>
        <v/>
      </c>
      <c r="BU23" s="19" t="str">
        <f>+IF(ISERROR(MINUTE('Raw Data'!BU25)+(HOUR('Raw Data'!BU25)*60)),"",MINUTE('Raw Data'!BU25)+(HOUR('Raw Data'!BU25)*60))</f>
        <v/>
      </c>
      <c r="BV23" s="19" t="str">
        <f>+IF(ISERROR(MINUTE('Raw Data'!BV25)+(HOUR('Raw Data'!BV25)*60)),"",MINUTE('Raw Data'!BV25)+(HOUR('Raw Data'!BV25)*60))</f>
        <v/>
      </c>
      <c r="BW23" s="19" t="str">
        <f>+IF(ISERROR(MINUTE('Raw Data'!BW25)+(HOUR('Raw Data'!BW25)*60)),"",MINUTE('Raw Data'!BW25)+(HOUR('Raw Data'!BW25)*60))</f>
        <v/>
      </c>
      <c r="BX23" s="19" t="str">
        <f>+IF(ISERROR(MINUTE('Raw Data'!BX25)+(HOUR('Raw Data'!BX25)*60)),"",MINUTE('Raw Data'!BX25)+(HOUR('Raw Data'!BX25)*60))</f>
        <v/>
      </c>
      <c r="BY23" s="19" t="str">
        <f>+IF(ISERROR(MINUTE('Raw Data'!BY25)+(HOUR('Raw Data'!BY25)*60)),"",MINUTE('Raw Data'!BY25)+(HOUR('Raw Data'!BY25)*60))</f>
        <v/>
      </c>
      <c r="BZ23" s="19" t="str">
        <f>+IF(ISERROR(MINUTE('Raw Data'!BZ25)+(HOUR('Raw Data'!BZ25)*60)),"",MINUTE('Raw Data'!BZ25)+(HOUR('Raw Data'!BZ25)*60))</f>
        <v/>
      </c>
      <c r="CA23" s="19" t="str">
        <f>+IF(ISERROR(MINUTE('Raw Data'!CA25)+(HOUR('Raw Data'!CA25)*60)),"",MINUTE('Raw Data'!CA25)+(HOUR('Raw Data'!CA25)*60))</f>
        <v/>
      </c>
      <c r="CB23" s="19" t="str">
        <f>+IF(ISERROR(MINUTE('Raw Data'!CB25)+(HOUR('Raw Data'!CB25)*60)),"",MINUTE('Raw Data'!CB25)+(HOUR('Raw Data'!CB25)*60))</f>
        <v/>
      </c>
      <c r="CC23" s="19" t="str">
        <f>+IF(ISERROR(MINUTE('Raw Data'!CC25)+(HOUR('Raw Data'!CC25)*60)),"",MINUTE('Raw Data'!CC25)+(HOUR('Raw Data'!CC25)*60))</f>
        <v/>
      </c>
      <c r="CD23" s="19" t="str">
        <f>+IF(ISERROR(MINUTE('Raw Data'!CD25)+(HOUR('Raw Data'!CD25)*60)),"",MINUTE('Raw Data'!CD25)+(HOUR('Raw Data'!CD25)*60))</f>
        <v/>
      </c>
    </row>
    <row r="24" spans="1:82" x14ac:dyDescent="0.25">
      <c r="A24" s="215"/>
      <c r="B24" t="s">
        <v>87</v>
      </c>
      <c r="C24" t="s">
        <v>18</v>
      </c>
      <c r="D24" s="19" t="str">
        <f>+IF(ISERROR(MINUTE('Raw Data'!D26)+(HOUR('Raw Data'!D26)*60)),"",MINUTE('Raw Data'!D26)+(HOUR('Raw Data'!D26)*60))</f>
        <v/>
      </c>
      <c r="E24" s="19" t="str">
        <f>+IF(ISERROR(MINUTE('Raw Data'!E26)+(HOUR('Raw Data'!E26)*60)),"",MINUTE('Raw Data'!E26)+(HOUR('Raw Data'!E26)*60))</f>
        <v/>
      </c>
      <c r="F24" s="19" t="str">
        <f>+IF(ISERROR(MINUTE('Raw Data'!F26)+(HOUR('Raw Data'!F26)*60)),"",MINUTE('Raw Data'!F26)+(HOUR('Raw Data'!F26)*60))</f>
        <v/>
      </c>
      <c r="G24" s="19" t="str">
        <f>+IF(ISERROR(MINUTE('Raw Data'!G26)+(HOUR('Raw Data'!G26)*60)),"",MINUTE('Raw Data'!G26)+(HOUR('Raw Data'!G26)*60))</f>
        <v/>
      </c>
      <c r="H24" s="19" t="str">
        <f>+IF(ISERROR(MINUTE('Raw Data'!H26)+(HOUR('Raw Data'!H26)*60)),"",MINUTE('Raw Data'!H26)+(HOUR('Raw Data'!H26)*60))</f>
        <v/>
      </c>
      <c r="I24" s="19" t="str">
        <f>+IF(ISERROR(MINUTE('Raw Data'!I26)+(HOUR('Raw Data'!I26)*60)),"",MINUTE('Raw Data'!I26)+(HOUR('Raw Data'!I26)*60))</f>
        <v/>
      </c>
      <c r="J24" s="19" t="str">
        <f>+IF(ISERROR(MINUTE('Raw Data'!J26)+(HOUR('Raw Data'!J26)*60)),"",MINUTE('Raw Data'!J26)+(HOUR('Raw Data'!J26)*60))</f>
        <v/>
      </c>
      <c r="K24" s="19" t="str">
        <f>+IF(ISERROR(MINUTE('Raw Data'!K26)+(HOUR('Raw Data'!K26)*60)),"",MINUTE('Raw Data'!K26)+(HOUR('Raw Data'!K26)*60))</f>
        <v/>
      </c>
      <c r="L24" s="19" t="str">
        <f>+IF(ISERROR(MINUTE('Raw Data'!L26)+(HOUR('Raw Data'!L26)*60)),"",MINUTE('Raw Data'!L26)+(HOUR('Raw Data'!L26)*60))</f>
        <v/>
      </c>
      <c r="M24" s="19" t="str">
        <f>+IF(ISERROR(MINUTE('Raw Data'!M26)+(HOUR('Raw Data'!M26)*60)),"",MINUTE('Raw Data'!M26)+(HOUR('Raw Data'!M26)*60))</f>
        <v/>
      </c>
      <c r="N24" s="19" t="str">
        <f>+IF(ISERROR(MINUTE('Raw Data'!N26)+(HOUR('Raw Data'!N26)*60)),"",MINUTE('Raw Data'!N26)+(HOUR('Raw Data'!N26)*60))</f>
        <v/>
      </c>
      <c r="O24" s="19" t="str">
        <f>+IF(ISERROR(MINUTE('Raw Data'!O26)+(HOUR('Raw Data'!O26)*60)),"",MINUTE('Raw Data'!O26)+(HOUR('Raw Data'!O26)*60))</f>
        <v/>
      </c>
      <c r="P24" s="19" t="str">
        <f>+IF(ISERROR(MINUTE('Raw Data'!P26)+(HOUR('Raw Data'!P26)*60)),"",MINUTE('Raw Data'!P26)+(HOUR('Raw Data'!P26)*60))</f>
        <v/>
      </c>
      <c r="Q24" s="19" t="str">
        <f>+IF(ISERROR(MINUTE('Raw Data'!Q26)+(HOUR('Raw Data'!Q26)*60)),"",MINUTE('Raw Data'!Q26)+(HOUR('Raw Data'!Q26)*60))</f>
        <v/>
      </c>
      <c r="R24" s="43" t="str">
        <f>+IF(ISERROR(MINUTE('Raw Data'!R26)+(HOUR('Raw Data'!R26)*60)),"",MINUTE('Raw Data'!R26)+(HOUR('Raw Data'!R26)*60))</f>
        <v/>
      </c>
      <c r="S24" s="19" t="str">
        <f>+IF(ISERROR(MINUTE('Raw Data'!S26)+(HOUR('Raw Data'!S26)*60)),"",MINUTE('Raw Data'!S26)+(HOUR('Raw Data'!S26)*60))</f>
        <v/>
      </c>
      <c r="T24" s="19" t="str">
        <f>+IF(ISERROR(MINUTE('Raw Data'!T26)+(HOUR('Raw Data'!T26)*60)),"",MINUTE('Raw Data'!T26)+(HOUR('Raw Data'!T26)*60))</f>
        <v/>
      </c>
      <c r="U24" s="19" t="str">
        <f>+IF(ISERROR(MINUTE('Raw Data'!U26)+(HOUR('Raw Data'!U26)*60)),"",MINUTE('Raw Data'!U26)+(HOUR('Raw Data'!U26)*60))</f>
        <v/>
      </c>
      <c r="V24" s="19" t="str">
        <f>+IF(ISERROR(MINUTE('Raw Data'!V26)+(HOUR('Raw Data'!V26)*60)),"",MINUTE('Raw Data'!V26)+(HOUR('Raw Data'!V26)*60))</f>
        <v/>
      </c>
      <c r="W24" s="19" t="str">
        <f>+IF(ISERROR(MINUTE('Raw Data'!W26)+(HOUR('Raw Data'!W26)*60)),"",MINUTE('Raw Data'!W26)+(HOUR('Raw Data'!W26)*60))</f>
        <v/>
      </c>
      <c r="X24" s="19" t="str">
        <f>+IF(ISERROR(MINUTE('Raw Data'!X26)+(HOUR('Raw Data'!X26)*60)),"",MINUTE('Raw Data'!X26)+(HOUR('Raw Data'!X26)*60))</f>
        <v/>
      </c>
      <c r="Y24" s="19" t="str">
        <f>+IF(ISERROR(MINUTE('Raw Data'!Y26)+(HOUR('Raw Data'!Y26)*60)),"",MINUTE('Raw Data'!Y26)+(HOUR('Raw Data'!Y26)*60))</f>
        <v/>
      </c>
      <c r="Z24" s="19" t="str">
        <f>+IF(ISERROR(MINUTE('Raw Data'!Z26)+(HOUR('Raw Data'!Z26)*60)),"",MINUTE('Raw Data'!Z26)+(HOUR('Raw Data'!Z26)*60))</f>
        <v/>
      </c>
      <c r="AA24" s="19">
        <f>+IF(ISERROR(MINUTE('Raw Data'!AA26)+(HOUR('Raw Data'!AA26)*60)),"",MINUTE('Raw Data'!AA26)+(HOUR('Raw Data'!AA26)*60))</f>
        <v>10</v>
      </c>
      <c r="AB24" s="19" t="str">
        <f>+IF(ISERROR(MINUTE('Raw Data'!AB26)+(HOUR('Raw Data'!AB26)*60)),"",MINUTE('Raw Data'!AB26)+(HOUR('Raw Data'!AB26)*60))</f>
        <v/>
      </c>
      <c r="AC24" s="19" t="str">
        <f>+IF(ISERROR(MINUTE('Raw Data'!AC26)+(HOUR('Raw Data'!AC26)*60)),"",MINUTE('Raw Data'!AC26)+(HOUR('Raw Data'!AC26)*60))</f>
        <v/>
      </c>
      <c r="AD24" s="19" t="str">
        <f>+IF(ISERROR(MINUTE('Raw Data'!AD26)+(HOUR('Raw Data'!AD26)*60)),"",MINUTE('Raw Data'!AD26)+(HOUR('Raw Data'!AD26)*60))</f>
        <v/>
      </c>
      <c r="AE24" s="19" t="str">
        <f>+IF(ISERROR(MINUTE('Raw Data'!AE26)+(HOUR('Raw Data'!AE26)*60)),"",MINUTE('Raw Data'!AE26)+(HOUR('Raw Data'!AE26)*60))</f>
        <v/>
      </c>
      <c r="AF24" s="19" t="str">
        <f>+IF(ISERROR(MINUTE('Raw Data'!AF26)+(HOUR('Raw Data'!AF26)*60)),"",MINUTE('Raw Data'!AF26)+(HOUR('Raw Data'!AF26)*60))</f>
        <v/>
      </c>
      <c r="AG24" s="19" t="str">
        <f>+IF(ISERROR(MINUTE('Raw Data'!AG26)+(HOUR('Raw Data'!AG26)*60)),"",MINUTE('Raw Data'!AG26)+(HOUR('Raw Data'!AG26)*60))</f>
        <v/>
      </c>
      <c r="AH24" s="19" t="str">
        <f>+IF(ISERROR(MINUTE('Raw Data'!AH26)+(HOUR('Raw Data'!AH26)*60)),"",MINUTE('Raw Data'!AH26)+(HOUR('Raw Data'!AH26)*60))</f>
        <v/>
      </c>
      <c r="AI24" s="19" t="str">
        <f>+IF(ISERROR(MINUTE('Raw Data'!AI26)+(HOUR('Raw Data'!AI26)*60)),"",MINUTE('Raw Data'!AI26)+(HOUR('Raw Data'!AI26)*60))</f>
        <v/>
      </c>
      <c r="AJ24" s="19">
        <f>+IF(ISERROR(MINUTE('Raw Data'!AJ26)+(HOUR('Raw Data'!AJ26)*60)),"",MINUTE('Raw Data'!AJ26)+(HOUR('Raw Data'!AJ26)*60))</f>
        <v>10</v>
      </c>
      <c r="AK24" s="19" t="str">
        <f>+IF(ISERROR(MINUTE('Raw Data'!AK26)+(HOUR('Raw Data'!AK26)*60)),"",MINUTE('Raw Data'!AK26)+(HOUR('Raw Data'!AK26)*60))</f>
        <v/>
      </c>
      <c r="AL24" s="19">
        <f>+IF(ISERROR(MINUTE('Raw Data'!AL26)+(HOUR('Raw Data'!AL26)*60)),"",MINUTE('Raw Data'!AL26)+(HOUR('Raw Data'!AL26)*60))</f>
        <v>8</v>
      </c>
      <c r="AM24" s="19" t="str">
        <f>+IF(ISERROR(MINUTE('Raw Data'!AM26)+(HOUR('Raw Data'!AM26)*60)),"",MINUTE('Raw Data'!AM26)+(HOUR('Raw Data'!AM26)*60))</f>
        <v/>
      </c>
      <c r="AN24" s="19" t="str">
        <f>+IF(ISERROR(MINUTE('Raw Data'!AN26)+(HOUR('Raw Data'!AN26)*60)),"",MINUTE('Raw Data'!AN26)+(HOUR('Raw Data'!AN26)*60))</f>
        <v/>
      </c>
      <c r="AO24" s="19" t="str">
        <f>+IF(ISERROR(MINUTE('Raw Data'!AO26)+(HOUR('Raw Data'!AO26)*60)),"",MINUTE('Raw Data'!AO26)+(HOUR('Raw Data'!AO26)*60))</f>
        <v/>
      </c>
      <c r="AP24" s="19" t="str">
        <f>+IF(ISERROR(MINUTE('Raw Data'!AP26)+(HOUR('Raw Data'!AP26)*60)),"",MINUTE('Raw Data'!AP26)+(HOUR('Raw Data'!AP26)*60))</f>
        <v/>
      </c>
      <c r="AQ24" s="19" t="str">
        <f>+IF(ISERROR(MINUTE('Raw Data'!AQ26)+(HOUR('Raw Data'!AQ26)*60)),"",MINUTE('Raw Data'!AQ26)+(HOUR('Raw Data'!AQ26)*60))</f>
        <v/>
      </c>
      <c r="AR24" s="19" t="str">
        <f>+IF(ISERROR(MINUTE('Raw Data'!AR26)+(HOUR('Raw Data'!AR26)*60)),"",MINUTE('Raw Data'!AR26)+(HOUR('Raw Data'!AR26)*60))</f>
        <v/>
      </c>
      <c r="AS24" s="19" t="str">
        <f>+IF(ISERROR(MINUTE('Raw Data'!AS26)+(HOUR('Raw Data'!AS26)*60)),"",MINUTE('Raw Data'!AS26)+(HOUR('Raw Data'!AS26)*60))</f>
        <v/>
      </c>
      <c r="AT24" s="19" t="str">
        <f>+IF(ISERROR(MINUTE('Raw Data'!AT26)+(HOUR('Raw Data'!AT26)*60)),"",MINUTE('Raw Data'!AT26)+(HOUR('Raw Data'!AT26)*60))</f>
        <v/>
      </c>
      <c r="AU24" s="19" t="str">
        <f>+IF(ISERROR(MINUTE('Raw Data'!AU26)+(HOUR('Raw Data'!AU26)*60)),"",MINUTE('Raw Data'!AU26)+(HOUR('Raw Data'!AU26)*60))</f>
        <v/>
      </c>
      <c r="AV24" s="19" t="str">
        <f>+IF(ISERROR(MINUTE('Raw Data'!AV26)+(HOUR('Raw Data'!AV26)*60)),"",MINUTE('Raw Data'!AV26)+(HOUR('Raw Data'!AV26)*60))</f>
        <v/>
      </c>
      <c r="AW24" s="19" t="str">
        <f>+IF(ISERROR(MINUTE('Raw Data'!AW26)+(HOUR('Raw Data'!AW26)*60)),"",MINUTE('Raw Data'!AW26)+(HOUR('Raw Data'!AW26)*60))</f>
        <v/>
      </c>
      <c r="AX24" s="19" t="str">
        <f>+IF(ISERROR(MINUTE('Raw Data'!AX26)+(HOUR('Raw Data'!AX26)*60)),"",MINUTE('Raw Data'!AX26)+(HOUR('Raw Data'!AX26)*60))</f>
        <v/>
      </c>
      <c r="AY24" s="19" t="str">
        <f>+IF(ISERROR(MINUTE('Raw Data'!AY26)+(HOUR('Raw Data'!AY26)*60)),"",MINUTE('Raw Data'!AY26)+(HOUR('Raw Data'!AY26)*60))</f>
        <v/>
      </c>
      <c r="AZ24" s="19" t="str">
        <f>+IF(ISERROR(MINUTE('Raw Data'!AZ26)+(HOUR('Raw Data'!AZ26)*60)),"",MINUTE('Raw Data'!AZ26)+(HOUR('Raw Data'!AZ26)*60))</f>
        <v/>
      </c>
      <c r="BA24" s="19" t="str">
        <f>+IF(ISERROR(MINUTE('Raw Data'!BA26)+(HOUR('Raw Data'!BA26)*60)),"",MINUTE('Raw Data'!BA26)+(HOUR('Raw Data'!BA26)*60))</f>
        <v/>
      </c>
      <c r="BB24" s="19" t="str">
        <f>+IF(ISERROR(MINUTE('Raw Data'!BB26)+(HOUR('Raw Data'!BB26)*60)),"",MINUTE('Raw Data'!BB26)+(HOUR('Raw Data'!BB26)*60))</f>
        <v/>
      </c>
      <c r="BC24" s="19" t="str">
        <f>+IF(ISERROR(MINUTE('Raw Data'!BC26)+(HOUR('Raw Data'!BC26)*60)),"",MINUTE('Raw Data'!BC26)+(HOUR('Raw Data'!BC26)*60))</f>
        <v/>
      </c>
      <c r="BD24" s="19" t="str">
        <f>+IF(ISERROR(MINUTE('Raw Data'!BD26)+(HOUR('Raw Data'!BD26)*60)),"",MINUTE('Raw Data'!BD26)+(HOUR('Raw Data'!BD26)*60))</f>
        <v/>
      </c>
      <c r="BE24" s="19" t="str">
        <f>+IF(ISERROR(MINUTE('Raw Data'!BE26)+(HOUR('Raw Data'!BE26)*60)),"",MINUTE('Raw Data'!BE26)+(HOUR('Raw Data'!BE26)*60))</f>
        <v/>
      </c>
      <c r="BF24" s="19" t="str">
        <f>+IF(ISERROR(MINUTE('Raw Data'!BF26)+(HOUR('Raw Data'!BF26)*60)),"",MINUTE('Raw Data'!BF26)+(HOUR('Raw Data'!BF26)*60))</f>
        <v/>
      </c>
      <c r="BG24" s="19" t="str">
        <f>+IF(ISERROR(MINUTE('Raw Data'!BG26)+(HOUR('Raw Data'!BG26)*60)),"",MINUTE('Raw Data'!BG26)+(HOUR('Raw Data'!BG26)*60))</f>
        <v/>
      </c>
      <c r="BH24" s="19" t="str">
        <f>+IF(ISERROR(MINUTE('Raw Data'!BH26)+(HOUR('Raw Data'!BH26)*60)),"",MINUTE('Raw Data'!BH26)+(HOUR('Raw Data'!BH26)*60))</f>
        <v/>
      </c>
      <c r="BI24" s="19" t="str">
        <f>+IF(ISERROR(MINUTE('Raw Data'!BI26)+(HOUR('Raw Data'!BI26)*60)),"",MINUTE('Raw Data'!BI26)+(HOUR('Raw Data'!BI26)*60))</f>
        <v/>
      </c>
      <c r="BJ24" s="19" t="str">
        <f>+IF(ISERROR(MINUTE('Raw Data'!BJ26)+(HOUR('Raw Data'!BJ26)*60)),"",MINUTE('Raw Data'!BJ26)+(HOUR('Raw Data'!BJ26)*60))</f>
        <v/>
      </c>
      <c r="BK24" s="19" t="str">
        <f>+IF(ISERROR(MINUTE('Raw Data'!BK26)+(HOUR('Raw Data'!BK26)*60)),"",MINUTE('Raw Data'!BK26)+(HOUR('Raw Data'!BK26)*60))</f>
        <v/>
      </c>
      <c r="BL24" s="19" t="str">
        <f>+IF(ISERROR(MINUTE('Raw Data'!BL26)+(HOUR('Raw Data'!BL26)*60)),"",MINUTE('Raw Data'!BL26)+(HOUR('Raw Data'!BL26)*60))</f>
        <v/>
      </c>
      <c r="BM24" s="19" t="str">
        <f>+IF(ISERROR(MINUTE('Raw Data'!BM26)+(HOUR('Raw Data'!BM26)*60)),"",MINUTE('Raw Data'!BM26)+(HOUR('Raw Data'!BM26)*60))</f>
        <v/>
      </c>
      <c r="BN24" s="19" t="str">
        <f>+IF(ISERROR(MINUTE('Raw Data'!BN26)+(HOUR('Raw Data'!BN26)*60)),"",MINUTE('Raw Data'!BN26)+(HOUR('Raw Data'!BN26)*60))</f>
        <v/>
      </c>
      <c r="BO24" s="19" t="str">
        <f>+IF(ISERROR(MINUTE('Raw Data'!BO26)+(HOUR('Raw Data'!BO26)*60)),"",MINUTE('Raw Data'!BO26)+(HOUR('Raw Data'!BO26)*60))</f>
        <v/>
      </c>
      <c r="BP24" s="19" t="str">
        <f>+IF(ISERROR(MINUTE('Raw Data'!BP26)+(HOUR('Raw Data'!BP26)*60)),"",MINUTE('Raw Data'!BP26)+(HOUR('Raw Data'!BP26)*60))</f>
        <v/>
      </c>
      <c r="BQ24" s="19" t="str">
        <f>+IF(ISERROR(MINUTE('Raw Data'!BQ26)+(HOUR('Raw Data'!BQ26)*60)),"",MINUTE('Raw Data'!BQ26)+(HOUR('Raw Data'!BQ26)*60))</f>
        <v/>
      </c>
      <c r="BR24" s="19" t="str">
        <f>+IF(ISERROR(MINUTE('Raw Data'!BR26)+(HOUR('Raw Data'!BR26)*60)),"",MINUTE('Raw Data'!BR26)+(HOUR('Raw Data'!BR26)*60))</f>
        <v/>
      </c>
      <c r="BS24" s="19" t="str">
        <f>+IF(ISERROR(MINUTE('Raw Data'!BS26)+(HOUR('Raw Data'!BS26)*60)),"",MINUTE('Raw Data'!BS26)+(HOUR('Raw Data'!BS26)*60))</f>
        <v/>
      </c>
      <c r="BT24" s="19" t="str">
        <f>+IF(ISERROR(MINUTE('Raw Data'!BT26)+(HOUR('Raw Data'!BT26)*60)),"",MINUTE('Raw Data'!BT26)+(HOUR('Raw Data'!BT26)*60))</f>
        <v/>
      </c>
      <c r="BU24" s="19" t="str">
        <f>+IF(ISERROR(MINUTE('Raw Data'!BU26)+(HOUR('Raw Data'!BU26)*60)),"",MINUTE('Raw Data'!BU26)+(HOUR('Raw Data'!BU26)*60))</f>
        <v/>
      </c>
      <c r="BV24" s="19" t="str">
        <f>+IF(ISERROR(MINUTE('Raw Data'!BV26)+(HOUR('Raw Data'!BV26)*60)),"",MINUTE('Raw Data'!BV26)+(HOUR('Raw Data'!BV26)*60))</f>
        <v/>
      </c>
      <c r="BW24" s="19" t="str">
        <f>+IF(ISERROR(MINUTE('Raw Data'!BW26)+(HOUR('Raw Data'!BW26)*60)),"",MINUTE('Raw Data'!BW26)+(HOUR('Raw Data'!BW26)*60))</f>
        <v/>
      </c>
      <c r="BX24" s="19" t="str">
        <f>+IF(ISERROR(MINUTE('Raw Data'!BX26)+(HOUR('Raw Data'!BX26)*60)),"",MINUTE('Raw Data'!BX26)+(HOUR('Raw Data'!BX26)*60))</f>
        <v/>
      </c>
      <c r="BY24" s="19" t="str">
        <f>+IF(ISERROR(MINUTE('Raw Data'!BY26)+(HOUR('Raw Data'!BY26)*60)),"",MINUTE('Raw Data'!BY26)+(HOUR('Raw Data'!BY26)*60))</f>
        <v/>
      </c>
      <c r="BZ24" s="19" t="str">
        <f>+IF(ISERROR(MINUTE('Raw Data'!BZ26)+(HOUR('Raw Data'!BZ26)*60)),"",MINUTE('Raw Data'!BZ26)+(HOUR('Raw Data'!BZ26)*60))</f>
        <v/>
      </c>
      <c r="CA24" s="19" t="str">
        <f>+IF(ISERROR(MINUTE('Raw Data'!CA26)+(HOUR('Raw Data'!CA26)*60)),"",MINUTE('Raw Data'!CA26)+(HOUR('Raw Data'!CA26)*60))</f>
        <v/>
      </c>
      <c r="CB24" s="19" t="str">
        <f>+IF(ISERROR(MINUTE('Raw Data'!CB26)+(HOUR('Raw Data'!CB26)*60)),"",MINUTE('Raw Data'!CB26)+(HOUR('Raw Data'!CB26)*60))</f>
        <v/>
      </c>
      <c r="CC24" s="19" t="str">
        <f>+IF(ISERROR(MINUTE('Raw Data'!CC26)+(HOUR('Raw Data'!CC26)*60)),"",MINUTE('Raw Data'!CC26)+(HOUR('Raw Data'!CC26)*60))</f>
        <v/>
      </c>
      <c r="CD24" s="19" t="str">
        <f>+IF(ISERROR(MINUTE('Raw Data'!CD26)+(HOUR('Raw Data'!CD26)*60)),"",MINUTE('Raw Data'!CD26)+(HOUR('Raw Data'!CD26)*60))</f>
        <v/>
      </c>
    </row>
    <row r="25" spans="1:82" x14ac:dyDescent="0.25">
      <c r="A25" s="215"/>
      <c r="B25" t="s">
        <v>87</v>
      </c>
      <c r="C25" t="s">
        <v>19</v>
      </c>
      <c r="D25" s="19" t="str">
        <f>+IF(ISERROR(MINUTE('Raw Data'!D27)+(HOUR('Raw Data'!D27)*60)),"",MINUTE('Raw Data'!D27)+(HOUR('Raw Data'!D27)*60))</f>
        <v/>
      </c>
      <c r="E25" s="19" t="str">
        <f>+IF(ISERROR(MINUTE('Raw Data'!E27)+(HOUR('Raw Data'!E27)*60)),"",MINUTE('Raw Data'!E27)+(HOUR('Raw Data'!E27)*60))</f>
        <v/>
      </c>
      <c r="F25" s="19" t="str">
        <f>+IF(ISERROR(MINUTE('Raw Data'!F27)+(HOUR('Raw Data'!F27)*60)),"",MINUTE('Raw Data'!F27)+(HOUR('Raw Data'!F27)*60))</f>
        <v/>
      </c>
      <c r="G25" s="19" t="str">
        <f>+IF(ISERROR(MINUTE('Raw Data'!G27)+(HOUR('Raw Data'!G27)*60)),"",MINUTE('Raw Data'!G27)+(HOUR('Raw Data'!G27)*60))</f>
        <v/>
      </c>
      <c r="H25" s="19" t="str">
        <f>+IF(ISERROR(MINUTE('Raw Data'!H27)+(HOUR('Raw Data'!H27)*60)),"",MINUTE('Raw Data'!H27)+(HOUR('Raw Data'!H27)*60))</f>
        <v/>
      </c>
      <c r="I25" s="19" t="str">
        <f>+IF(ISERROR(MINUTE('Raw Data'!I27)+(HOUR('Raw Data'!I27)*60)),"",MINUTE('Raw Data'!I27)+(HOUR('Raw Data'!I27)*60))</f>
        <v/>
      </c>
      <c r="J25" s="19" t="str">
        <f>+IF(ISERROR(MINUTE('Raw Data'!J27)+(HOUR('Raw Data'!J27)*60)),"",MINUTE('Raw Data'!J27)+(HOUR('Raw Data'!J27)*60))</f>
        <v/>
      </c>
      <c r="K25" s="19" t="str">
        <f>+IF(ISERROR(MINUTE('Raw Data'!K27)+(HOUR('Raw Data'!K27)*60)),"",MINUTE('Raw Data'!K27)+(HOUR('Raw Data'!K27)*60))</f>
        <v/>
      </c>
      <c r="L25" s="19" t="str">
        <f>+IF(ISERROR(MINUTE('Raw Data'!L27)+(HOUR('Raw Data'!L27)*60)),"",MINUTE('Raw Data'!L27)+(HOUR('Raw Data'!L27)*60))</f>
        <v/>
      </c>
      <c r="M25" s="19" t="str">
        <f>+IF(ISERROR(MINUTE('Raw Data'!M27)+(HOUR('Raw Data'!M27)*60)),"",MINUTE('Raw Data'!M27)+(HOUR('Raw Data'!M27)*60))</f>
        <v/>
      </c>
      <c r="N25" s="19" t="str">
        <f>+IF(ISERROR(MINUTE('Raw Data'!N27)+(HOUR('Raw Data'!N27)*60)),"",MINUTE('Raw Data'!N27)+(HOUR('Raw Data'!N27)*60))</f>
        <v/>
      </c>
      <c r="O25" s="19" t="str">
        <f>+IF(ISERROR(MINUTE('Raw Data'!O27)+(HOUR('Raw Data'!O27)*60)),"",MINUTE('Raw Data'!O27)+(HOUR('Raw Data'!O27)*60))</f>
        <v/>
      </c>
      <c r="P25" s="19" t="str">
        <f>+IF(ISERROR(MINUTE('Raw Data'!P27)+(HOUR('Raw Data'!P27)*60)),"",MINUTE('Raw Data'!P27)+(HOUR('Raw Data'!P27)*60))</f>
        <v/>
      </c>
      <c r="Q25" s="19" t="str">
        <f>+IF(ISERROR(MINUTE('Raw Data'!Q27)+(HOUR('Raw Data'!Q27)*60)),"",MINUTE('Raw Data'!Q27)+(HOUR('Raw Data'!Q27)*60))</f>
        <v/>
      </c>
      <c r="R25" s="43" t="str">
        <f>+IF(ISERROR(MINUTE('Raw Data'!R27)+(HOUR('Raw Data'!R27)*60)),"",MINUTE('Raw Data'!R27)+(HOUR('Raw Data'!R27)*60))</f>
        <v/>
      </c>
      <c r="S25" s="19" t="str">
        <f>+IF(ISERROR(MINUTE('Raw Data'!S27)+(HOUR('Raw Data'!S27)*60)),"",MINUTE('Raw Data'!S27)+(HOUR('Raw Data'!S27)*60))</f>
        <v/>
      </c>
      <c r="T25" s="19" t="str">
        <f>+IF(ISERROR(MINUTE('Raw Data'!T27)+(HOUR('Raw Data'!T27)*60)),"",MINUTE('Raw Data'!T27)+(HOUR('Raw Data'!T27)*60))</f>
        <v/>
      </c>
      <c r="U25" s="19" t="str">
        <f>+IF(ISERROR(MINUTE('Raw Data'!U27)+(HOUR('Raw Data'!U27)*60)),"",MINUTE('Raw Data'!U27)+(HOUR('Raw Data'!U27)*60))</f>
        <v/>
      </c>
      <c r="V25" s="19" t="str">
        <f>+IF(ISERROR(MINUTE('Raw Data'!V27)+(HOUR('Raw Data'!V27)*60)),"",MINUTE('Raw Data'!V27)+(HOUR('Raw Data'!V27)*60))</f>
        <v/>
      </c>
      <c r="W25" s="19" t="str">
        <f>+IF(ISERROR(MINUTE('Raw Data'!W27)+(HOUR('Raw Data'!W27)*60)),"",MINUTE('Raw Data'!W27)+(HOUR('Raw Data'!W27)*60))</f>
        <v/>
      </c>
      <c r="X25" s="19" t="str">
        <f>+IF(ISERROR(MINUTE('Raw Data'!X27)+(HOUR('Raw Data'!X27)*60)),"",MINUTE('Raw Data'!X27)+(HOUR('Raw Data'!X27)*60))</f>
        <v/>
      </c>
      <c r="Y25" s="19" t="str">
        <f>+IF(ISERROR(MINUTE('Raw Data'!Y27)+(HOUR('Raw Data'!Y27)*60)),"",MINUTE('Raw Data'!Y27)+(HOUR('Raw Data'!Y27)*60))</f>
        <v/>
      </c>
      <c r="Z25" s="19" t="str">
        <f>+IF(ISERROR(MINUTE('Raw Data'!Z27)+(HOUR('Raw Data'!Z27)*60)),"",MINUTE('Raw Data'!Z27)+(HOUR('Raw Data'!Z27)*60))</f>
        <v/>
      </c>
      <c r="AA25" s="19" t="str">
        <f>+IF(ISERROR(MINUTE('Raw Data'!AA27)+(HOUR('Raw Data'!AA27)*60)),"",MINUTE('Raw Data'!AA27)+(HOUR('Raw Data'!AA27)*60))</f>
        <v/>
      </c>
      <c r="AB25" s="19" t="str">
        <f>+IF(ISERROR(MINUTE('Raw Data'!AB27)+(HOUR('Raw Data'!AB27)*60)),"",MINUTE('Raw Data'!AB27)+(HOUR('Raw Data'!AB27)*60))</f>
        <v/>
      </c>
      <c r="AC25" s="19" t="str">
        <f>+IF(ISERROR(MINUTE('Raw Data'!AC27)+(HOUR('Raw Data'!AC27)*60)),"",MINUTE('Raw Data'!AC27)+(HOUR('Raw Data'!AC27)*60))</f>
        <v/>
      </c>
      <c r="AD25" s="19" t="str">
        <f>+IF(ISERROR(MINUTE('Raw Data'!AD27)+(HOUR('Raw Data'!AD27)*60)),"",MINUTE('Raw Data'!AD27)+(HOUR('Raw Data'!AD27)*60))</f>
        <v/>
      </c>
      <c r="AE25" s="19" t="str">
        <f>+IF(ISERROR(MINUTE('Raw Data'!AE27)+(HOUR('Raw Data'!AE27)*60)),"",MINUTE('Raw Data'!AE27)+(HOUR('Raw Data'!AE27)*60))</f>
        <v/>
      </c>
      <c r="AF25" s="19" t="str">
        <f>+IF(ISERROR(MINUTE('Raw Data'!AF27)+(HOUR('Raw Data'!AF27)*60)),"",MINUTE('Raw Data'!AF27)+(HOUR('Raw Data'!AF27)*60))</f>
        <v/>
      </c>
      <c r="AG25" s="19" t="str">
        <f>+IF(ISERROR(MINUTE('Raw Data'!AG27)+(HOUR('Raw Data'!AG27)*60)),"",MINUTE('Raw Data'!AG27)+(HOUR('Raw Data'!AG27)*60))</f>
        <v/>
      </c>
      <c r="AH25" s="19" t="str">
        <f>+IF(ISERROR(MINUTE('Raw Data'!AH27)+(HOUR('Raw Data'!AH27)*60)),"",MINUTE('Raw Data'!AH27)+(HOUR('Raw Data'!AH27)*60))</f>
        <v/>
      </c>
      <c r="AI25" s="19" t="str">
        <f>+IF(ISERROR(MINUTE('Raw Data'!AI27)+(HOUR('Raw Data'!AI27)*60)),"",MINUTE('Raw Data'!AI27)+(HOUR('Raw Data'!AI27)*60))</f>
        <v/>
      </c>
      <c r="AJ25" s="19">
        <f>+IF(ISERROR(MINUTE('Raw Data'!AJ27)+(HOUR('Raw Data'!AJ27)*60)),"",MINUTE('Raw Data'!AJ27)+(HOUR('Raw Data'!AJ27)*60))</f>
        <v>15</v>
      </c>
      <c r="AK25" s="19" t="str">
        <f>+IF(ISERROR(MINUTE('Raw Data'!AK27)+(HOUR('Raw Data'!AK27)*60)),"",MINUTE('Raw Data'!AK27)+(HOUR('Raw Data'!AK27)*60))</f>
        <v/>
      </c>
      <c r="AL25" s="19" t="str">
        <f>+IF(ISERROR(MINUTE('Raw Data'!AL27)+(HOUR('Raw Data'!AL27)*60)),"",MINUTE('Raw Data'!AL27)+(HOUR('Raw Data'!AL27)*60))</f>
        <v/>
      </c>
      <c r="AM25" s="19" t="str">
        <f>+IF(ISERROR(MINUTE('Raw Data'!AM27)+(HOUR('Raw Data'!AM27)*60)),"",MINUTE('Raw Data'!AM27)+(HOUR('Raw Data'!AM27)*60))</f>
        <v/>
      </c>
      <c r="AN25" s="19" t="str">
        <f>+IF(ISERROR(MINUTE('Raw Data'!AN27)+(HOUR('Raw Data'!AN27)*60)),"",MINUTE('Raw Data'!AN27)+(HOUR('Raw Data'!AN27)*60))</f>
        <v/>
      </c>
      <c r="AO25" s="19" t="str">
        <f>+IF(ISERROR(MINUTE('Raw Data'!AO27)+(HOUR('Raw Data'!AO27)*60)),"",MINUTE('Raw Data'!AO27)+(HOUR('Raw Data'!AO27)*60))</f>
        <v/>
      </c>
      <c r="AP25" s="19" t="str">
        <f>+IF(ISERROR(MINUTE('Raw Data'!AP27)+(HOUR('Raw Data'!AP27)*60)),"",MINUTE('Raw Data'!AP27)+(HOUR('Raw Data'!AP27)*60))</f>
        <v/>
      </c>
      <c r="AQ25" s="19" t="str">
        <f>+IF(ISERROR(MINUTE('Raw Data'!AQ27)+(HOUR('Raw Data'!AQ27)*60)),"",MINUTE('Raw Data'!AQ27)+(HOUR('Raw Data'!AQ27)*60))</f>
        <v/>
      </c>
      <c r="AR25" s="19" t="str">
        <f>+IF(ISERROR(MINUTE('Raw Data'!AR27)+(HOUR('Raw Data'!AR27)*60)),"",MINUTE('Raw Data'!AR27)+(HOUR('Raw Data'!AR27)*60))</f>
        <v/>
      </c>
      <c r="AS25" s="19" t="str">
        <f>+IF(ISERROR(MINUTE('Raw Data'!AS27)+(HOUR('Raw Data'!AS27)*60)),"",MINUTE('Raw Data'!AS27)+(HOUR('Raw Data'!AS27)*60))</f>
        <v/>
      </c>
      <c r="AT25" s="19" t="str">
        <f>+IF(ISERROR(MINUTE('Raw Data'!AT27)+(HOUR('Raw Data'!AT27)*60)),"",MINUTE('Raw Data'!AT27)+(HOUR('Raw Data'!AT27)*60))</f>
        <v/>
      </c>
      <c r="AU25" s="19" t="str">
        <f>+IF(ISERROR(MINUTE('Raw Data'!AU27)+(HOUR('Raw Data'!AU27)*60)),"",MINUTE('Raw Data'!AU27)+(HOUR('Raw Data'!AU27)*60))</f>
        <v/>
      </c>
      <c r="AV25" s="19" t="str">
        <f>+IF(ISERROR(MINUTE('Raw Data'!AV27)+(HOUR('Raw Data'!AV27)*60)),"",MINUTE('Raw Data'!AV27)+(HOUR('Raw Data'!AV27)*60))</f>
        <v/>
      </c>
      <c r="AW25" s="19" t="str">
        <f>+IF(ISERROR(MINUTE('Raw Data'!AW27)+(HOUR('Raw Data'!AW27)*60)),"",MINUTE('Raw Data'!AW27)+(HOUR('Raw Data'!AW27)*60))</f>
        <v/>
      </c>
      <c r="AX25" s="19" t="str">
        <f>+IF(ISERROR(MINUTE('Raw Data'!AX27)+(HOUR('Raw Data'!AX27)*60)),"",MINUTE('Raw Data'!AX27)+(HOUR('Raw Data'!AX27)*60))</f>
        <v/>
      </c>
      <c r="AY25" s="19" t="str">
        <f>+IF(ISERROR(MINUTE('Raw Data'!AY27)+(HOUR('Raw Data'!AY27)*60)),"",MINUTE('Raw Data'!AY27)+(HOUR('Raw Data'!AY27)*60))</f>
        <v/>
      </c>
      <c r="AZ25" s="19" t="str">
        <f>+IF(ISERROR(MINUTE('Raw Data'!AZ27)+(HOUR('Raw Data'!AZ27)*60)),"",MINUTE('Raw Data'!AZ27)+(HOUR('Raw Data'!AZ27)*60))</f>
        <v/>
      </c>
      <c r="BA25" s="19" t="str">
        <f>+IF(ISERROR(MINUTE('Raw Data'!BA27)+(HOUR('Raw Data'!BA27)*60)),"",MINUTE('Raw Data'!BA27)+(HOUR('Raw Data'!BA27)*60))</f>
        <v/>
      </c>
      <c r="BB25" s="19" t="str">
        <f>+IF(ISERROR(MINUTE('Raw Data'!BB27)+(HOUR('Raw Data'!BB27)*60)),"",MINUTE('Raw Data'!BB27)+(HOUR('Raw Data'!BB27)*60))</f>
        <v/>
      </c>
      <c r="BC25" s="19" t="str">
        <f>+IF(ISERROR(MINUTE('Raw Data'!BC27)+(HOUR('Raw Data'!BC27)*60)),"",MINUTE('Raw Data'!BC27)+(HOUR('Raw Data'!BC27)*60))</f>
        <v/>
      </c>
      <c r="BD25" s="19" t="str">
        <f>+IF(ISERROR(MINUTE('Raw Data'!BD27)+(HOUR('Raw Data'!BD27)*60)),"",MINUTE('Raw Data'!BD27)+(HOUR('Raw Data'!BD27)*60))</f>
        <v/>
      </c>
      <c r="BE25" s="19" t="str">
        <f>+IF(ISERROR(MINUTE('Raw Data'!BE27)+(HOUR('Raw Data'!BE27)*60)),"",MINUTE('Raw Data'!BE27)+(HOUR('Raw Data'!BE27)*60))</f>
        <v/>
      </c>
      <c r="BF25" s="19" t="str">
        <f>+IF(ISERROR(MINUTE('Raw Data'!BF27)+(HOUR('Raw Data'!BF27)*60)),"",MINUTE('Raw Data'!BF27)+(HOUR('Raw Data'!BF27)*60))</f>
        <v/>
      </c>
      <c r="BG25" s="19" t="str">
        <f>+IF(ISERROR(MINUTE('Raw Data'!BG27)+(HOUR('Raw Data'!BG27)*60)),"",MINUTE('Raw Data'!BG27)+(HOUR('Raw Data'!BG27)*60))</f>
        <v/>
      </c>
      <c r="BH25" s="19" t="str">
        <f>+IF(ISERROR(MINUTE('Raw Data'!BH27)+(HOUR('Raw Data'!BH27)*60)),"",MINUTE('Raw Data'!BH27)+(HOUR('Raw Data'!BH27)*60))</f>
        <v/>
      </c>
      <c r="BI25" s="19" t="str">
        <f>+IF(ISERROR(MINUTE('Raw Data'!BI27)+(HOUR('Raw Data'!BI27)*60)),"",MINUTE('Raw Data'!BI27)+(HOUR('Raw Data'!BI27)*60))</f>
        <v/>
      </c>
      <c r="BJ25" s="19" t="str">
        <f>+IF(ISERROR(MINUTE('Raw Data'!BJ27)+(HOUR('Raw Data'!BJ27)*60)),"",MINUTE('Raw Data'!BJ27)+(HOUR('Raw Data'!BJ27)*60))</f>
        <v/>
      </c>
      <c r="BK25" s="19" t="str">
        <f>+IF(ISERROR(MINUTE('Raw Data'!BK27)+(HOUR('Raw Data'!BK27)*60)),"",MINUTE('Raw Data'!BK27)+(HOUR('Raw Data'!BK27)*60))</f>
        <v/>
      </c>
      <c r="BL25" s="19" t="str">
        <f>+IF(ISERROR(MINUTE('Raw Data'!BL27)+(HOUR('Raw Data'!BL27)*60)),"",MINUTE('Raw Data'!BL27)+(HOUR('Raw Data'!BL27)*60))</f>
        <v/>
      </c>
      <c r="BM25" s="19" t="str">
        <f>+IF(ISERROR(MINUTE('Raw Data'!BM27)+(HOUR('Raw Data'!BM27)*60)),"",MINUTE('Raw Data'!BM27)+(HOUR('Raw Data'!BM27)*60))</f>
        <v/>
      </c>
      <c r="BN25" s="19" t="str">
        <f>+IF(ISERROR(MINUTE('Raw Data'!BN27)+(HOUR('Raw Data'!BN27)*60)),"",MINUTE('Raw Data'!BN27)+(HOUR('Raw Data'!BN27)*60))</f>
        <v/>
      </c>
      <c r="BO25" s="19" t="str">
        <f>+IF(ISERROR(MINUTE('Raw Data'!BO27)+(HOUR('Raw Data'!BO27)*60)),"",MINUTE('Raw Data'!BO27)+(HOUR('Raw Data'!BO27)*60))</f>
        <v/>
      </c>
      <c r="BP25" s="19" t="str">
        <f>+IF(ISERROR(MINUTE('Raw Data'!BP27)+(HOUR('Raw Data'!BP27)*60)),"",MINUTE('Raw Data'!BP27)+(HOUR('Raw Data'!BP27)*60))</f>
        <v/>
      </c>
      <c r="BQ25" s="19" t="str">
        <f>+IF(ISERROR(MINUTE('Raw Data'!BQ27)+(HOUR('Raw Data'!BQ27)*60)),"",MINUTE('Raw Data'!BQ27)+(HOUR('Raw Data'!BQ27)*60))</f>
        <v/>
      </c>
      <c r="BR25" s="19" t="str">
        <f>+IF(ISERROR(MINUTE('Raw Data'!BR27)+(HOUR('Raw Data'!BR27)*60)),"",MINUTE('Raw Data'!BR27)+(HOUR('Raw Data'!BR27)*60))</f>
        <v/>
      </c>
      <c r="BS25" s="19" t="str">
        <f>+IF(ISERROR(MINUTE('Raw Data'!BS27)+(HOUR('Raw Data'!BS27)*60)),"",MINUTE('Raw Data'!BS27)+(HOUR('Raw Data'!BS27)*60))</f>
        <v/>
      </c>
      <c r="BT25" s="19" t="str">
        <f>+IF(ISERROR(MINUTE('Raw Data'!BT27)+(HOUR('Raw Data'!BT27)*60)),"",MINUTE('Raw Data'!BT27)+(HOUR('Raw Data'!BT27)*60))</f>
        <v/>
      </c>
      <c r="BU25" s="19" t="str">
        <f>+IF(ISERROR(MINUTE('Raw Data'!BU27)+(HOUR('Raw Data'!BU27)*60)),"",MINUTE('Raw Data'!BU27)+(HOUR('Raw Data'!BU27)*60))</f>
        <v/>
      </c>
      <c r="BV25" s="19" t="str">
        <f>+IF(ISERROR(MINUTE('Raw Data'!BV27)+(HOUR('Raw Data'!BV27)*60)),"",MINUTE('Raw Data'!BV27)+(HOUR('Raw Data'!BV27)*60))</f>
        <v/>
      </c>
      <c r="BW25" s="19" t="str">
        <f>+IF(ISERROR(MINUTE('Raw Data'!BW27)+(HOUR('Raw Data'!BW27)*60)),"",MINUTE('Raw Data'!BW27)+(HOUR('Raw Data'!BW27)*60))</f>
        <v/>
      </c>
      <c r="BX25" s="19" t="str">
        <f>+IF(ISERROR(MINUTE('Raw Data'!BX27)+(HOUR('Raw Data'!BX27)*60)),"",MINUTE('Raw Data'!BX27)+(HOUR('Raw Data'!BX27)*60))</f>
        <v/>
      </c>
      <c r="BY25" s="19" t="str">
        <f>+IF(ISERROR(MINUTE('Raw Data'!BY27)+(HOUR('Raw Data'!BY27)*60)),"",MINUTE('Raw Data'!BY27)+(HOUR('Raw Data'!BY27)*60))</f>
        <v/>
      </c>
      <c r="BZ25" s="19" t="str">
        <f>+IF(ISERROR(MINUTE('Raw Data'!BZ27)+(HOUR('Raw Data'!BZ27)*60)),"",MINUTE('Raw Data'!BZ27)+(HOUR('Raw Data'!BZ27)*60))</f>
        <v/>
      </c>
      <c r="CA25" s="19" t="str">
        <f>+IF(ISERROR(MINUTE('Raw Data'!CA27)+(HOUR('Raw Data'!CA27)*60)),"",MINUTE('Raw Data'!CA27)+(HOUR('Raw Data'!CA27)*60))</f>
        <v/>
      </c>
      <c r="CB25" s="19" t="str">
        <f>+IF(ISERROR(MINUTE('Raw Data'!CB27)+(HOUR('Raw Data'!CB27)*60)),"",MINUTE('Raw Data'!CB27)+(HOUR('Raw Data'!CB27)*60))</f>
        <v/>
      </c>
      <c r="CC25" s="19" t="str">
        <f>+IF(ISERROR(MINUTE('Raw Data'!CC27)+(HOUR('Raw Data'!CC27)*60)),"",MINUTE('Raw Data'!CC27)+(HOUR('Raw Data'!CC27)*60))</f>
        <v/>
      </c>
      <c r="CD25" s="19" t="str">
        <f>+IF(ISERROR(MINUTE('Raw Data'!CD27)+(HOUR('Raw Data'!CD27)*60)),"",MINUTE('Raw Data'!CD27)+(HOUR('Raw Data'!CD27)*60))</f>
        <v/>
      </c>
    </row>
    <row r="26" spans="1:82" x14ac:dyDescent="0.25">
      <c r="A26" s="215"/>
      <c r="B26" t="s">
        <v>87</v>
      </c>
      <c r="C26" t="s">
        <v>20</v>
      </c>
      <c r="D26" s="19" t="str">
        <f>+'Raw Data'!D28</f>
        <v>N/A</v>
      </c>
      <c r="E26" s="19" t="str">
        <f>+'Raw Data'!E28</f>
        <v>N/A</v>
      </c>
      <c r="F26" s="19" t="str">
        <f>+'Raw Data'!F28</f>
        <v>N/A</v>
      </c>
      <c r="G26" s="19" t="str">
        <f>+'Raw Data'!G28</f>
        <v>N/A</v>
      </c>
      <c r="H26" s="19" t="str">
        <f>+'Raw Data'!H28</f>
        <v>N/A</v>
      </c>
      <c r="I26" s="19">
        <f>+'Raw Data'!I28</f>
        <v>2</v>
      </c>
      <c r="J26" s="19" t="str">
        <f>+'Raw Data'!J28</f>
        <v>N/A</v>
      </c>
      <c r="K26" s="19" t="str">
        <f>+'Raw Data'!K28</f>
        <v>N/A</v>
      </c>
      <c r="L26" s="19" t="str">
        <f>+'Raw Data'!L28</f>
        <v>N/A</v>
      </c>
      <c r="M26" s="19" t="str">
        <f>+'Raw Data'!M28</f>
        <v>N/A</v>
      </c>
      <c r="N26" s="19" t="str">
        <f>+'Raw Data'!N28</f>
        <v>N/A</v>
      </c>
      <c r="O26" s="19" t="str">
        <f>+'Raw Data'!O28</f>
        <v>N/A</v>
      </c>
      <c r="P26" s="19" t="str">
        <f>+'Raw Data'!P28</f>
        <v>N/A</v>
      </c>
      <c r="Q26" s="19" t="str">
        <f>+'Raw Data'!Q28</f>
        <v>N/A</v>
      </c>
      <c r="R26" s="43" t="str">
        <f>+'Raw Data'!R28</f>
        <v>N/A</v>
      </c>
      <c r="S26" s="19" t="str">
        <f>+'Raw Data'!S28</f>
        <v>N/A</v>
      </c>
      <c r="T26" s="19" t="str">
        <f>+'Raw Data'!T28</f>
        <v>N/A</v>
      </c>
      <c r="U26" s="19" t="str">
        <f>+'Raw Data'!U28</f>
        <v>N/A</v>
      </c>
      <c r="V26" s="19" t="str">
        <f>+'Raw Data'!V28</f>
        <v>N/A</v>
      </c>
      <c r="W26" s="19" t="str">
        <f>+'Raw Data'!W28</f>
        <v>N/A</v>
      </c>
      <c r="X26" s="19" t="str">
        <f>+'Raw Data'!X28</f>
        <v>N/A</v>
      </c>
      <c r="Y26" s="19" t="str">
        <f>+'Raw Data'!Y28</f>
        <v>N/A</v>
      </c>
      <c r="Z26" s="19">
        <f>+'Raw Data'!Z28</f>
        <v>1</v>
      </c>
      <c r="AA26" s="19">
        <f>+'Raw Data'!AA28</f>
        <v>1</v>
      </c>
      <c r="AB26" s="19" t="str">
        <f>+'Raw Data'!AB28</f>
        <v>N/A</v>
      </c>
      <c r="AC26" s="19">
        <f>+'Raw Data'!AC28</f>
        <v>0</v>
      </c>
      <c r="AD26" s="19">
        <f>+'Raw Data'!AD28</f>
        <v>0</v>
      </c>
      <c r="AE26" s="19" t="str">
        <f>+'Raw Data'!AE28</f>
        <v>N/A</v>
      </c>
      <c r="AF26" s="19" t="str">
        <f>+'Raw Data'!AF28</f>
        <v>N/A</v>
      </c>
      <c r="AG26" s="19" t="str">
        <f>+'Raw Data'!AG28</f>
        <v>N/A</v>
      </c>
      <c r="AH26" s="19" t="str">
        <f>+'Raw Data'!AH28</f>
        <v>N/A</v>
      </c>
      <c r="AI26" s="19" t="str">
        <f>+'Raw Data'!AI28</f>
        <v>N/A</v>
      </c>
      <c r="AJ26" s="19">
        <f>+'Raw Data'!AJ28</f>
        <v>0</v>
      </c>
      <c r="AK26" s="19" t="str">
        <f>+'Raw Data'!AK28</f>
        <v>N/A</v>
      </c>
      <c r="AL26" s="19">
        <f>+'Raw Data'!AL28</f>
        <v>2</v>
      </c>
      <c r="AM26" s="19">
        <f>+'Raw Data'!AM28</f>
        <v>1</v>
      </c>
      <c r="AN26" s="19" t="str">
        <f>+'Raw Data'!AN28</f>
        <v>N/A</v>
      </c>
      <c r="AO26" s="19" t="str">
        <f>+'Raw Data'!AO28</f>
        <v>N/A</v>
      </c>
      <c r="AP26" s="19" t="str">
        <f>+'Raw Data'!AP28</f>
        <v>N/A</v>
      </c>
      <c r="AQ26" s="19" t="str">
        <f>+'Raw Data'!AQ28</f>
        <v>N/A</v>
      </c>
      <c r="AR26" s="19" t="str">
        <f>+'Raw Data'!AR28</f>
        <v>N/A</v>
      </c>
      <c r="AS26" s="19" t="str">
        <f>+'Raw Data'!AS28</f>
        <v>N/A</v>
      </c>
      <c r="AT26" s="19" t="str">
        <f>+'Raw Data'!AT28</f>
        <v>N/A</v>
      </c>
      <c r="AU26" s="19" t="str">
        <f>+'Raw Data'!AU28</f>
        <v>N/A</v>
      </c>
      <c r="AV26" s="19" t="str">
        <f>+'Raw Data'!AV28</f>
        <v>N/A</v>
      </c>
      <c r="AW26" s="19" t="str">
        <f>+'Raw Data'!AW28</f>
        <v>N/A</v>
      </c>
      <c r="AX26" s="19">
        <f>+'Raw Data'!AX28</f>
        <v>3</v>
      </c>
      <c r="AY26" s="19" t="str">
        <f>+'Raw Data'!AY28</f>
        <v>N/A</v>
      </c>
      <c r="AZ26" s="19">
        <f>+'Raw Data'!AZ28</f>
        <v>1</v>
      </c>
      <c r="BA26" s="19" t="str">
        <f>+'Raw Data'!BA28</f>
        <v>N/A</v>
      </c>
      <c r="BB26" s="19">
        <f>+'Raw Data'!BB28</f>
        <v>2</v>
      </c>
      <c r="BC26" s="19" t="str">
        <f>+'Raw Data'!BC28</f>
        <v>N/A</v>
      </c>
      <c r="BD26" s="19" t="str">
        <f>+'Raw Data'!BD28</f>
        <v>N/A</v>
      </c>
      <c r="BE26" s="19" t="str">
        <f>+'Raw Data'!BE28</f>
        <v>N/A</v>
      </c>
      <c r="BF26" s="19" t="str">
        <f>+'Raw Data'!BF28</f>
        <v>N/A</v>
      </c>
      <c r="BG26" s="19" t="str">
        <f>+'Raw Data'!BG28</f>
        <v>N/A</v>
      </c>
      <c r="BH26" s="19" t="str">
        <f>+'Raw Data'!BH28</f>
        <v>N/A</v>
      </c>
      <c r="BI26" s="19" t="str">
        <f>+'Raw Data'!BI28</f>
        <v>N/A</v>
      </c>
      <c r="BJ26" s="19" t="str">
        <f>+'Raw Data'!BJ28</f>
        <v>N/A</v>
      </c>
      <c r="BK26" s="19">
        <f>+'Raw Data'!BK28</f>
        <v>1</v>
      </c>
      <c r="BL26" s="19" t="str">
        <f>+'Raw Data'!BL28</f>
        <v>N/A</v>
      </c>
      <c r="BM26" s="19" t="str">
        <f>+'Raw Data'!BM28</f>
        <v>N/A</v>
      </c>
      <c r="BN26" s="19" t="str">
        <f>+'Raw Data'!BN28</f>
        <v>N/A</v>
      </c>
      <c r="BO26" s="19" t="str">
        <f>+'Raw Data'!BO28</f>
        <v>N/A</v>
      </c>
      <c r="BP26" s="19" t="str">
        <f>+'Raw Data'!BP28</f>
        <v>N/A</v>
      </c>
      <c r="BQ26" s="19" t="str">
        <f>+'Raw Data'!BQ28</f>
        <v>N/A</v>
      </c>
      <c r="BR26" s="19" t="str">
        <f>+'Raw Data'!BR28</f>
        <v>N/A</v>
      </c>
      <c r="BS26" s="19">
        <f>+'Raw Data'!BS28</f>
        <v>1</v>
      </c>
      <c r="BT26" s="19" t="str">
        <f>+'Raw Data'!BT28</f>
        <v>N/A</v>
      </c>
      <c r="BU26" s="19" t="str">
        <f>+'Raw Data'!BU28</f>
        <v>N/A</v>
      </c>
      <c r="BV26" s="19" t="str">
        <f>+'Raw Data'!BV28</f>
        <v>N/A</v>
      </c>
      <c r="BW26" s="19" t="str">
        <f>+'Raw Data'!BW28</f>
        <v>N/A</v>
      </c>
      <c r="BX26" s="19" t="str">
        <f>+'Raw Data'!BX28</f>
        <v>N/A</v>
      </c>
      <c r="BY26" s="19" t="str">
        <f>+'Raw Data'!BY28</f>
        <v>N/A</v>
      </c>
      <c r="BZ26" s="19" t="str">
        <f>+'Raw Data'!BZ28</f>
        <v>N/A</v>
      </c>
      <c r="CA26" s="19" t="str">
        <f>+'Raw Data'!CA28</f>
        <v>N/A</v>
      </c>
      <c r="CB26" s="19" t="str">
        <f>+'Raw Data'!CB28</f>
        <v>N/A</v>
      </c>
      <c r="CC26" s="19" t="str">
        <f>+'Raw Data'!CC28</f>
        <v>N/A</v>
      </c>
      <c r="CD26" s="19" t="str">
        <f>+'Raw Data'!CD28</f>
        <v>N/A</v>
      </c>
    </row>
    <row r="27" spans="1:82" x14ac:dyDescent="0.25">
      <c r="A27" s="215"/>
      <c r="B27" t="s">
        <v>79</v>
      </c>
      <c r="C27" t="s">
        <v>21</v>
      </c>
      <c r="D27" s="19">
        <f>+IF(ISERROR((SECOND('Raw Data'!D29)/60)+MINUTE('Raw Data'!D29)+(HOUR('Raw Data'!D29)*60)),"N/A",(SECOND('Raw Data'!D29)/60)+MINUTE('Raw Data'!D29)+(HOUR('Raw Data'!D29)*60))</f>
        <v>0</v>
      </c>
      <c r="E27" s="19">
        <f>+IF(ISERROR((SECOND('Raw Data'!E29)/60)+MINUTE('Raw Data'!E29)+(HOUR('Raw Data'!E29)*60)),"N/A",(SECOND('Raw Data'!E29)/60)+MINUTE('Raw Data'!E29)+(HOUR('Raw Data'!E29)*60))</f>
        <v>0</v>
      </c>
      <c r="F27" s="19">
        <f>+IF(ISERROR((SECOND('Raw Data'!F29)/60)+MINUTE('Raw Data'!F29)+(HOUR('Raw Data'!F29)*60)),"N/A",(SECOND('Raw Data'!F29)/60)+MINUTE('Raw Data'!F29)+(HOUR('Raw Data'!F29)*60))</f>
        <v>0</v>
      </c>
      <c r="G27" s="19">
        <f>+IF(ISERROR((SECOND('Raw Data'!G29)/60)+MINUTE('Raw Data'!G29)+(HOUR('Raw Data'!G29)*60)),"N/A",(SECOND('Raw Data'!G29)/60)+MINUTE('Raw Data'!G29)+(HOUR('Raw Data'!G29)*60))</f>
        <v>0</v>
      </c>
      <c r="H27" s="19">
        <f>+IF(ISERROR((SECOND('Raw Data'!H29)/60)+MINUTE('Raw Data'!H29)+(HOUR('Raw Data'!H29)*60)),"N/A",(SECOND('Raw Data'!H29)/60)+MINUTE('Raw Data'!H29)+(HOUR('Raw Data'!H29)*60))</f>
        <v>0</v>
      </c>
      <c r="I27" s="19">
        <f>+IF(ISERROR((SECOND('Raw Data'!I29)/60)+MINUTE('Raw Data'!I29)+(HOUR('Raw Data'!I29)*60)),"N/A",(SECOND('Raw Data'!I29)/60)+MINUTE('Raw Data'!I29)+(HOUR('Raw Data'!I29)*60))</f>
        <v>0</v>
      </c>
      <c r="J27" s="19">
        <f>+IF(ISERROR((SECOND('Raw Data'!J29)/60)+MINUTE('Raw Data'!J29)+(HOUR('Raw Data'!J29)*60)),"N/A",(SECOND('Raw Data'!J29)/60)+MINUTE('Raw Data'!J29)+(HOUR('Raw Data'!J29)*60))</f>
        <v>0</v>
      </c>
      <c r="K27" s="19">
        <f>+IF(ISERROR((SECOND('Raw Data'!K29)/60)+MINUTE('Raw Data'!K29)+(HOUR('Raw Data'!K29)*60)),"N/A",(SECOND('Raw Data'!K29)/60)+MINUTE('Raw Data'!K29)+(HOUR('Raw Data'!K29)*60))</f>
        <v>0</v>
      </c>
      <c r="L27" s="19">
        <f>+IF(ISERROR((SECOND('Raw Data'!L29)/60)+MINUTE('Raw Data'!L29)+(HOUR('Raw Data'!L29)*60)),"N/A",(SECOND('Raw Data'!L29)/60)+MINUTE('Raw Data'!L29)+(HOUR('Raw Data'!L29)*60))</f>
        <v>0</v>
      </c>
      <c r="M27" s="19">
        <f>+IF(ISERROR((SECOND('Raw Data'!M29)/60)+MINUTE('Raw Data'!M29)+(HOUR('Raw Data'!M29)*60)),"N/A",(SECOND('Raw Data'!M29)/60)+MINUTE('Raw Data'!M29)+(HOUR('Raw Data'!M29)*60))</f>
        <v>0</v>
      </c>
      <c r="N27" s="19">
        <f>+IF(ISERROR((SECOND('Raw Data'!N29)/60)+MINUTE('Raw Data'!N29)+(HOUR('Raw Data'!N29)*60)),"N/A",(SECOND('Raw Data'!N29)/60)+MINUTE('Raw Data'!N29)+(HOUR('Raw Data'!N29)*60))</f>
        <v>0</v>
      </c>
      <c r="O27" s="19">
        <f>+IF(ISERROR((SECOND('Raw Data'!O29)/60)+MINUTE('Raw Data'!O29)+(HOUR('Raw Data'!O29)*60)),"N/A",(SECOND('Raw Data'!O29)/60)+MINUTE('Raw Data'!O29)+(HOUR('Raw Data'!O29)*60))</f>
        <v>0</v>
      </c>
      <c r="P27" s="19">
        <f>+IF(ISERROR((SECOND('Raw Data'!P29)/60)+MINUTE('Raw Data'!P29)+(HOUR('Raw Data'!P29)*60)),"N/A",(SECOND('Raw Data'!P29)/60)+MINUTE('Raw Data'!P29)+(HOUR('Raw Data'!P29)*60))</f>
        <v>0</v>
      </c>
      <c r="Q27" s="19">
        <f>+IF(ISERROR((SECOND('Raw Data'!Q29)/60)+MINUTE('Raw Data'!Q29)+(HOUR('Raw Data'!Q29)*60)),"N/A",(SECOND('Raw Data'!Q29)/60)+MINUTE('Raw Data'!Q29)+(HOUR('Raw Data'!Q29)*60))</f>
        <v>0</v>
      </c>
      <c r="R27" s="43">
        <f>+IF(ISERROR((SECOND('Raw Data'!R29)/60)+MINUTE('Raw Data'!R29)+(HOUR('Raw Data'!R29)*60)),"N/A",(SECOND('Raw Data'!R29)/60)+MINUTE('Raw Data'!R29)+(HOUR('Raw Data'!R29)*60))</f>
        <v>0</v>
      </c>
      <c r="S27" s="19">
        <f>+IF(ISERROR((SECOND('Raw Data'!S29)/60)+MINUTE('Raw Data'!S29)+(HOUR('Raw Data'!S29)*60)),"N/A",(SECOND('Raw Data'!S29)/60)+MINUTE('Raw Data'!S29)+(HOUR('Raw Data'!S29)*60))</f>
        <v>0</v>
      </c>
      <c r="T27" s="19">
        <f>+IF(ISERROR((SECOND('Raw Data'!T29)/60)+MINUTE('Raw Data'!T29)+(HOUR('Raw Data'!T29)*60)),"N/A",(SECOND('Raw Data'!T29)/60)+MINUTE('Raw Data'!T29)+(HOUR('Raw Data'!T29)*60))</f>
        <v>0</v>
      </c>
      <c r="U27" s="19">
        <f>+IF(ISERROR((SECOND('Raw Data'!U29)/60)+MINUTE('Raw Data'!U29)+(HOUR('Raw Data'!U29)*60)),"N/A",(SECOND('Raw Data'!U29)/60)+MINUTE('Raw Data'!U29)+(HOUR('Raw Data'!U29)*60))</f>
        <v>0</v>
      </c>
      <c r="V27" s="19">
        <f>+IF(ISERROR((SECOND('Raw Data'!V29)/60)+MINUTE('Raw Data'!V29)+(HOUR('Raw Data'!V29)*60)),"N/A",(SECOND('Raw Data'!V29)/60)+MINUTE('Raw Data'!V29)+(HOUR('Raw Data'!V29)*60))</f>
        <v>0</v>
      </c>
      <c r="W27" s="19">
        <f>+IF(ISERROR((SECOND('Raw Data'!W29)/60)+MINUTE('Raw Data'!W29)+(HOUR('Raw Data'!W29)*60)),"N/A",(SECOND('Raw Data'!W29)/60)+MINUTE('Raw Data'!W29)+(HOUR('Raw Data'!W29)*60))</f>
        <v>0</v>
      </c>
      <c r="X27" s="19">
        <f>+IF(ISERROR((SECOND('Raw Data'!X29)/60)+MINUTE('Raw Data'!X29)+(HOUR('Raw Data'!X29)*60)),"N/A",(SECOND('Raw Data'!X29)/60)+MINUTE('Raw Data'!X29)+(HOUR('Raw Data'!X29)*60))</f>
        <v>0</v>
      </c>
      <c r="Y27" s="19">
        <f>+IF(ISERROR((SECOND('Raw Data'!Y29)/60)+MINUTE('Raw Data'!Y29)+(HOUR('Raw Data'!Y29)*60)),"N/A",(SECOND('Raw Data'!Y29)/60)+MINUTE('Raw Data'!Y29)+(HOUR('Raw Data'!Y29)*60))</f>
        <v>0</v>
      </c>
      <c r="Z27" s="19">
        <f>+IF(ISERROR((SECOND('Raw Data'!Z29)/60)+MINUTE('Raw Data'!Z29)+(HOUR('Raw Data'!Z29)*60)),"N/A",(SECOND('Raw Data'!Z29)/60)+MINUTE('Raw Data'!Z29)+(HOUR('Raw Data'!Z29)*60))</f>
        <v>0</v>
      </c>
      <c r="AA27" s="19">
        <f>+IF(ISERROR((SECOND('Raw Data'!AA29)/60)+MINUTE('Raw Data'!AA29)+(HOUR('Raw Data'!AA29)*60)),"N/A",(SECOND('Raw Data'!AA29)/60)+MINUTE('Raw Data'!AA29)+(HOUR('Raw Data'!AA29)*60))</f>
        <v>0</v>
      </c>
      <c r="AB27" s="19">
        <f>+IF(ISERROR((SECOND('Raw Data'!AB29)/60)+MINUTE('Raw Data'!AB29)+(HOUR('Raw Data'!AB29)*60)),"N/A",(SECOND('Raw Data'!AB29)/60)+MINUTE('Raw Data'!AB29)+(HOUR('Raw Data'!AB29)*60))</f>
        <v>0</v>
      </c>
      <c r="AC27" s="19">
        <f>+IF(ISERROR((SECOND('Raw Data'!AC29)/60)+MINUTE('Raw Data'!AC29)+(HOUR('Raw Data'!AC29)*60)),"N/A",(SECOND('Raw Data'!AC29)/60)+MINUTE('Raw Data'!AC29)+(HOUR('Raw Data'!AC29)*60))</f>
        <v>0</v>
      </c>
      <c r="AD27" s="19">
        <f>+IF(ISERROR((SECOND('Raw Data'!AD29)/60)+MINUTE('Raw Data'!AD29)+(HOUR('Raw Data'!AD29)*60)),"N/A",(SECOND('Raw Data'!AD29)/60)+MINUTE('Raw Data'!AD29)+(HOUR('Raw Data'!AD29)*60))</f>
        <v>0</v>
      </c>
      <c r="AE27" s="19">
        <f>+IF(ISERROR((SECOND('Raw Data'!AE29)/60)+MINUTE('Raw Data'!AE29)+(HOUR('Raw Data'!AE29)*60)),"N/A",(SECOND('Raw Data'!AE29)/60)+MINUTE('Raw Data'!AE29)+(HOUR('Raw Data'!AE29)*60))</f>
        <v>0</v>
      </c>
      <c r="AF27" s="19">
        <f>+IF(ISERROR((SECOND('Raw Data'!AF29)/60)+MINUTE('Raw Data'!AF29)+(HOUR('Raw Data'!AF29)*60)),"N/A",(SECOND('Raw Data'!AF29)/60)+MINUTE('Raw Data'!AF29)+(HOUR('Raw Data'!AF29)*60))</f>
        <v>0</v>
      </c>
      <c r="AG27" s="19">
        <f>+IF(ISERROR((SECOND('Raw Data'!AG29)/60)+MINUTE('Raw Data'!AG29)+(HOUR('Raw Data'!AG29)*60)),"N/A",(SECOND('Raw Data'!AG29)/60)+MINUTE('Raw Data'!AG29)+(HOUR('Raw Data'!AG29)*60))</f>
        <v>0</v>
      </c>
      <c r="AH27" s="19">
        <f>+IF(ISERROR((SECOND('Raw Data'!AH29)/60)+MINUTE('Raw Data'!AH29)+(HOUR('Raw Data'!AH29)*60)),"N/A",(SECOND('Raw Data'!AH29)/60)+MINUTE('Raw Data'!AH29)+(HOUR('Raw Data'!AH29)*60))</f>
        <v>0</v>
      </c>
      <c r="AI27" s="19">
        <f>+IF(ISERROR((SECOND('Raw Data'!AI29)/60)+MINUTE('Raw Data'!AI29)+(HOUR('Raw Data'!AI29)*60)),"N/A",(SECOND('Raw Data'!AI29)/60)+MINUTE('Raw Data'!AI29)+(HOUR('Raw Data'!AI29)*60))</f>
        <v>0</v>
      </c>
      <c r="AJ27" s="19">
        <f>+IF(ISERROR((SECOND('Raw Data'!AJ29)/60)+MINUTE('Raw Data'!AJ29)+(HOUR('Raw Data'!AJ29)*60)),"N/A",(SECOND('Raw Data'!AJ29)/60)+MINUTE('Raw Data'!AJ29)+(HOUR('Raw Data'!AJ29)*60))</f>
        <v>0</v>
      </c>
      <c r="AK27" s="19">
        <f>+IF(ISERROR((SECOND('Raw Data'!AK29)/60)+MINUTE('Raw Data'!AK29)+(HOUR('Raw Data'!AK29)*60)),"N/A",(SECOND('Raw Data'!AK29)/60)+MINUTE('Raw Data'!AK29)+(HOUR('Raw Data'!AK29)*60))</f>
        <v>0</v>
      </c>
      <c r="AL27" s="19">
        <f>+IF(ISERROR((SECOND('Raw Data'!AL29)/60)+MINUTE('Raw Data'!AL29)+(HOUR('Raw Data'!AL29)*60)),"N/A",(SECOND('Raw Data'!AL29)/60)+MINUTE('Raw Data'!AL29)+(HOUR('Raw Data'!AL29)*60))</f>
        <v>0</v>
      </c>
      <c r="AM27" s="19">
        <f>+IF(ISERROR((SECOND('Raw Data'!AM29)/60)+MINUTE('Raw Data'!AM29)+(HOUR('Raw Data'!AM29)*60)),"N/A",(SECOND('Raw Data'!AM29)/60)+MINUTE('Raw Data'!AM29)+(HOUR('Raw Data'!AM29)*60))</f>
        <v>0</v>
      </c>
      <c r="AN27" s="19">
        <f>+IF(ISERROR((SECOND('Raw Data'!AN29)/60)+MINUTE('Raw Data'!AN29)+(HOUR('Raw Data'!AN29)*60)),"N/A",(SECOND('Raw Data'!AN29)/60)+MINUTE('Raw Data'!AN29)+(HOUR('Raw Data'!AN29)*60))</f>
        <v>0</v>
      </c>
      <c r="AO27" s="19">
        <f>+IF(ISERROR((SECOND('Raw Data'!AO29)/60)+MINUTE('Raw Data'!AO29)+(HOUR('Raw Data'!AO29)*60)),"N/A",(SECOND('Raw Data'!AO29)/60)+MINUTE('Raw Data'!AO29)+(HOUR('Raw Data'!AO29)*60))</f>
        <v>0</v>
      </c>
      <c r="AP27" s="19">
        <f>+IF(ISERROR((SECOND('Raw Data'!AP29)/60)+MINUTE('Raw Data'!AP29)+(HOUR('Raw Data'!AP29)*60)),"N/A",(SECOND('Raw Data'!AP29)/60)+MINUTE('Raw Data'!AP29)+(HOUR('Raw Data'!AP29)*60))</f>
        <v>0</v>
      </c>
      <c r="AQ27" s="19">
        <f>+IF(ISERROR((SECOND('Raw Data'!AQ29)/60)+MINUTE('Raw Data'!AQ29)+(HOUR('Raw Data'!AQ29)*60)),"N/A",(SECOND('Raw Data'!AQ29)/60)+MINUTE('Raw Data'!AQ29)+(HOUR('Raw Data'!AQ29)*60))</f>
        <v>0</v>
      </c>
      <c r="AR27" s="19">
        <f>+IF(ISERROR((SECOND('Raw Data'!AR29)/60)+MINUTE('Raw Data'!AR29)+(HOUR('Raw Data'!AR29)*60)),"N/A",(SECOND('Raw Data'!AR29)/60)+MINUTE('Raw Data'!AR29)+(HOUR('Raw Data'!AR29)*60))</f>
        <v>0</v>
      </c>
      <c r="AS27" s="19">
        <f>+IF(ISERROR((SECOND('Raw Data'!AS29)/60)+MINUTE('Raw Data'!AS29)+(HOUR('Raw Data'!AS29)*60)),"N/A",(SECOND('Raw Data'!AS29)/60)+MINUTE('Raw Data'!AS29)+(HOUR('Raw Data'!AS29)*60))</f>
        <v>0</v>
      </c>
      <c r="AT27" s="19">
        <f>+IF(ISERROR((SECOND('Raw Data'!AT29)/60)+MINUTE('Raw Data'!AT29)+(HOUR('Raw Data'!AT29)*60)),"N/A",(SECOND('Raw Data'!AT29)/60)+MINUTE('Raw Data'!AT29)+(HOUR('Raw Data'!AT29)*60))</f>
        <v>0</v>
      </c>
      <c r="AU27" s="19">
        <f>+IF(ISERROR((SECOND('Raw Data'!AU29)/60)+MINUTE('Raw Data'!AU29)+(HOUR('Raw Data'!AU29)*60)),"N/A",(SECOND('Raw Data'!AU29)/60)+MINUTE('Raw Data'!AU29)+(HOUR('Raw Data'!AU29)*60))</f>
        <v>0</v>
      </c>
      <c r="AV27" s="19">
        <f>+IF(ISERROR((SECOND('Raw Data'!AV29)/60)+MINUTE('Raw Data'!AV29)+(HOUR('Raw Data'!AV29)*60)),"N/A",(SECOND('Raw Data'!AV29)/60)+MINUTE('Raw Data'!AV29)+(HOUR('Raw Data'!AV29)*60))</f>
        <v>0</v>
      </c>
      <c r="AW27" s="19">
        <f>+IF(ISERROR((SECOND('Raw Data'!AW29)/60)+MINUTE('Raw Data'!AW29)+(HOUR('Raw Data'!AW29)*60)),"N/A",(SECOND('Raw Data'!AW29)/60)+MINUTE('Raw Data'!AW29)+(HOUR('Raw Data'!AW29)*60))</f>
        <v>0</v>
      </c>
      <c r="AX27" s="19">
        <f>+IF(ISERROR((SECOND('Raw Data'!AX29)/60)+MINUTE('Raw Data'!AX29)+(HOUR('Raw Data'!AX29)*60)),"N/A",(SECOND('Raw Data'!AX29)/60)+MINUTE('Raw Data'!AX29)+(HOUR('Raw Data'!AX29)*60))</f>
        <v>0</v>
      </c>
      <c r="AY27" s="19">
        <f>+IF(ISERROR((SECOND('Raw Data'!AY29)/60)+MINUTE('Raw Data'!AY29)+(HOUR('Raw Data'!AY29)*60)),"N/A",(SECOND('Raw Data'!AY29)/60)+MINUTE('Raw Data'!AY29)+(HOUR('Raw Data'!AY29)*60))</f>
        <v>0</v>
      </c>
      <c r="AZ27" s="19">
        <f>+IF(ISERROR((SECOND('Raw Data'!AZ29)/60)+MINUTE('Raw Data'!AZ29)+(HOUR('Raw Data'!AZ29)*60)),"N/A",(SECOND('Raw Data'!AZ29)/60)+MINUTE('Raw Data'!AZ29)+(HOUR('Raw Data'!AZ29)*60))</f>
        <v>0</v>
      </c>
      <c r="BA27" s="19">
        <f>+IF(ISERROR((SECOND('Raw Data'!BA29)/60)+MINUTE('Raw Data'!BA29)+(HOUR('Raw Data'!BA29)*60)),"N/A",(SECOND('Raw Data'!BA29)/60)+MINUTE('Raw Data'!BA29)+(HOUR('Raw Data'!BA29)*60))</f>
        <v>0</v>
      </c>
      <c r="BB27" s="19">
        <f>+IF(ISERROR((SECOND('Raw Data'!BB29)/60)+MINUTE('Raw Data'!BB29)+(HOUR('Raw Data'!BB29)*60)),"N/A",(SECOND('Raw Data'!BB29)/60)+MINUTE('Raw Data'!BB29)+(HOUR('Raw Data'!BB29)*60))</f>
        <v>0</v>
      </c>
      <c r="BC27" s="19">
        <f>+IF(ISERROR((SECOND('Raw Data'!BC29)/60)+MINUTE('Raw Data'!BC29)+(HOUR('Raw Data'!BC29)*60)),"N/A",(SECOND('Raw Data'!BC29)/60)+MINUTE('Raw Data'!BC29)+(HOUR('Raw Data'!BC29)*60))</f>
        <v>0</v>
      </c>
      <c r="BD27" s="19">
        <f>+IF(ISERROR((SECOND('Raw Data'!BD29)/60)+MINUTE('Raw Data'!BD29)+(HOUR('Raw Data'!BD29)*60)),"N/A",(SECOND('Raw Data'!BD29)/60)+MINUTE('Raw Data'!BD29)+(HOUR('Raw Data'!BD29)*60))</f>
        <v>0</v>
      </c>
      <c r="BE27" s="19">
        <f>+IF(ISERROR((SECOND('Raw Data'!BE29)/60)+MINUTE('Raw Data'!BE29)+(HOUR('Raw Data'!BE29)*60)),"N/A",(SECOND('Raw Data'!BE29)/60)+MINUTE('Raw Data'!BE29)+(HOUR('Raw Data'!BE29)*60))</f>
        <v>0</v>
      </c>
      <c r="BF27" s="19">
        <f>+IF(ISERROR((SECOND('Raw Data'!BF29)/60)+MINUTE('Raw Data'!BF29)+(HOUR('Raw Data'!BF29)*60)),"N/A",(SECOND('Raw Data'!BF29)/60)+MINUTE('Raw Data'!BF29)+(HOUR('Raw Data'!BF29)*60))</f>
        <v>0</v>
      </c>
      <c r="BG27" s="19">
        <f>+IF(ISERROR((SECOND('Raw Data'!BG29)/60)+MINUTE('Raw Data'!BG29)+(HOUR('Raw Data'!BG29)*60)),"N/A",(SECOND('Raw Data'!BG29)/60)+MINUTE('Raw Data'!BG29)+(HOUR('Raw Data'!BG29)*60))</f>
        <v>0</v>
      </c>
      <c r="BH27" s="19">
        <f>+IF(ISERROR((SECOND('Raw Data'!BH29)/60)+MINUTE('Raw Data'!BH29)+(HOUR('Raw Data'!BH29)*60)),"N/A",(SECOND('Raw Data'!BH29)/60)+MINUTE('Raw Data'!BH29)+(HOUR('Raw Data'!BH29)*60))</f>
        <v>0</v>
      </c>
      <c r="BI27" s="19">
        <f>+IF(ISERROR((SECOND('Raw Data'!BI29)/60)+MINUTE('Raw Data'!BI29)+(HOUR('Raw Data'!BI29)*60)),"N/A",(SECOND('Raw Data'!BI29)/60)+MINUTE('Raw Data'!BI29)+(HOUR('Raw Data'!BI29)*60))</f>
        <v>0</v>
      </c>
      <c r="BJ27" s="19">
        <f>+IF(ISERROR((SECOND('Raw Data'!BJ29)/60)+MINUTE('Raw Data'!BJ29)+(HOUR('Raw Data'!BJ29)*60)),"N/A",(SECOND('Raw Data'!BJ29)/60)+MINUTE('Raw Data'!BJ29)+(HOUR('Raw Data'!BJ29)*60))</f>
        <v>0</v>
      </c>
      <c r="BK27" s="19">
        <f>+IF(ISERROR((SECOND('Raw Data'!BK29)/60)+MINUTE('Raw Data'!BK29)+(HOUR('Raw Data'!BK29)*60)),"N/A",(SECOND('Raw Data'!BK29)/60)+MINUTE('Raw Data'!BK29)+(HOUR('Raw Data'!BK29)*60))</f>
        <v>0</v>
      </c>
      <c r="BL27" s="19">
        <f>+IF(ISERROR((SECOND('Raw Data'!BL29)/60)+MINUTE('Raw Data'!BL29)+(HOUR('Raw Data'!BL29)*60)),"N/A",(SECOND('Raw Data'!BL29)/60)+MINUTE('Raw Data'!BL29)+(HOUR('Raw Data'!BL29)*60))</f>
        <v>0</v>
      </c>
      <c r="BM27" s="19">
        <f>+IF(ISERROR((SECOND('Raw Data'!BM29)/60)+MINUTE('Raw Data'!BM29)+(HOUR('Raw Data'!BM29)*60)),"N/A",(SECOND('Raw Data'!BM29)/60)+MINUTE('Raw Data'!BM29)+(HOUR('Raw Data'!BM29)*60))</f>
        <v>0</v>
      </c>
      <c r="BN27" s="19">
        <f>+IF(ISERROR((SECOND('Raw Data'!BN29)/60)+MINUTE('Raw Data'!BN29)+(HOUR('Raw Data'!BN29)*60)),"N/A",(SECOND('Raw Data'!BN29)/60)+MINUTE('Raw Data'!BN29)+(HOUR('Raw Data'!BN29)*60))</f>
        <v>0</v>
      </c>
      <c r="BO27" s="19">
        <f>+IF(ISERROR((SECOND('Raw Data'!BO29)/60)+MINUTE('Raw Data'!BO29)+(HOUR('Raw Data'!BO29)*60)),"N/A",(SECOND('Raw Data'!BO29)/60)+MINUTE('Raw Data'!BO29)+(HOUR('Raw Data'!BO29)*60))</f>
        <v>0</v>
      </c>
      <c r="BP27" s="19">
        <f>+IF(ISERROR((SECOND('Raw Data'!BP29)/60)+MINUTE('Raw Data'!BP29)+(HOUR('Raw Data'!BP29)*60)),"N/A",(SECOND('Raw Data'!BP29)/60)+MINUTE('Raw Data'!BP29)+(HOUR('Raw Data'!BP29)*60))</f>
        <v>0</v>
      </c>
      <c r="BQ27" s="19">
        <f>+IF(ISERROR((SECOND('Raw Data'!BQ29)/60)+MINUTE('Raw Data'!BQ29)+(HOUR('Raw Data'!BQ29)*60)),"N/A",(SECOND('Raw Data'!BQ29)/60)+MINUTE('Raw Data'!BQ29)+(HOUR('Raw Data'!BQ29)*60))</f>
        <v>0</v>
      </c>
      <c r="BR27" s="19">
        <f>+IF(ISERROR((SECOND('Raw Data'!BR29)/60)+MINUTE('Raw Data'!BR29)+(HOUR('Raw Data'!BR29)*60)),"N/A",(SECOND('Raw Data'!BR29)/60)+MINUTE('Raw Data'!BR29)+(HOUR('Raw Data'!BR29)*60))</f>
        <v>0</v>
      </c>
      <c r="BS27" s="19">
        <f>+IF(ISERROR((SECOND('Raw Data'!BS29)/60)+MINUTE('Raw Data'!BS29)+(HOUR('Raw Data'!BS29)*60)),"N/A",(SECOND('Raw Data'!BS29)/60)+MINUTE('Raw Data'!BS29)+(HOUR('Raw Data'!BS29)*60))</f>
        <v>0</v>
      </c>
      <c r="BT27" s="19">
        <f>+IF(ISERROR((SECOND('Raw Data'!BT29)/60)+MINUTE('Raw Data'!BT29)+(HOUR('Raw Data'!BT29)*60)),"N/A",(SECOND('Raw Data'!BT29)/60)+MINUTE('Raw Data'!BT29)+(HOUR('Raw Data'!BT29)*60))</f>
        <v>0</v>
      </c>
      <c r="BU27" s="19">
        <f>+IF(ISERROR((SECOND('Raw Data'!BU29)/60)+MINUTE('Raw Data'!BU29)+(HOUR('Raw Data'!BU29)*60)),"N/A",(SECOND('Raw Data'!BU29)/60)+MINUTE('Raw Data'!BU29)+(HOUR('Raw Data'!BU29)*60))</f>
        <v>0</v>
      </c>
      <c r="BV27" s="19">
        <f>+IF(ISERROR((SECOND('Raw Data'!BV29)/60)+MINUTE('Raw Data'!BV29)+(HOUR('Raw Data'!BV29)*60)),"N/A",(SECOND('Raw Data'!BV29)/60)+MINUTE('Raw Data'!BV29)+(HOUR('Raw Data'!BV29)*60))</f>
        <v>0</v>
      </c>
      <c r="BW27" s="19">
        <f>+IF(ISERROR((SECOND('Raw Data'!BW29)/60)+MINUTE('Raw Data'!BW29)+(HOUR('Raw Data'!BW29)*60)),"N/A",(SECOND('Raw Data'!BW29)/60)+MINUTE('Raw Data'!BW29)+(HOUR('Raw Data'!BW29)*60))</f>
        <v>0</v>
      </c>
      <c r="BX27" s="19">
        <f>+IF(ISERROR((SECOND('Raw Data'!BX29)/60)+MINUTE('Raw Data'!BX29)+(HOUR('Raw Data'!BX29)*60)),"N/A",(SECOND('Raw Data'!BX29)/60)+MINUTE('Raw Data'!BX29)+(HOUR('Raw Data'!BX29)*60))</f>
        <v>0</v>
      </c>
      <c r="BY27" s="19">
        <f>+IF(ISERROR((SECOND('Raw Data'!BY29)/60)+MINUTE('Raw Data'!BY29)+(HOUR('Raw Data'!BY29)*60)),"N/A",(SECOND('Raw Data'!BY29)/60)+MINUTE('Raw Data'!BY29)+(HOUR('Raw Data'!BY29)*60))</f>
        <v>0</v>
      </c>
      <c r="BZ27" s="19">
        <f>+IF(ISERROR((SECOND('Raw Data'!BZ29)/60)+MINUTE('Raw Data'!BZ29)+(HOUR('Raw Data'!BZ29)*60)),"N/A",(SECOND('Raw Data'!BZ29)/60)+MINUTE('Raw Data'!BZ29)+(HOUR('Raw Data'!BZ29)*60))</f>
        <v>0</v>
      </c>
      <c r="CA27" s="19">
        <f>+IF(ISERROR((SECOND('Raw Data'!CA29)/60)+MINUTE('Raw Data'!CA29)+(HOUR('Raw Data'!CA29)*60)),"N/A",(SECOND('Raw Data'!CA29)/60)+MINUTE('Raw Data'!CA29)+(HOUR('Raw Data'!CA29)*60))</f>
        <v>0</v>
      </c>
      <c r="CB27" s="19">
        <f>+IF(ISERROR((SECOND('Raw Data'!CB29)/60)+MINUTE('Raw Data'!CB29)+(HOUR('Raw Data'!CB29)*60)),"N/A",(SECOND('Raw Data'!CB29)/60)+MINUTE('Raw Data'!CB29)+(HOUR('Raw Data'!CB29)*60))</f>
        <v>0</v>
      </c>
      <c r="CC27" s="19">
        <f>+IF(ISERROR((SECOND('Raw Data'!CC29)/60)+MINUTE('Raw Data'!CC29)+(HOUR('Raw Data'!CC29)*60)),"N/A",(SECOND('Raw Data'!CC29)/60)+MINUTE('Raw Data'!CC29)+(HOUR('Raw Data'!CC29)*60))</f>
        <v>0</v>
      </c>
      <c r="CD27" s="19">
        <f>+IF(ISERROR((SECOND('Raw Data'!CD29)/60)+MINUTE('Raw Data'!CD29)+(HOUR('Raw Data'!CD29)*60)),"N/A",(SECOND('Raw Data'!CD29)/60)+MINUTE('Raw Data'!CD29)+(HOUR('Raw Data'!CD29)*60))</f>
        <v>0</v>
      </c>
    </row>
    <row r="28" spans="1:82" x14ac:dyDescent="0.25">
      <c r="A28" s="215"/>
      <c r="B28" t="s">
        <v>158</v>
      </c>
      <c r="C28" t="s">
        <v>22</v>
      </c>
      <c r="D28" s="19">
        <f>+IF(ISERROR((SECOND('Raw Data'!D30)/60)+MINUTE('Raw Data'!D30)+(HOUR('Raw Data'!D30)*60)),"N/A",(SECOND('Raw Data'!D30)/60)+MINUTE('Raw Data'!D30)+(HOUR('Raw Data'!D30)*60))</f>
        <v>8.3333333333333329E-2</v>
      </c>
      <c r="E28" s="19">
        <f>+IF(ISERROR((SECOND('Raw Data'!E30)/60)+MINUTE('Raw Data'!E30)+(HOUR('Raw Data'!E30)*60)),"N/A",(SECOND('Raw Data'!E30)/60)+MINUTE('Raw Data'!E30)+(HOUR('Raw Data'!E30)*60))</f>
        <v>0.21666666666666667</v>
      </c>
      <c r="F28" s="19">
        <f>+IF(ISERROR((SECOND('Raw Data'!F30)/60)+MINUTE('Raw Data'!F30)+(HOUR('Raw Data'!F30)*60)),"N/A",(SECOND('Raw Data'!F30)/60)+MINUTE('Raw Data'!F30)+(HOUR('Raw Data'!F30)*60))</f>
        <v>0.16666666666666666</v>
      </c>
      <c r="G28" s="19">
        <f>+IF(ISERROR((SECOND('Raw Data'!G30)/60)+MINUTE('Raw Data'!G30)+(HOUR('Raw Data'!G30)*60)),"N/A",(SECOND('Raw Data'!G30)/60)+MINUTE('Raw Data'!G30)+(HOUR('Raw Data'!G30)*60))</f>
        <v>3.2</v>
      </c>
      <c r="H28" s="19">
        <f>+IF(ISERROR((SECOND('Raw Data'!H30)/60)+MINUTE('Raw Data'!H30)+(HOUR('Raw Data'!H30)*60)),"N/A",(SECOND('Raw Data'!H30)/60)+MINUTE('Raw Data'!H30)+(HOUR('Raw Data'!H30)*60))</f>
        <v>0.15</v>
      </c>
      <c r="I28" s="19">
        <f>+IF(ISERROR((SECOND('Raw Data'!I30)/60)+MINUTE('Raw Data'!I30)+(HOUR('Raw Data'!I30)*60)),"N/A",(SECOND('Raw Data'!I30)/60)+MINUTE('Raw Data'!I30)+(HOUR('Raw Data'!I30)*60))</f>
        <v>0.35</v>
      </c>
      <c r="J28" s="19">
        <f>+IF(ISERROR((SECOND('Raw Data'!J30)/60)+MINUTE('Raw Data'!J30)+(HOUR('Raw Data'!J30)*60)),"N/A",(SECOND('Raw Data'!J30)/60)+MINUTE('Raw Data'!J30)+(HOUR('Raw Data'!J30)*60))</f>
        <v>3.3333333333333333E-2</v>
      </c>
      <c r="K28" s="19">
        <f>+IF(ISERROR((SECOND('Raw Data'!K30)/60)+MINUTE('Raw Data'!K30)+(HOUR('Raw Data'!K30)*60)),"N/A",(SECOND('Raw Data'!K30)/60)+MINUTE('Raw Data'!K30)+(HOUR('Raw Data'!K30)*60))</f>
        <v>0.1</v>
      </c>
      <c r="L28" s="19">
        <f>+IF(ISERROR((SECOND('Raw Data'!L30)/60)+MINUTE('Raw Data'!L30)+(HOUR('Raw Data'!L30)*60)),"N/A",(SECOND('Raw Data'!L30)/60)+MINUTE('Raw Data'!L30)+(HOUR('Raw Data'!L30)*60))</f>
        <v>2.5</v>
      </c>
      <c r="M28" s="19">
        <f>+IF(ISERROR((SECOND('Raw Data'!M30)/60)+MINUTE('Raw Data'!M30)+(HOUR('Raw Data'!M30)*60)),"N/A",(SECOND('Raw Data'!M30)/60)+MINUTE('Raw Data'!M30)+(HOUR('Raw Data'!M30)*60))</f>
        <v>0.5</v>
      </c>
      <c r="N28" s="19">
        <f>+IF(ISERROR((SECOND('Raw Data'!N30)/60)+MINUTE('Raw Data'!N30)+(HOUR('Raw Data'!N30)*60)),"N/A",(SECOND('Raw Data'!N30)/60)+MINUTE('Raw Data'!N30)+(HOUR('Raw Data'!N30)*60))</f>
        <v>0.18333333333333332</v>
      </c>
      <c r="O28" s="19">
        <f>+IF(ISERROR((SECOND('Raw Data'!O30)/60)+MINUTE('Raw Data'!O30)+(HOUR('Raw Data'!O30)*60)),"N/A",(SECOND('Raw Data'!O30)/60)+MINUTE('Raw Data'!O30)+(HOUR('Raw Data'!O30)*60))</f>
        <v>0.58333333333333337</v>
      </c>
      <c r="P28" s="19">
        <f>+IF(ISERROR((SECOND('Raw Data'!P30)/60)+MINUTE('Raw Data'!P30)+(HOUR('Raw Data'!P30)*60)),"N/A",(SECOND('Raw Data'!P30)/60)+MINUTE('Raw Data'!P30)+(HOUR('Raw Data'!P30)*60))</f>
        <v>1.1000000000000001</v>
      </c>
      <c r="Q28" s="19">
        <f>+IF(ISERROR((SECOND('Raw Data'!Q30)/60)+MINUTE('Raw Data'!Q30)+(HOUR('Raw Data'!Q30)*60)),"N/A",(SECOND('Raw Data'!Q30)/60)+MINUTE('Raw Data'!Q30)+(HOUR('Raw Data'!Q30)*60))</f>
        <v>0.5</v>
      </c>
      <c r="R28" s="43">
        <f>+IF(ISERROR((SECOND('Raw Data'!R30)/60)+MINUTE('Raw Data'!R30)+(HOUR('Raw Data'!R30)*60)),"N/A",(SECOND('Raw Data'!R30)/60)+MINUTE('Raw Data'!R30)+(HOUR('Raw Data'!R30)*60))</f>
        <v>1.1833333333333333</v>
      </c>
      <c r="S28" s="19">
        <f>+IF(ISERROR((SECOND('Raw Data'!S30)/60)+MINUTE('Raw Data'!S30)+(HOUR('Raw Data'!S30)*60)),"N/A",(SECOND('Raw Data'!S30)/60)+MINUTE('Raw Data'!S30)+(HOUR('Raw Data'!S30)*60))</f>
        <v>0.2</v>
      </c>
      <c r="T28" s="19">
        <f>+IF(ISERROR((SECOND('Raw Data'!T30)/60)+MINUTE('Raw Data'!T30)+(HOUR('Raw Data'!T30)*60)),"N/A",(SECOND('Raw Data'!T30)/60)+MINUTE('Raw Data'!T30)+(HOUR('Raw Data'!T30)*60))</f>
        <v>0.35</v>
      </c>
      <c r="U28" s="19">
        <f>+IF(ISERROR((SECOND('Raw Data'!U30)/60)+MINUTE('Raw Data'!U30)+(HOUR('Raw Data'!U30)*60)),"N/A",(SECOND('Raw Data'!U30)/60)+MINUTE('Raw Data'!U30)+(HOUR('Raw Data'!U30)*60))</f>
        <v>1.1499999999999999</v>
      </c>
      <c r="V28" s="19">
        <f>+IF(ISERROR((SECOND('Raw Data'!V30)/60)+MINUTE('Raw Data'!V30)+(HOUR('Raw Data'!V30)*60)),"N/A",(SECOND('Raw Data'!V30)/60)+MINUTE('Raw Data'!V30)+(HOUR('Raw Data'!V30)*60))</f>
        <v>0.16666666666666666</v>
      </c>
      <c r="W28" s="19">
        <f>+IF(ISERROR((SECOND('Raw Data'!W30)/60)+MINUTE('Raw Data'!W30)+(HOUR('Raw Data'!W30)*60)),"N/A",(SECOND('Raw Data'!W30)/60)+MINUTE('Raw Data'!W30)+(HOUR('Raw Data'!W30)*60))</f>
        <v>0.05</v>
      </c>
      <c r="X28" s="19">
        <f>+IF(ISERROR((SECOND('Raw Data'!X30)/60)+MINUTE('Raw Data'!X30)+(HOUR('Raw Data'!X30)*60)),"N/A",(SECOND('Raw Data'!X30)/60)+MINUTE('Raw Data'!X30)+(HOUR('Raw Data'!X30)*60))</f>
        <v>0.48333333333333334</v>
      </c>
      <c r="Y28" s="19">
        <f>+IF(ISERROR((SECOND('Raw Data'!Y30)/60)+MINUTE('Raw Data'!Y30)+(HOUR('Raw Data'!Y30)*60)),"N/A",(SECOND('Raw Data'!Y30)/60)+MINUTE('Raw Data'!Y30)+(HOUR('Raw Data'!Y30)*60))</f>
        <v>0.46666666666666667</v>
      </c>
      <c r="Z28" s="19">
        <f>+IF(ISERROR((SECOND('Raw Data'!Z30)/60)+MINUTE('Raw Data'!Z30)+(HOUR('Raw Data'!Z30)*60)),"N/A",(SECOND('Raw Data'!Z30)/60)+MINUTE('Raw Data'!Z30)+(HOUR('Raw Data'!Z30)*60))</f>
        <v>0.45</v>
      </c>
      <c r="AA28" s="19">
        <f>+IF(ISERROR((SECOND('Raw Data'!AA30)/60)+MINUTE('Raw Data'!AA30)+(HOUR('Raw Data'!AA30)*60)),"N/A",(SECOND('Raw Data'!AA30)/60)+MINUTE('Raw Data'!AA30)+(HOUR('Raw Data'!AA30)*60))</f>
        <v>8.3333333333333329E-2</v>
      </c>
      <c r="AB28" s="19">
        <f>+IF(ISERROR((SECOND('Raw Data'!AB30)/60)+MINUTE('Raw Data'!AB30)+(HOUR('Raw Data'!AB30)*60)),"N/A",(SECOND('Raw Data'!AB30)/60)+MINUTE('Raw Data'!AB30)+(HOUR('Raw Data'!AB30)*60))</f>
        <v>3.3333333333333333E-2</v>
      </c>
      <c r="AC28" s="19">
        <f>+IF(ISERROR((SECOND('Raw Data'!AC30)/60)+MINUTE('Raw Data'!AC30)+(HOUR('Raw Data'!AC30)*60)),"N/A",(SECOND('Raw Data'!AC30)/60)+MINUTE('Raw Data'!AC30)+(HOUR('Raw Data'!AC30)*60))</f>
        <v>8.3333333333333329E-2</v>
      </c>
      <c r="AD28" s="19">
        <f>+IF(ISERROR((SECOND('Raw Data'!AD30)/60)+MINUTE('Raw Data'!AD30)+(HOUR('Raw Data'!AD30)*60)),"N/A",(SECOND('Raw Data'!AD30)/60)+MINUTE('Raw Data'!AD30)+(HOUR('Raw Data'!AD30)*60))</f>
        <v>0.16666666666666666</v>
      </c>
      <c r="AE28" s="19">
        <f>+IF(ISERROR((SECOND('Raw Data'!AE30)/60)+MINUTE('Raw Data'!AE30)+(HOUR('Raw Data'!AE30)*60)),"N/A",(SECOND('Raw Data'!AE30)/60)+MINUTE('Raw Data'!AE30)+(HOUR('Raw Data'!AE30)*60))</f>
        <v>2.1666666666666665</v>
      </c>
      <c r="AF28" s="19">
        <f>+IF(ISERROR((SECOND('Raw Data'!AF30)/60)+MINUTE('Raw Data'!AF30)+(HOUR('Raw Data'!AF30)*60)),"N/A",(SECOND('Raw Data'!AF30)/60)+MINUTE('Raw Data'!AF30)+(HOUR('Raw Data'!AF30)*60))</f>
        <v>0.16666666666666666</v>
      </c>
      <c r="AG28" s="19">
        <f>+IF(ISERROR((SECOND('Raw Data'!AG30)/60)+MINUTE('Raw Data'!AG30)+(HOUR('Raw Data'!AG30)*60)),"N/A",(SECOND('Raw Data'!AG30)/60)+MINUTE('Raw Data'!AG30)+(HOUR('Raw Data'!AG30)*60))</f>
        <v>8.3333333333333329E-2</v>
      </c>
      <c r="AH28" s="19">
        <f>+IF(ISERROR((SECOND('Raw Data'!AH30)/60)+MINUTE('Raw Data'!AH30)+(HOUR('Raw Data'!AH30)*60)),"N/A",(SECOND('Raw Data'!AH30)/60)+MINUTE('Raw Data'!AH30)+(HOUR('Raw Data'!AH30)*60))</f>
        <v>0.23333333333333334</v>
      </c>
      <c r="AI28" s="19">
        <f>+IF(ISERROR((SECOND('Raw Data'!AI30)/60)+MINUTE('Raw Data'!AI30)+(HOUR('Raw Data'!AI30)*60)),"N/A",(SECOND('Raw Data'!AI30)/60)+MINUTE('Raw Data'!AI30)+(HOUR('Raw Data'!AI30)*60))</f>
        <v>0.83333333333333337</v>
      </c>
      <c r="AJ28" s="19">
        <f>+IF(ISERROR((SECOND('Raw Data'!AJ30)/60)+MINUTE('Raw Data'!AJ30)+(HOUR('Raw Data'!AJ30)*60)),"N/A",(SECOND('Raw Data'!AJ30)/60)+MINUTE('Raw Data'!AJ30)+(HOUR('Raw Data'!AJ30)*60))</f>
        <v>0.16666666666666666</v>
      </c>
      <c r="AK28" s="19">
        <f>+IF(ISERROR((SECOND('Raw Data'!AK30)/60)+MINUTE('Raw Data'!AK30)+(HOUR('Raw Data'!AK30)*60)),"N/A",(SECOND('Raw Data'!AK30)/60)+MINUTE('Raw Data'!AK30)+(HOUR('Raw Data'!AK30)*60))</f>
        <v>0.75</v>
      </c>
      <c r="AL28" s="19">
        <f>+IF(ISERROR((SECOND('Raw Data'!AL30)/60)+MINUTE('Raw Data'!AL30)+(HOUR('Raw Data'!AL30)*60)),"N/A",(SECOND('Raw Data'!AL30)/60)+MINUTE('Raw Data'!AL30)+(HOUR('Raw Data'!AL30)*60))</f>
        <v>0.23333333333333334</v>
      </c>
      <c r="AM28" s="19">
        <f>+IF(ISERROR((SECOND('Raw Data'!AM30)/60)+MINUTE('Raw Data'!AM30)+(HOUR('Raw Data'!AM30)*60)),"N/A",(SECOND('Raw Data'!AM30)/60)+MINUTE('Raw Data'!AM30)+(HOUR('Raw Data'!AM30)*60))</f>
        <v>0.5</v>
      </c>
      <c r="AN28" s="19">
        <f>+IF(ISERROR((SECOND('Raw Data'!AN30)/60)+MINUTE('Raw Data'!AN30)+(HOUR('Raw Data'!AN30)*60)),"N/A",(SECOND('Raw Data'!AN30)/60)+MINUTE('Raw Data'!AN30)+(HOUR('Raw Data'!AN30)*60))</f>
        <v>0.28333333333333333</v>
      </c>
      <c r="AO28" s="19">
        <f>+IF(ISERROR((SECOND('Raw Data'!AO30)/60)+MINUTE('Raw Data'!AO30)+(HOUR('Raw Data'!AO30)*60)),"N/A",(SECOND('Raw Data'!AO30)/60)+MINUTE('Raw Data'!AO30)+(HOUR('Raw Data'!AO30)*60))</f>
        <v>0.21666666666666667</v>
      </c>
      <c r="AP28" s="19">
        <f>+IF(ISERROR((SECOND('Raw Data'!AP30)/60)+MINUTE('Raw Data'!AP30)+(HOUR('Raw Data'!AP30)*60)),"N/A",(SECOND('Raw Data'!AP30)/60)+MINUTE('Raw Data'!AP30)+(HOUR('Raw Data'!AP30)*60))</f>
        <v>0.33333333333333331</v>
      </c>
      <c r="AQ28" s="19">
        <f>+IF(ISERROR((SECOND('Raw Data'!AQ30)/60)+MINUTE('Raw Data'!AQ30)+(HOUR('Raw Data'!AQ30)*60)),"N/A",(SECOND('Raw Data'!AQ30)/60)+MINUTE('Raw Data'!AQ30)+(HOUR('Raw Data'!AQ30)*60))</f>
        <v>0.13333333333333333</v>
      </c>
      <c r="AR28" s="19">
        <f>+IF(ISERROR((SECOND('Raw Data'!AR30)/60)+MINUTE('Raw Data'!AR30)+(HOUR('Raw Data'!AR30)*60)),"N/A",(SECOND('Raw Data'!AR30)/60)+MINUTE('Raw Data'!AR30)+(HOUR('Raw Data'!AR30)*60))</f>
        <v>0.46666666666666667</v>
      </c>
      <c r="AS28" s="19">
        <f>+IF(ISERROR((SECOND('Raw Data'!AS30)/60)+MINUTE('Raw Data'!AS30)+(HOUR('Raw Data'!AS30)*60)),"N/A",(SECOND('Raw Data'!AS30)/60)+MINUTE('Raw Data'!AS30)+(HOUR('Raw Data'!AS30)*60))</f>
        <v>0.53333333333333333</v>
      </c>
      <c r="AT28" s="19">
        <f>+IF(ISERROR((SECOND('Raw Data'!AT30)/60)+MINUTE('Raw Data'!AT30)+(HOUR('Raw Data'!AT30)*60)),"N/A",(SECOND('Raw Data'!AT30)/60)+MINUTE('Raw Data'!AT30)+(HOUR('Raw Data'!AT30)*60))</f>
        <v>0.73333333333333328</v>
      </c>
      <c r="AU28" s="19">
        <f>+IF(ISERROR((SECOND('Raw Data'!AU30)/60)+MINUTE('Raw Data'!AU30)+(HOUR('Raw Data'!AU30)*60)),"N/A",(SECOND('Raw Data'!AU30)/60)+MINUTE('Raw Data'!AU30)+(HOUR('Raw Data'!AU30)*60))</f>
        <v>0.45</v>
      </c>
      <c r="AV28" s="19">
        <f>+IF(ISERROR((SECOND('Raw Data'!AV30)/60)+MINUTE('Raw Data'!AV30)+(HOUR('Raw Data'!AV30)*60)),"N/A",(SECOND('Raw Data'!AV30)/60)+MINUTE('Raw Data'!AV30)+(HOUR('Raw Data'!AV30)*60))</f>
        <v>1</v>
      </c>
      <c r="AW28" s="19">
        <f>+IF(ISERROR((SECOND('Raw Data'!AW30)/60)+MINUTE('Raw Data'!AW30)+(HOUR('Raw Data'!AW30)*60)),"N/A",(SECOND('Raw Data'!AW30)/60)+MINUTE('Raw Data'!AW30)+(HOUR('Raw Data'!AW30)*60))</f>
        <v>0.38333333333333336</v>
      </c>
      <c r="AX28" s="19">
        <f>+IF(ISERROR((SECOND('Raw Data'!AX30)/60)+MINUTE('Raw Data'!AX30)+(HOUR('Raw Data'!AX30)*60)),"N/A",(SECOND('Raw Data'!AX30)/60)+MINUTE('Raw Data'!AX30)+(HOUR('Raw Data'!AX30)*60))</f>
        <v>1.6666666666666666E-2</v>
      </c>
      <c r="AY28" s="19">
        <f>+IF(ISERROR((SECOND('Raw Data'!AY30)/60)+MINUTE('Raw Data'!AY30)+(HOUR('Raw Data'!AY30)*60)),"N/A",(SECOND('Raw Data'!AY30)/60)+MINUTE('Raw Data'!AY30)+(HOUR('Raw Data'!AY30)*60))</f>
        <v>3</v>
      </c>
      <c r="AZ28" s="19">
        <f>+IF(ISERROR((SECOND('Raw Data'!AZ30)/60)+MINUTE('Raw Data'!AZ30)+(HOUR('Raw Data'!AZ30)*60)),"N/A",(SECOND('Raw Data'!AZ30)/60)+MINUTE('Raw Data'!AZ30)+(HOUR('Raw Data'!AZ30)*60))</f>
        <v>0.33333333333333331</v>
      </c>
      <c r="BA28" s="19">
        <f>+IF(ISERROR((SECOND('Raw Data'!BA30)/60)+MINUTE('Raw Data'!BA30)+(HOUR('Raw Data'!BA30)*60)),"N/A",(SECOND('Raw Data'!BA30)/60)+MINUTE('Raw Data'!BA30)+(HOUR('Raw Data'!BA30)*60))</f>
        <v>2.1833333333333331</v>
      </c>
      <c r="BB28" s="19">
        <f>+IF(ISERROR((SECOND('Raw Data'!BB30)/60)+MINUTE('Raw Data'!BB30)+(HOUR('Raw Data'!BB30)*60)),"N/A",(SECOND('Raw Data'!BB30)/60)+MINUTE('Raw Data'!BB30)+(HOUR('Raw Data'!BB30)*60))</f>
        <v>0.15</v>
      </c>
      <c r="BC28" s="19">
        <f>+IF(ISERROR((SECOND('Raw Data'!BC30)/60)+MINUTE('Raw Data'!BC30)+(HOUR('Raw Data'!BC30)*60)),"N/A",(SECOND('Raw Data'!BC30)/60)+MINUTE('Raw Data'!BC30)+(HOUR('Raw Data'!BC30)*60))</f>
        <v>3.4333333333333336</v>
      </c>
      <c r="BD28" s="19">
        <f>+IF(ISERROR((SECOND('Raw Data'!BD30)/60)+MINUTE('Raw Data'!BD30)+(HOUR('Raw Data'!BD30)*60)),"N/A",(SECOND('Raw Data'!BD30)/60)+MINUTE('Raw Data'!BD30)+(HOUR('Raw Data'!BD30)*60))</f>
        <v>3.75</v>
      </c>
      <c r="BE28" s="19">
        <f>+IF(ISERROR((SECOND('Raw Data'!BE30)/60)+MINUTE('Raw Data'!BE30)+(HOUR('Raw Data'!BE30)*60)),"N/A",(SECOND('Raw Data'!BE30)/60)+MINUTE('Raw Data'!BE30)+(HOUR('Raw Data'!BE30)*60))</f>
        <v>0.46666666666666667</v>
      </c>
      <c r="BF28" s="19">
        <f>+IF(ISERROR((SECOND('Raw Data'!BF30)/60)+MINUTE('Raw Data'!BF30)+(HOUR('Raw Data'!BF30)*60)),"N/A",(SECOND('Raw Data'!BF30)/60)+MINUTE('Raw Data'!BF30)+(HOUR('Raw Data'!BF30)*60))</f>
        <v>0.51666666666666672</v>
      </c>
      <c r="BG28" s="19">
        <f>+IF(ISERROR((SECOND('Raw Data'!BG30)/60)+MINUTE('Raw Data'!BG30)+(HOUR('Raw Data'!BG30)*60)),"N/A",(SECOND('Raw Data'!BG30)/60)+MINUTE('Raw Data'!BG30)+(HOUR('Raw Data'!BG30)*60))</f>
        <v>0.15</v>
      </c>
      <c r="BH28" s="19">
        <f>+IF(ISERROR((SECOND('Raw Data'!BH30)/60)+MINUTE('Raw Data'!BH30)+(HOUR('Raw Data'!BH30)*60)),"N/A",(SECOND('Raw Data'!BH30)/60)+MINUTE('Raw Data'!BH30)+(HOUR('Raw Data'!BH30)*60))</f>
        <v>0.3</v>
      </c>
      <c r="BI28" s="19">
        <f>+IF(ISERROR((SECOND('Raw Data'!BI30)/60)+MINUTE('Raw Data'!BI30)+(HOUR('Raw Data'!BI30)*60)),"N/A",(SECOND('Raw Data'!BI30)/60)+MINUTE('Raw Data'!BI30)+(HOUR('Raw Data'!BI30)*60))</f>
        <v>0.33333333333333331</v>
      </c>
      <c r="BJ28" s="19">
        <f>+IF(ISERROR((SECOND('Raw Data'!BJ30)/60)+MINUTE('Raw Data'!BJ30)+(HOUR('Raw Data'!BJ30)*60)),"N/A",(SECOND('Raw Data'!BJ30)/60)+MINUTE('Raw Data'!BJ30)+(HOUR('Raw Data'!BJ30)*60))</f>
        <v>0.78333333333333333</v>
      </c>
      <c r="BK28" s="19">
        <f>+IF(ISERROR((SECOND('Raw Data'!BK30)/60)+MINUTE('Raw Data'!BK30)+(HOUR('Raw Data'!BK30)*60)),"N/A",(SECOND('Raw Data'!BK30)/60)+MINUTE('Raw Data'!BK30)+(HOUR('Raw Data'!BK30)*60))</f>
        <v>2.1666666666666665</v>
      </c>
      <c r="BL28" s="19">
        <f>+IF(ISERROR((SECOND('Raw Data'!BL30)/60)+MINUTE('Raw Data'!BL30)+(HOUR('Raw Data'!BL30)*60)),"N/A",(SECOND('Raw Data'!BL30)/60)+MINUTE('Raw Data'!BL30)+(HOUR('Raw Data'!BL30)*60))</f>
        <v>0.96666666666666667</v>
      </c>
      <c r="BM28" s="19">
        <f>+IF(ISERROR((SECOND('Raw Data'!BM30)/60)+MINUTE('Raw Data'!BM30)+(HOUR('Raw Data'!BM30)*60)),"N/A",(SECOND('Raw Data'!BM30)/60)+MINUTE('Raw Data'!BM30)+(HOUR('Raw Data'!BM30)*60))</f>
        <v>1.1000000000000001</v>
      </c>
      <c r="BN28" s="19">
        <f>+IF(ISERROR((SECOND('Raw Data'!BN30)/60)+MINUTE('Raw Data'!BN30)+(HOUR('Raw Data'!BN30)*60)),"N/A",(SECOND('Raw Data'!BN30)/60)+MINUTE('Raw Data'!BN30)+(HOUR('Raw Data'!BN30)*60))</f>
        <v>0.46666666666666667</v>
      </c>
      <c r="BO28" s="19">
        <f>+IF(ISERROR((SECOND('Raw Data'!BO30)/60)+MINUTE('Raw Data'!BO30)+(HOUR('Raw Data'!BO30)*60)),"N/A",(SECOND('Raw Data'!BO30)/60)+MINUTE('Raw Data'!BO30)+(HOUR('Raw Data'!BO30)*60))</f>
        <v>8.5833333333333339</v>
      </c>
      <c r="BP28" s="19">
        <f>+IF(ISERROR((SECOND('Raw Data'!BP30)/60)+MINUTE('Raw Data'!BP30)+(HOUR('Raw Data'!BP30)*60)),"N/A",(SECOND('Raw Data'!BP30)/60)+MINUTE('Raw Data'!BP30)+(HOUR('Raw Data'!BP30)*60))</f>
        <v>3.1666666666666665</v>
      </c>
      <c r="BQ28" s="19">
        <f>+IF(ISERROR((SECOND('Raw Data'!BQ30)/60)+MINUTE('Raw Data'!BQ30)+(HOUR('Raw Data'!BQ30)*60)),"N/A",(SECOND('Raw Data'!BQ30)/60)+MINUTE('Raw Data'!BQ30)+(HOUR('Raw Data'!BQ30)*60))</f>
        <v>8.3333333333333339</v>
      </c>
      <c r="BR28" s="19">
        <f>+IF(ISERROR((SECOND('Raw Data'!BR30)/60)+MINUTE('Raw Data'!BR30)+(HOUR('Raw Data'!BR30)*60)),"N/A",(SECOND('Raw Data'!BR30)/60)+MINUTE('Raw Data'!BR30)+(HOUR('Raw Data'!BR30)*60))</f>
        <v>0</v>
      </c>
      <c r="BS28" s="19">
        <f>+IF(ISERROR((SECOND('Raw Data'!BS30)/60)+MINUTE('Raw Data'!BS30)+(HOUR('Raw Data'!BS30)*60)),"N/A",(SECOND('Raw Data'!BS30)/60)+MINUTE('Raw Data'!BS30)+(HOUR('Raw Data'!BS30)*60))</f>
        <v>0.15</v>
      </c>
      <c r="BT28" s="19">
        <f>+IF(ISERROR((SECOND('Raw Data'!BT30)/60)+MINUTE('Raw Data'!BT30)+(HOUR('Raw Data'!BT30)*60)),"N/A",(SECOND('Raw Data'!BT30)/60)+MINUTE('Raw Data'!BT30)+(HOUR('Raw Data'!BT30)*60))</f>
        <v>0.25</v>
      </c>
      <c r="BU28" s="19">
        <f>+IF(ISERROR((SECOND('Raw Data'!BU30)/60)+MINUTE('Raw Data'!BU30)+(HOUR('Raw Data'!BU30)*60)),"N/A",(SECOND('Raw Data'!BU30)/60)+MINUTE('Raw Data'!BU30)+(HOUR('Raw Data'!BU30)*60))</f>
        <v>2.1666666666666665</v>
      </c>
      <c r="BV28" s="19">
        <f>+IF(ISERROR((SECOND('Raw Data'!BV30)/60)+MINUTE('Raw Data'!BV30)+(HOUR('Raw Data'!BV30)*60)),"N/A",(SECOND('Raw Data'!BV30)/60)+MINUTE('Raw Data'!BV30)+(HOUR('Raw Data'!BV30)*60))</f>
        <v>6.6666666666666666E-2</v>
      </c>
      <c r="BW28" s="19">
        <f>+IF(ISERROR((SECOND('Raw Data'!BW30)/60)+MINUTE('Raw Data'!BW30)+(HOUR('Raw Data'!BW30)*60)),"N/A",(SECOND('Raw Data'!BW30)/60)+MINUTE('Raw Data'!BW30)+(HOUR('Raw Data'!BW30)*60))</f>
        <v>0.13333333333333333</v>
      </c>
      <c r="BX28" s="19">
        <f>+IF(ISERROR((SECOND('Raw Data'!BX30)/60)+MINUTE('Raw Data'!BX30)+(HOUR('Raw Data'!BX30)*60)),"N/A",(SECOND('Raw Data'!BX30)/60)+MINUTE('Raw Data'!BX30)+(HOUR('Raw Data'!BX30)*60))</f>
        <v>0.2</v>
      </c>
      <c r="BY28" s="19">
        <f>+IF(ISERROR((SECOND('Raw Data'!BY30)/60)+MINUTE('Raw Data'!BY30)+(HOUR('Raw Data'!BY30)*60)),"N/A",(SECOND('Raw Data'!BY30)/60)+MINUTE('Raw Data'!BY30)+(HOUR('Raw Data'!BY30)*60))</f>
        <v>1.5</v>
      </c>
      <c r="BZ28" s="19">
        <f>+IF(ISERROR((SECOND('Raw Data'!BZ30)/60)+MINUTE('Raw Data'!BZ30)+(HOUR('Raw Data'!BZ30)*60)),"N/A",(SECOND('Raw Data'!BZ30)/60)+MINUTE('Raw Data'!BZ30)+(HOUR('Raw Data'!BZ30)*60))</f>
        <v>0.05</v>
      </c>
      <c r="CA28" s="19">
        <f>+IF(ISERROR((SECOND('Raw Data'!CA30)/60)+MINUTE('Raw Data'!CA30)+(HOUR('Raw Data'!CA30)*60)),"N/A",(SECOND('Raw Data'!CA30)/60)+MINUTE('Raw Data'!CA30)+(HOUR('Raw Data'!CA30)*60))</f>
        <v>3.3333333333333333E-2</v>
      </c>
      <c r="CB28" s="19">
        <f>+IF(ISERROR((SECOND('Raw Data'!CB30)/60)+MINUTE('Raw Data'!CB30)+(HOUR('Raw Data'!CB30)*60)),"N/A",(SECOND('Raw Data'!CB30)/60)+MINUTE('Raw Data'!CB30)+(HOUR('Raw Data'!CB30)*60))</f>
        <v>0.5</v>
      </c>
      <c r="CC28" s="19">
        <f>+IF(ISERROR((SECOND('Raw Data'!CC30)/60)+MINUTE('Raw Data'!CC30)+(HOUR('Raw Data'!CC30)*60)),"N/A",(SECOND('Raw Data'!CC30)/60)+MINUTE('Raw Data'!CC30)+(HOUR('Raw Data'!CC30)*60))</f>
        <v>0.16666666666666666</v>
      </c>
      <c r="CD28" s="19">
        <f>+IF(ISERROR((SECOND('Raw Data'!CD30)/60)+MINUTE('Raw Data'!CD30)+(HOUR('Raw Data'!CD30)*60)),"N/A",(SECOND('Raw Data'!CD30)/60)+MINUTE('Raw Data'!CD30)+(HOUR('Raw Data'!CD30)*60))</f>
        <v>0.25</v>
      </c>
    </row>
    <row r="29" spans="1:82" x14ac:dyDescent="0.25">
      <c r="A29" s="215"/>
      <c r="B29" t="s">
        <v>79</v>
      </c>
      <c r="C29" t="s">
        <v>23</v>
      </c>
      <c r="D29" s="19">
        <f>+IF(ISERROR((SECOND('Raw Data'!D31)/60)+MINUTE('Raw Data'!D31)+(HOUR('Raw Data'!D31)*60)),"N/A",(SECOND('Raw Data'!D31)/60)+MINUTE('Raw Data'!D31)+(HOUR('Raw Data'!D31)*60))</f>
        <v>0.43333333333333335</v>
      </c>
      <c r="E29" s="19">
        <f>+IF(ISERROR((SECOND('Raw Data'!E31)/60)+MINUTE('Raw Data'!E31)+(HOUR('Raw Data'!E31)*60)),"N/A",(SECOND('Raw Data'!E31)/60)+MINUTE('Raw Data'!E31)+(HOUR('Raw Data'!E31)*60))</f>
        <v>4.7833333333333332</v>
      </c>
      <c r="F29" s="19">
        <f>+IF(ISERROR((SECOND('Raw Data'!F31)/60)+MINUTE('Raw Data'!F31)+(HOUR('Raw Data'!F31)*60)),"N/A",(SECOND('Raw Data'!F31)/60)+MINUTE('Raw Data'!F31)+(HOUR('Raw Data'!F31)*60))</f>
        <v>0.7</v>
      </c>
      <c r="G29" s="19">
        <f>+IF(ISERROR((SECOND('Raw Data'!G31)/60)+MINUTE('Raw Data'!G31)+(HOUR('Raw Data'!G31)*60)),"N/A",(SECOND('Raw Data'!G31)/60)+MINUTE('Raw Data'!G31)+(HOUR('Raw Data'!G31)*60))</f>
        <v>2.85</v>
      </c>
      <c r="H29" s="19">
        <f>+IF(ISERROR((SECOND('Raw Data'!H31)/60)+MINUTE('Raw Data'!H31)+(HOUR('Raw Data'!H31)*60)),"N/A",(SECOND('Raw Data'!H31)/60)+MINUTE('Raw Data'!H31)+(HOUR('Raw Data'!H31)*60))</f>
        <v>1.3833333333333333</v>
      </c>
      <c r="I29" s="19">
        <f>+IF(ISERROR((SECOND('Raw Data'!I31)/60)+MINUTE('Raw Data'!I31)+(HOUR('Raw Data'!I31)*60)),"N/A",(SECOND('Raw Data'!I31)/60)+MINUTE('Raw Data'!I31)+(HOUR('Raw Data'!I31)*60))</f>
        <v>0.5</v>
      </c>
      <c r="J29" s="19">
        <f>+IF(ISERROR((SECOND('Raw Data'!J31)/60)+MINUTE('Raw Data'!J31)+(HOUR('Raw Data'!J31)*60)),"N/A",(SECOND('Raw Data'!J31)/60)+MINUTE('Raw Data'!J31)+(HOUR('Raw Data'!J31)*60))</f>
        <v>1.5333333333333332</v>
      </c>
      <c r="K29" s="19">
        <f>+IF(ISERROR((SECOND('Raw Data'!K31)/60)+MINUTE('Raw Data'!K31)+(HOUR('Raw Data'!K31)*60)),"N/A",(SECOND('Raw Data'!K31)/60)+MINUTE('Raw Data'!K31)+(HOUR('Raw Data'!K31)*60))</f>
        <v>1.2</v>
      </c>
      <c r="L29" s="19">
        <f>+IF(ISERROR((SECOND('Raw Data'!L31)/60)+MINUTE('Raw Data'!L31)+(HOUR('Raw Data'!L31)*60)),"N/A",(SECOND('Raw Data'!L31)/60)+MINUTE('Raw Data'!L31)+(HOUR('Raw Data'!L31)*60))</f>
        <v>4.8666666666666671</v>
      </c>
      <c r="M29" s="19">
        <f>+IF(ISERROR((SECOND('Raw Data'!M31)/60)+MINUTE('Raw Data'!M31)+(HOUR('Raw Data'!M31)*60)),"N/A",(SECOND('Raw Data'!M31)/60)+MINUTE('Raw Data'!M31)+(HOUR('Raw Data'!M31)*60))</f>
        <v>0.75</v>
      </c>
      <c r="N29" s="19">
        <f>+IF(ISERROR((SECOND('Raw Data'!N31)/60)+MINUTE('Raw Data'!N31)+(HOUR('Raw Data'!N31)*60)),"N/A",(SECOND('Raw Data'!N31)/60)+MINUTE('Raw Data'!N31)+(HOUR('Raw Data'!N31)*60))</f>
        <v>0.6</v>
      </c>
      <c r="O29" s="19">
        <f>+IF(ISERROR((SECOND('Raw Data'!O31)/60)+MINUTE('Raw Data'!O31)+(HOUR('Raw Data'!O31)*60)),"N/A",(SECOND('Raw Data'!O31)/60)+MINUTE('Raw Data'!O31)+(HOUR('Raw Data'!O31)*60))</f>
        <v>0.71666666666666667</v>
      </c>
      <c r="P29" s="19">
        <f>+IF(ISERROR((SECOND('Raw Data'!P31)/60)+MINUTE('Raw Data'!P31)+(HOUR('Raw Data'!P31)*60)),"N/A",(SECOND('Raw Data'!P31)/60)+MINUTE('Raw Data'!P31)+(HOUR('Raw Data'!P31)*60))</f>
        <v>2.4833333333333334</v>
      </c>
      <c r="Q29" s="19">
        <f>+IF(ISERROR((SECOND('Raw Data'!Q31)/60)+MINUTE('Raw Data'!Q31)+(HOUR('Raw Data'!Q31)*60)),"N/A",(SECOND('Raw Data'!Q31)/60)+MINUTE('Raw Data'!Q31)+(HOUR('Raw Data'!Q31)*60))</f>
        <v>1.0166666666666666</v>
      </c>
      <c r="R29" s="43">
        <f>+IF(ISERROR((SECOND('Raw Data'!R31)/60)+MINUTE('Raw Data'!R31)+(HOUR('Raw Data'!R31)*60)),"N/A",(SECOND('Raw Data'!R31)/60)+MINUTE('Raw Data'!R31)+(HOUR('Raw Data'!R31)*60))</f>
        <v>3.2333333333333334</v>
      </c>
      <c r="S29" s="19">
        <f>+IF(ISERROR((SECOND('Raw Data'!S31)/60)+MINUTE('Raw Data'!S31)+(HOUR('Raw Data'!S31)*60)),"N/A",(SECOND('Raw Data'!S31)/60)+MINUTE('Raw Data'!S31)+(HOUR('Raw Data'!S31)*60))</f>
        <v>9.35</v>
      </c>
      <c r="T29" s="19">
        <f>+IF(ISERROR((SECOND('Raw Data'!T31)/60)+MINUTE('Raw Data'!T31)+(HOUR('Raw Data'!T31)*60)),"N/A",(SECOND('Raw Data'!T31)/60)+MINUTE('Raw Data'!T31)+(HOUR('Raw Data'!T31)*60))</f>
        <v>0.65</v>
      </c>
      <c r="U29" s="19">
        <f>+IF(ISERROR((SECOND('Raw Data'!U31)/60)+MINUTE('Raw Data'!U31)+(HOUR('Raw Data'!U31)*60)),"N/A",(SECOND('Raw Data'!U31)/60)+MINUTE('Raw Data'!U31)+(HOUR('Raw Data'!U31)*60))</f>
        <v>1.1499999999999999</v>
      </c>
      <c r="V29" s="19">
        <f>+IF(ISERROR((SECOND('Raw Data'!V31)/60)+MINUTE('Raw Data'!V31)+(HOUR('Raw Data'!V31)*60)),"N/A",(SECOND('Raw Data'!V31)/60)+MINUTE('Raw Data'!V31)+(HOUR('Raw Data'!V31)*60))</f>
        <v>3.1333333333333333</v>
      </c>
      <c r="W29" s="19">
        <f>+IF(ISERROR((SECOND('Raw Data'!W31)/60)+MINUTE('Raw Data'!W31)+(HOUR('Raw Data'!W31)*60)),"N/A",(SECOND('Raw Data'!W31)/60)+MINUTE('Raw Data'!W31)+(HOUR('Raw Data'!W31)*60))</f>
        <v>0.25</v>
      </c>
      <c r="X29" s="19">
        <f>+IF(ISERROR((SECOND('Raw Data'!X31)/60)+MINUTE('Raw Data'!X31)+(HOUR('Raw Data'!X31)*60)),"N/A",(SECOND('Raw Data'!X31)/60)+MINUTE('Raw Data'!X31)+(HOUR('Raw Data'!X31)*60))</f>
        <v>2.5333333333333332</v>
      </c>
      <c r="Y29" s="19">
        <f>+IF(ISERROR((SECOND('Raw Data'!Y31)/60)+MINUTE('Raw Data'!Y31)+(HOUR('Raw Data'!Y31)*60)),"N/A",(SECOND('Raw Data'!Y31)/60)+MINUTE('Raw Data'!Y31)+(HOUR('Raw Data'!Y31)*60))</f>
        <v>0.85</v>
      </c>
      <c r="Z29" s="19">
        <f>+IF(ISERROR((SECOND('Raw Data'!Z31)/60)+MINUTE('Raw Data'!Z31)+(HOUR('Raw Data'!Z31)*60)),"N/A",(SECOND('Raw Data'!Z31)/60)+MINUTE('Raw Data'!Z31)+(HOUR('Raw Data'!Z31)*60))</f>
        <v>1.8</v>
      </c>
      <c r="AA29" s="19">
        <f>+IF(ISERROR((SECOND('Raw Data'!AA31)/60)+MINUTE('Raw Data'!AA31)+(HOUR('Raw Data'!AA31)*60)),"N/A",(SECOND('Raw Data'!AA31)/60)+MINUTE('Raw Data'!AA31)+(HOUR('Raw Data'!AA31)*60))</f>
        <v>0.75</v>
      </c>
      <c r="AB29" s="19">
        <f>+IF(ISERROR((SECOND('Raw Data'!AB31)/60)+MINUTE('Raw Data'!AB31)+(HOUR('Raw Data'!AB31)*60)),"N/A",(SECOND('Raw Data'!AB31)/60)+MINUTE('Raw Data'!AB31)+(HOUR('Raw Data'!AB31)*60))</f>
        <v>2.5499999999999998</v>
      </c>
      <c r="AC29" s="19">
        <f>+IF(ISERROR((SECOND('Raw Data'!AC31)/60)+MINUTE('Raw Data'!AC31)+(HOUR('Raw Data'!AC31)*60)),"N/A",(SECOND('Raw Data'!AC31)/60)+MINUTE('Raw Data'!AC31)+(HOUR('Raw Data'!AC31)*60))</f>
        <v>0.8833333333333333</v>
      </c>
      <c r="AD29" s="19">
        <f>+IF(ISERROR((SECOND('Raw Data'!AD31)/60)+MINUTE('Raw Data'!AD31)+(HOUR('Raw Data'!AD31)*60)),"N/A",(SECOND('Raw Data'!AD31)/60)+MINUTE('Raw Data'!AD31)+(HOUR('Raw Data'!AD31)*60))</f>
        <v>1.6166666666666667</v>
      </c>
      <c r="AE29" s="19">
        <f>+IF(ISERROR((SECOND('Raw Data'!AE31)/60)+MINUTE('Raw Data'!AE31)+(HOUR('Raw Data'!AE31)*60)),"N/A",(SECOND('Raw Data'!AE31)/60)+MINUTE('Raw Data'!AE31)+(HOUR('Raw Data'!AE31)*60))</f>
        <v>0.16666666666666666</v>
      </c>
      <c r="AF29" s="19">
        <f>+IF(ISERROR((SECOND('Raw Data'!AF31)/60)+MINUTE('Raw Data'!AF31)+(HOUR('Raw Data'!AF31)*60)),"N/A",(SECOND('Raw Data'!AF31)/60)+MINUTE('Raw Data'!AF31)+(HOUR('Raw Data'!AF31)*60))</f>
        <v>0.3</v>
      </c>
      <c r="AG29" s="19">
        <f>+IF(ISERROR((SECOND('Raw Data'!AG31)/60)+MINUTE('Raw Data'!AG31)+(HOUR('Raw Data'!AG31)*60)),"N/A",(SECOND('Raw Data'!AG31)/60)+MINUTE('Raw Data'!AG31)+(HOUR('Raw Data'!AG31)*60))</f>
        <v>2.8</v>
      </c>
      <c r="AH29" s="19">
        <f>+IF(ISERROR((SECOND('Raw Data'!AH31)/60)+MINUTE('Raw Data'!AH31)+(HOUR('Raw Data'!AH31)*60)),"N/A",(SECOND('Raw Data'!AH31)/60)+MINUTE('Raw Data'!AH31)+(HOUR('Raw Data'!AH31)*60))</f>
        <v>2.6166666666666667</v>
      </c>
      <c r="AI29" s="19">
        <f>+IF(ISERROR((SECOND('Raw Data'!AI31)/60)+MINUTE('Raw Data'!AI31)+(HOUR('Raw Data'!AI31)*60)),"N/A",(SECOND('Raw Data'!AI31)/60)+MINUTE('Raw Data'!AI31)+(HOUR('Raw Data'!AI31)*60))</f>
        <v>1.8833333333333333</v>
      </c>
      <c r="AJ29" s="19">
        <f>+IF(ISERROR((SECOND('Raw Data'!AJ31)/60)+MINUTE('Raw Data'!AJ31)+(HOUR('Raw Data'!AJ31)*60)),"N/A",(SECOND('Raw Data'!AJ31)/60)+MINUTE('Raw Data'!AJ31)+(HOUR('Raw Data'!AJ31)*60))</f>
        <v>2.8333333333333335</v>
      </c>
      <c r="AK29" s="19">
        <f>+IF(ISERROR((SECOND('Raw Data'!AK31)/60)+MINUTE('Raw Data'!AK31)+(HOUR('Raw Data'!AK31)*60)),"N/A",(SECOND('Raw Data'!AK31)/60)+MINUTE('Raw Data'!AK31)+(HOUR('Raw Data'!AK31)*60))</f>
        <v>1.5833333333333335</v>
      </c>
      <c r="AL29" s="19">
        <f>+IF(ISERROR((SECOND('Raw Data'!AL31)/60)+MINUTE('Raw Data'!AL31)+(HOUR('Raw Data'!AL31)*60)),"N/A",(SECOND('Raw Data'!AL31)/60)+MINUTE('Raw Data'!AL31)+(HOUR('Raw Data'!AL31)*60))</f>
        <v>7.4833333333333334</v>
      </c>
      <c r="AM29" s="19">
        <f>+IF(ISERROR((SECOND('Raw Data'!AM31)/60)+MINUTE('Raw Data'!AM31)+(HOUR('Raw Data'!AM31)*60)),"N/A",(SECOND('Raw Data'!AM31)/60)+MINUTE('Raw Data'!AM31)+(HOUR('Raw Data'!AM31)*60))</f>
        <v>2.3666666666666667</v>
      </c>
      <c r="AN29" s="19">
        <f>+IF(ISERROR((SECOND('Raw Data'!AN31)/60)+MINUTE('Raw Data'!AN31)+(HOUR('Raw Data'!AN31)*60)),"N/A",(SECOND('Raw Data'!AN31)/60)+MINUTE('Raw Data'!AN31)+(HOUR('Raw Data'!AN31)*60))</f>
        <v>1.8</v>
      </c>
      <c r="AO29" s="19">
        <f>+IF(ISERROR((SECOND('Raw Data'!AO31)/60)+MINUTE('Raw Data'!AO31)+(HOUR('Raw Data'!AO31)*60)),"N/A",(SECOND('Raw Data'!AO31)/60)+MINUTE('Raw Data'!AO31)+(HOUR('Raw Data'!AO31)*60))</f>
        <v>0.35</v>
      </c>
      <c r="AP29" s="19">
        <f>+IF(ISERROR((SECOND('Raw Data'!AP31)/60)+MINUTE('Raw Data'!AP31)+(HOUR('Raw Data'!AP31)*60)),"N/A",(SECOND('Raw Data'!AP31)/60)+MINUTE('Raw Data'!AP31)+(HOUR('Raw Data'!AP31)*60))</f>
        <v>1.3333333333333333</v>
      </c>
      <c r="AQ29" s="19">
        <f>+IF(ISERROR((SECOND('Raw Data'!AQ31)/60)+MINUTE('Raw Data'!AQ31)+(HOUR('Raw Data'!AQ31)*60)),"N/A",(SECOND('Raw Data'!AQ31)/60)+MINUTE('Raw Data'!AQ31)+(HOUR('Raw Data'!AQ31)*60))</f>
        <v>0.66666666666666663</v>
      </c>
      <c r="AR29" s="19">
        <f>+IF(ISERROR((SECOND('Raw Data'!AR31)/60)+MINUTE('Raw Data'!AR31)+(HOUR('Raw Data'!AR31)*60)),"N/A",(SECOND('Raw Data'!AR31)/60)+MINUTE('Raw Data'!AR31)+(HOUR('Raw Data'!AR31)*60))</f>
        <v>0.5</v>
      </c>
      <c r="AS29" s="19">
        <f>+IF(ISERROR((SECOND('Raw Data'!AS31)/60)+MINUTE('Raw Data'!AS31)+(HOUR('Raw Data'!AS31)*60)),"N/A",(SECOND('Raw Data'!AS31)/60)+MINUTE('Raw Data'!AS31)+(HOUR('Raw Data'!AS31)*60))</f>
        <v>2.9166666666666665</v>
      </c>
      <c r="AT29" s="19">
        <f>+IF(ISERROR((SECOND('Raw Data'!AT31)/60)+MINUTE('Raw Data'!AT31)+(HOUR('Raw Data'!AT31)*60)),"N/A",(SECOND('Raw Data'!AT31)/60)+MINUTE('Raw Data'!AT31)+(HOUR('Raw Data'!AT31)*60))</f>
        <v>0.71666666666666667</v>
      </c>
      <c r="AU29" s="19">
        <f>+IF(ISERROR((SECOND('Raw Data'!AU31)/60)+MINUTE('Raw Data'!AU31)+(HOUR('Raw Data'!AU31)*60)),"N/A",(SECOND('Raw Data'!AU31)/60)+MINUTE('Raw Data'!AU31)+(HOUR('Raw Data'!AU31)*60))</f>
        <v>1.1166666666666667</v>
      </c>
      <c r="AV29" s="19">
        <f>+IF(ISERROR((SECOND('Raw Data'!AV31)/60)+MINUTE('Raw Data'!AV31)+(HOUR('Raw Data'!AV31)*60)),"N/A",(SECOND('Raw Data'!AV31)/60)+MINUTE('Raw Data'!AV31)+(HOUR('Raw Data'!AV31)*60))</f>
        <v>2.7333333333333334</v>
      </c>
      <c r="AW29" s="19">
        <f>+IF(ISERROR((SECOND('Raw Data'!AW31)/60)+MINUTE('Raw Data'!AW31)+(HOUR('Raw Data'!AW31)*60)),"N/A",(SECOND('Raw Data'!AW31)/60)+MINUTE('Raw Data'!AW31)+(HOUR('Raw Data'!AW31)*60))</f>
        <v>2.3333333333333335</v>
      </c>
      <c r="AX29" s="19">
        <f>+IF(ISERROR((SECOND('Raw Data'!AX31)/60)+MINUTE('Raw Data'!AX31)+(HOUR('Raw Data'!AX31)*60)),"N/A",(SECOND('Raw Data'!AX31)/60)+MINUTE('Raw Data'!AX31)+(HOUR('Raw Data'!AX31)*60))</f>
        <v>0.66666666666666663</v>
      </c>
      <c r="AY29" s="19">
        <f>+IF(ISERROR((SECOND('Raw Data'!AY31)/60)+MINUTE('Raw Data'!AY31)+(HOUR('Raw Data'!AY31)*60)),"N/A",(SECOND('Raw Data'!AY31)/60)+MINUTE('Raw Data'!AY31)+(HOUR('Raw Data'!AY31)*60))</f>
        <v>5.5</v>
      </c>
      <c r="AZ29" s="19">
        <f>+IF(ISERROR((SECOND('Raw Data'!AZ31)/60)+MINUTE('Raw Data'!AZ31)+(HOUR('Raw Data'!AZ31)*60)),"N/A",(SECOND('Raw Data'!AZ31)/60)+MINUTE('Raw Data'!AZ31)+(HOUR('Raw Data'!AZ31)*60))</f>
        <v>1</v>
      </c>
      <c r="BA29" s="19">
        <f>+IF(ISERROR((SECOND('Raw Data'!BA31)/60)+MINUTE('Raw Data'!BA31)+(HOUR('Raw Data'!BA31)*60)),"N/A",(SECOND('Raw Data'!BA31)/60)+MINUTE('Raw Data'!BA31)+(HOUR('Raw Data'!BA31)*60))</f>
        <v>5.3833333333333337</v>
      </c>
      <c r="BB29" s="19">
        <f>+IF(ISERROR((SECOND('Raw Data'!BB31)/60)+MINUTE('Raw Data'!BB31)+(HOUR('Raw Data'!BB31)*60)),"N/A",(SECOND('Raw Data'!BB31)/60)+MINUTE('Raw Data'!BB31)+(HOUR('Raw Data'!BB31)*60))</f>
        <v>1.0333333333333334</v>
      </c>
      <c r="BC29" s="19">
        <f>+IF(ISERROR((SECOND('Raw Data'!BC31)/60)+MINUTE('Raw Data'!BC31)+(HOUR('Raw Data'!BC31)*60)),"N/A",(SECOND('Raw Data'!BC31)/60)+MINUTE('Raw Data'!BC31)+(HOUR('Raw Data'!BC31)*60))</f>
        <v>4.25</v>
      </c>
      <c r="BD29" s="19">
        <f>+IF(ISERROR((SECOND('Raw Data'!BD31)/60)+MINUTE('Raw Data'!BD31)+(HOUR('Raw Data'!BD31)*60)),"N/A",(SECOND('Raw Data'!BD31)/60)+MINUTE('Raw Data'!BD31)+(HOUR('Raw Data'!BD31)*60))</f>
        <v>3.8333333333333335</v>
      </c>
      <c r="BE29" s="19">
        <f>+IF(ISERROR((SECOND('Raw Data'!BE31)/60)+MINUTE('Raw Data'!BE31)+(HOUR('Raw Data'!BE31)*60)),"N/A",(SECOND('Raw Data'!BE31)/60)+MINUTE('Raw Data'!BE31)+(HOUR('Raw Data'!BE31)*60))</f>
        <v>1.05</v>
      </c>
      <c r="BF29" s="19">
        <f>+IF(ISERROR((SECOND('Raw Data'!BF31)/60)+MINUTE('Raw Data'!BF31)+(HOUR('Raw Data'!BF31)*60)),"N/A",(SECOND('Raw Data'!BF31)/60)+MINUTE('Raw Data'!BF31)+(HOUR('Raw Data'!BF31)*60))</f>
        <v>1.0166666666666666</v>
      </c>
      <c r="BG29" s="19">
        <f>+IF(ISERROR((SECOND('Raw Data'!BG31)/60)+MINUTE('Raw Data'!BG31)+(HOUR('Raw Data'!BG31)*60)),"N/A",(SECOND('Raw Data'!BG31)/60)+MINUTE('Raw Data'!BG31)+(HOUR('Raw Data'!BG31)*60))</f>
        <v>0.8</v>
      </c>
      <c r="BH29" s="19">
        <f>+IF(ISERROR((SECOND('Raw Data'!BH31)/60)+MINUTE('Raw Data'!BH31)+(HOUR('Raw Data'!BH31)*60)),"N/A",(SECOND('Raw Data'!BH31)/60)+MINUTE('Raw Data'!BH31)+(HOUR('Raw Data'!BH31)*60))</f>
        <v>0.98333333333333328</v>
      </c>
      <c r="BI29" s="19">
        <f>+IF(ISERROR((SECOND('Raw Data'!BI31)/60)+MINUTE('Raw Data'!BI31)+(HOUR('Raw Data'!BI31)*60)),"N/A",(SECOND('Raw Data'!BI31)/60)+MINUTE('Raw Data'!BI31)+(HOUR('Raw Data'!BI31)*60))</f>
        <v>0.5</v>
      </c>
      <c r="BJ29" s="19">
        <f>+IF(ISERROR((SECOND('Raw Data'!BJ31)/60)+MINUTE('Raw Data'!BJ31)+(HOUR('Raw Data'!BJ31)*60)),"N/A",(SECOND('Raw Data'!BJ31)/60)+MINUTE('Raw Data'!BJ31)+(HOUR('Raw Data'!BJ31)*60))</f>
        <v>1.55</v>
      </c>
      <c r="BK29" s="19">
        <f>+IF(ISERROR((SECOND('Raw Data'!BK31)/60)+MINUTE('Raw Data'!BK31)+(HOUR('Raw Data'!BK31)*60)),"N/A",(SECOND('Raw Data'!BK31)/60)+MINUTE('Raw Data'!BK31)+(HOUR('Raw Data'!BK31)*60))</f>
        <v>3.75</v>
      </c>
      <c r="BL29" s="19">
        <f>+IF(ISERROR((SECOND('Raw Data'!BL31)/60)+MINUTE('Raw Data'!BL31)+(HOUR('Raw Data'!BL31)*60)),"N/A",(SECOND('Raw Data'!BL31)/60)+MINUTE('Raw Data'!BL31)+(HOUR('Raw Data'!BL31)*60))</f>
        <v>1.4666666666666668</v>
      </c>
      <c r="BM29" s="19">
        <f>+IF(ISERROR((SECOND('Raw Data'!BM31)/60)+MINUTE('Raw Data'!BM31)+(HOUR('Raw Data'!BM31)*60)),"N/A",(SECOND('Raw Data'!BM31)/60)+MINUTE('Raw Data'!BM31)+(HOUR('Raw Data'!BM31)*60))</f>
        <v>1.75</v>
      </c>
      <c r="BN29" s="19">
        <f>+IF(ISERROR((SECOND('Raw Data'!BN31)/60)+MINUTE('Raw Data'!BN31)+(HOUR('Raw Data'!BN31)*60)),"N/A",(SECOND('Raw Data'!BN31)/60)+MINUTE('Raw Data'!BN31)+(HOUR('Raw Data'!BN31)*60))</f>
        <v>4.3833333333333337</v>
      </c>
      <c r="BO29" s="19">
        <f>+IF(ISERROR((SECOND('Raw Data'!BO31)/60)+MINUTE('Raw Data'!BO31)+(HOUR('Raw Data'!BO31)*60)),"N/A",(SECOND('Raw Data'!BO31)/60)+MINUTE('Raw Data'!BO31)+(HOUR('Raw Data'!BO31)*60))</f>
        <v>5.416666666666667</v>
      </c>
      <c r="BP29" s="19">
        <f>+IF(ISERROR((SECOND('Raw Data'!BP31)/60)+MINUTE('Raw Data'!BP31)+(HOUR('Raw Data'!BP31)*60)),"N/A",(SECOND('Raw Data'!BP31)/60)+MINUTE('Raw Data'!BP31)+(HOUR('Raw Data'!BP31)*60))</f>
        <v>4.416666666666667</v>
      </c>
      <c r="BQ29" s="19">
        <f>+IF(ISERROR((SECOND('Raw Data'!BQ31)/60)+MINUTE('Raw Data'!BQ31)+(HOUR('Raw Data'!BQ31)*60)),"N/A",(SECOND('Raw Data'!BQ31)/60)+MINUTE('Raw Data'!BQ31)+(HOUR('Raw Data'!BQ31)*60))</f>
        <v>5.25</v>
      </c>
      <c r="BR29" s="19">
        <f>+IF(ISERROR((SECOND('Raw Data'!BR31)/60)+MINUTE('Raw Data'!BR31)+(HOUR('Raw Data'!BR31)*60)),"N/A",(SECOND('Raw Data'!BR31)/60)+MINUTE('Raw Data'!BR31)+(HOUR('Raw Data'!BR31)*60))</f>
        <v>4.7666666666666666</v>
      </c>
      <c r="BS29" s="19">
        <f>+IF(ISERROR((SECOND('Raw Data'!BS31)/60)+MINUTE('Raw Data'!BS31)+(HOUR('Raw Data'!BS31)*60)),"N/A",(SECOND('Raw Data'!BS31)/60)+MINUTE('Raw Data'!BS31)+(HOUR('Raw Data'!BS31)*60))</f>
        <v>1.75</v>
      </c>
      <c r="BT29" s="19">
        <f>+IF(ISERROR((SECOND('Raw Data'!BT31)/60)+MINUTE('Raw Data'!BT31)+(HOUR('Raw Data'!BT31)*60)),"N/A",(SECOND('Raw Data'!BT31)/60)+MINUTE('Raw Data'!BT31)+(HOUR('Raw Data'!BT31)*60))</f>
        <v>0.66666666666666663</v>
      </c>
      <c r="BU29" s="19">
        <f>+IF(ISERROR((SECOND('Raw Data'!BU31)/60)+MINUTE('Raw Data'!BU31)+(HOUR('Raw Data'!BU31)*60)),"N/A",(SECOND('Raw Data'!BU31)/60)+MINUTE('Raw Data'!BU31)+(HOUR('Raw Data'!BU31)*60))</f>
        <v>6.2</v>
      </c>
      <c r="BV29" s="19">
        <f>+IF(ISERROR((SECOND('Raw Data'!BV31)/60)+MINUTE('Raw Data'!BV31)+(HOUR('Raw Data'!BV31)*60)),"N/A",(SECOND('Raw Data'!BV31)/60)+MINUTE('Raw Data'!BV31)+(HOUR('Raw Data'!BV31)*60))</f>
        <v>1.1000000000000001</v>
      </c>
      <c r="BW29" s="19">
        <f>+IF(ISERROR((SECOND('Raw Data'!BW31)/60)+MINUTE('Raw Data'!BW31)+(HOUR('Raw Data'!BW31)*60)),"N/A",(SECOND('Raw Data'!BW31)/60)+MINUTE('Raw Data'!BW31)+(HOUR('Raw Data'!BW31)*60))</f>
        <v>1.4166666666666667</v>
      </c>
      <c r="BX29" s="19">
        <f>+IF(ISERROR((SECOND('Raw Data'!BX31)/60)+MINUTE('Raw Data'!BX31)+(HOUR('Raw Data'!BX31)*60)),"N/A",(SECOND('Raw Data'!BX31)/60)+MINUTE('Raw Data'!BX31)+(HOUR('Raw Data'!BX31)*60))</f>
        <v>1.6166666666666667</v>
      </c>
      <c r="BY29" s="19">
        <f>+IF(ISERROR((SECOND('Raw Data'!BY31)/60)+MINUTE('Raw Data'!BY31)+(HOUR('Raw Data'!BY31)*60)),"N/A",(SECOND('Raw Data'!BY31)/60)+MINUTE('Raw Data'!BY31)+(HOUR('Raw Data'!BY31)*60))</f>
        <v>1.9166666666666665</v>
      </c>
      <c r="BZ29" s="19">
        <f>+IF(ISERROR((SECOND('Raw Data'!BZ31)/60)+MINUTE('Raw Data'!BZ31)+(HOUR('Raw Data'!BZ31)*60)),"N/A",(SECOND('Raw Data'!BZ31)/60)+MINUTE('Raw Data'!BZ31)+(HOUR('Raw Data'!BZ31)*60))</f>
        <v>1.05</v>
      </c>
      <c r="CA29" s="19">
        <f>+IF(ISERROR((SECOND('Raw Data'!CA31)/60)+MINUTE('Raw Data'!CA31)+(HOUR('Raw Data'!CA31)*60)),"N/A",(SECOND('Raw Data'!CA31)/60)+MINUTE('Raw Data'!CA31)+(HOUR('Raw Data'!CA31)*60))</f>
        <v>0.3</v>
      </c>
      <c r="CB29" s="19">
        <f>+IF(ISERROR((SECOND('Raw Data'!CB31)/60)+MINUTE('Raw Data'!CB31)+(HOUR('Raw Data'!CB31)*60)),"N/A",(SECOND('Raw Data'!CB31)/60)+MINUTE('Raw Data'!CB31)+(HOUR('Raw Data'!CB31)*60))</f>
        <v>1.25</v>
      </c>
      <c r="CC29" s="19">
        <f>+IF(ISERROR((SECOND('Raw Data'!CC31)/60)+MINUTE('Raw Data'!CC31)+(HOUR('Raw Data'!CC31)*60)),"N/A",(SECOND('Raw Data'!CC31)/60)+MINUTE('Raw Data'!CC31)+(HOUR('Raw Data'!CC31)*60))</f>
        <v>0.78333333333333333</v>
      </c>
      <c r="CD29" s="19">
        <f>+IF(ISERROR((SECOND('Raw Data'!CD31)/60)+MINUTE('Raw Data'!CD31)+(HOUR('Raw Data'!CD31)*60)),"N/A",(SECOND('Raw Data'!CD31)/60)+MINUTE('Raw Data'!CD31)+(HOUR('Raw Data'!CD31)*60))</f>
        <v>0.5</v>
      </c>
    </row>
    <row r="30" spans="1:82" x14ac:dyDescent="0.25">
      <c r="A30" s="215"/>
      <c r="B30" t="s">
        <v>158</v>
      </c>
      <c r="C30" t="s">
        <v>24</v>
      </c>
      <c r="D30" s="19">
        <f>+IF(ISERROR((SECOND('Raw Data'!D32)/60)+MINUTE('Raw Data'!D32)+(HOUR('Raw Data'!D32)*60)),"N/A",(SECOND('Raw Data'!D32)/60)+MINUTE('Raw Data'!D32)+(HOUR('Raw Data'!D32)*60))</f>
        <v>1.7833333333333332</v>
      </c>
      <c r="E30" s="19">
        <f>+IF(ISERROR((SECOND('Raw Data'!E32)/60)+MINUTE('Raw Data'!E32)+(HOUR('Raw Data'!E32)*60)),"N/A",(SECOND('Raw Data'!E32)/60)+MINUTE('Raw Data'!E32)+(HOUR('Raw Data'!E32)*60))</f>
        <v>8.0833333333333339</v>
      </c>
      <c r="F30" s="19">
        <f>+IF(ISERROR((SECOND('Raw Data'!F32)/60)+MINUTE('Raw Data'!F32)+(HOUR('Raw Data'!F32)*60)),"N/A",(SECOND('Raw Data'!F32)/60)+MINUTE('Raw Data'!F32)+(HOUR('Raw Data'!F32)*60))</f>
        <v>2.7</v>
      </c>
      <c r="G30" s="19">
        <f>+IF(ISERROR((SECOND('Raw Data'!G32)/60)+MINUTE('Raw Data'!G32)+(HOUR('Raw Data'!G32)*60)),"N/A",(SECOND('Raw Data'!G32)/60)+MINUTE('Raw Data'!G32)+(HOUR('Raw Data'!G32)*60))</f>
        <v>1.1666666666666667</v>
      </c>
      <c r="H30" s="19">
        <f>+IF(ISERROR((SECOND('Raw Data'!H32)/60)+MINUTE('Raw Data'!H32)+(HOUR('Raw Data'!H32)*60)),"N/A",(SECOND('Raw Data'!H32)/60)+MINUTE('Raw Data'!H32)+(HOUR('Raw Data'!H32)*60))</f>
        <v>2.5333333333333332</v>
      </c>
      <c r="I30" s="19">
        <f>+IF(ISERROR((SECOND('Raw Data'!I32)/60)+MINUTE('Raw Data'!I32)+(HOUR('Raw Data'!I32)*60)),"N/A",(SECOND('Raw Data'!I32)/60)+MINUTE('Raw Data'!I32)+(HOUR('Raw Data'!I32)*60))</f>
        <v>0.55000000000000004</v>
      </c>
      <c r="J30" s="19">
        <f>+IF(ISERROR((SECOND('Raw Data'!J32)/60)+MINUTE('Raw Data'!J32)+(HOUR('Raw Data'!J32)*60)),"N/A",(SECOND('Raw Data'!J32)/60)+MINUTE('Raw Data'!J32)+(HOUR('Raw Data'!J32)*60))</f>
        <v>2.4500000000000002</v>
      </c>
      <c r="K30" s="19">
        <f>+IF(ISERROR((SECOND('Raw Data'!K32)/60)+MINUTE('Raw Data'!K32)+(HOUR('Raw Data'!K32)*60)),"N/A",(SECOND('Raw Data'!K32)/60)+MINUTE('Raw Data'!K32)+(HOUR('Raw Data'!K32)*60))</f>
        <v>1.65</v>
      </c>
      <c r="L30" s="19">
        <f>+IF(ISERROR((SECOND('Raw Data'!L32)/60)+MINUTE('Raw Data'!L32)+(HOUR('Raw Data'!L32)*60)),"N/A",(SECOND('Raw Data'!L32)/60)+MINUTE('Raw Data'!L32)+(HOUR('Raw Data'!L32)*60))</f>
        <v>7.65</v>
      </c>
      <c r="M30" s="19">
        <f>+IF(ISERROR((SECOND('Raw Data'!M32)/60)+MINUTE('Raw Data'!M32)+(HOUR('Raw Data'!M32)*60)),"N/A",(SECOND('Raw Data'!M32)/60)+MINUTE('Raw Data'!M32)+(HOUR('Raw Data'!M32)*60))</f>
        <v>1</v>
      </c>
      <c r="N30" s="19">
        <f>+IF(ISERROR((SECOND('Raw Data'!N32)/60)+MINUTE('Raw Data'!N32)+(HOUR('Raw Data'!N32)*60)),"N/A",(SECOND('Raw Data'!N32)/60)+MINUTE('Raw Data'!N32)+(HOUR('Raw Data'!N32)*60))</f>
        <v>2.9666666666666668</v>
      </c>
      <c r="O30" s="19">
        <f>+IF(ISERROR((SECOND('Raw Data'!O32)/60)+MINUTE('Raw Data'!O32)+(HOUR('Raw Data'!O32)*60)),"N/A",(SECOND('Raw Data'!O32)/60)+MINUTE('Raw Data'!O32)+(HOUR('Raw Data'!O32)*60))</f>
        <v>7.5166666666666666</v>
      </c>
      <c r="P30" s="19">
        <f>+IF(ISERROR((SECOND('Raw Data'!P32)/60)+MINUTE('Raw Data'!P32)+(HOUR('Raw Data'!P32)*60)),"N/A",(SECOND('Raw Data'!P32)/60)+MINUTE('Raw Data'!P32)+(HOUR('Raw Data'!P32)*60))</f>
        <v>3.1333333333333333</v>
      </c>
      <c r="Q30" s="19">
        <f>+IF(ISERROR((SECOND('Raw Data'!Q32)/60)+MINUTE('Raw Data'!Q32)+(HOUR('Raw Data'!Q32)*60)),"N/A",(SECOND('Raw Data'!Q32)/60)+MINUTE('Raw Data'!Q32)+(HOUR('Raw Data'!Q32)*60))</f>
        <v>1.2666666666666666</v>
      </c>
      <c r="R30" s="43">
        <f>+IF(ISERROR((SECOND('Raw Data'!R32)/60)+MINUTE('Raw Data'!R32)+(HOUR('Raw Data'!R32)*60)),"N/A",(SECOND('Raw Data'!R32)/60)+MINUTE('Raw Data'!R32)+(HOUR('Raw Data'!R32)*60))</f>
        <v>4.666666666666667</v>
      </c>
      <c r="S30" s="19">
        <f>+IF(ISERROR((SECOND('Raw Data'!S32)/60)+MINUTE('Raw Data'!S32)+(HOUR('Raw Data'!S32)*60)),"N/A",(SECOND('Raw Data'!S32)/60)+MINUTE('Raw Data'!S32)+(HOUR('Raw Data'!S32)*60))</f>
        <v>13.466666666666667</v>
      </c>
      <c r="T30" s="19">
        <f>+IF(ISERROR((SECOND('Raw Data'!T32)/60)+MINUTE('Raw Data'!T32)+(HOUR('Raw Data'!T32)*60)),"N/A",(SECOND('Raw Data'!T32)/60)+MINUTE('Raw Data'!T32)+(HOUR('Raw Data'!T32)*60))</f>
        <v>2.5</v>
      </c>
      <c r="U30" s="19">
        <f>+IF(ISERROR((SECOND('Raw Data'!U32)/60)+MINUTE('Raw Data'!U32)+(HOUR('Raw Data'!U32)*60)),"N/A",(SECOND('Raw Data'!U32)/60)+MINUTE('Raw Data'!U32)+(HOUR('Raw Data'!U32)*60))</f>
        <v>4</v>
      </c>
      <c r="V30" s="19">
        <f>+IF(ISERROR((SECOND('Raw Data'!V32)/60)+MINUTE('Raw Data'!V32)+(HOUR('Raw Data'!V32)*60)),"N/A",(SECOND('Raw Data'!V32)/60)+MINUTE('Raw Data'!V32)+(HOUR('Raw Data'!V32)*60))</f>
        <v>6.3</v>
      </c>
      <c r="W30" s="19">
        <f>+IF(ISERROR((SECOND('Raw Data'!W32)/60)+MINUTE('Raw Data'!W32)+(HOUR('Raw Data'!W32)*60)),"N/A",(SECOND('Raw Data'!W32)/60)+MINUTE('Raw Data'!W32)+(HOUR('Raw Data'!W32)*60))</f>
        <v>4.1166666666666663</v>
      </c>
      <c r="X30" s="19">
        <f>+IF(ISERROR((SECOND('Raw Data'!X32)/60)+MINUTE('Raw Data'!X32)+(HOUR('Raw Data'!X32)*60)),"N/A",(SECOND('Raw Data'!X32)/60)+MINUTE('Raw Data'!X32)+(HOUR('Raw Data'!X32)*60))</f>
        <v>4.6500000000000004</v>
      </c>
      <c r="Y30" s="19">
        <f>+IF(ISERROR((SECOND('Raw Data'!Y32)/60)+MINUTE('Raw Data'!Y32)+(HOUR('Raw Data'!Y32)*60)),"N/A",(SECOND('Raw Data'!Y32)/60)+MINUTE('Raw Data'!Y32)+(HOUR('Raw Data'!Y32)*60))</f>
        <v>2.5333333333333332</v>
      </c>
      <c r="Z30" s="19">
        <f>+IF(ISERROR((SECOND('Raw Data'!Z32)/60)+MINUTE('Raw Data'!Z32)+(HOUR('Raw Data'!Z32)*60)),"N/A",(SECOND('Raw Data'!Z32)/60)+MINUTE('Raw Data'!Z32)+(HOUR('Raw Data'!Z32)*60))</f>
        <v>2.35</v>
      </c>
      <c r="AA30" s="19">
        <f>+IF(ISERROR((SECOND('Raw Data'!AA32)/60)+MINUTE('Raw Data'!AA32)+(HOUR('Raw Data'!AA32)*60)),"N/A",(SECOND('Raw Data'!AA32)/60)+MINUTE('Raw Data'!AA32)+(HOUR('Raw Data'!AA32)*60))</f>
        <v>2.8333333333333335</v>
      </c>
      <c r="AB30" s="19">
        <f>+IF(ISERROR((SECOND('Raw Data'!AB32)/60)+MINUTE('Raw Data'!AB32)+(HOUR('Raw Data'!AB32)*60)),"N/A",(SECOND('Raw Data'!AB32)/60)+MINUTE('Raw Data'!AB32)+(HOUR('Raw Data'!AB32)*60))</f>
        <v>3.5333333333333332</v>
      </c>
      <c r="AC30" s="19">
        <f>+IF(ISERROR((SECOND('Raw Data'!AC32)/60)+MINUTE('Raw Data'!AC32)+(HOUR('Raw Data'!AC32)*60)),"N/A",(SECOND('Raw Data'!AC32)/60)+MINUTE('Raw Data'!AC32)+(HOUR('Raw Data'!AC32)*60))</f>
        <v>2.7666666666666666</v>
      </c>
      <c r="AD30" s="19">
        <f>+IF(ISERROR((SECOND('Raw Data'!AD32)/60)+MINUTE('Raw Data'!AD32)+(HOUR('Raw Data'!AD32)*60)),"N/A",(SECOND('Raw Data'!AD32)/60)+MINUTE('Raw Data'!AD32)+(HOUR('Raw Data'!AD32)*60))</f>
        <v>3.0666666666666669</v>
      </c>
      <c r="AE30" s="19">
        <f>+IF(ISERROR((SECOND('Raw Data'!AE32)/60)+MINUTE('Raw Data'!AE32)+(HOUR('Raw Data'!AE32)*60)),"N/A",(SECOND('Raw Data'!AE32)/60)+MINUTE('Raw Data'!AE32)+(HOUR('Raw Data'!AE32)*60))</f>
        <v>1.25</v>
      </c>
      <c r="AF30" s="19">
        <f>+IF(ISERROR((SECOND('Raw Data'!AF32)/60)+MINUTE('Raw Data'!AF32)+(HOUR('Raw Data'!AF32)*60)),"N/A",(SECOND('Raw Data'!AF32)/60)+MINUTE('Raw Data'!AF32)+(HOUR('Raw Data'!AF32)*60))</f>
        <v>1.25</v>
      </c>
      <c r="AG30" s="19">
        <f>+IF(ISERROR((SECOND('Raw Data'!AG32)/60)+MINUTE('Raw Data'!AG32)+(HOUR('Raw Data'!AG32)*60)),"N/A",(SECOND('Raw Data'!AG32)/60)+MINUTE('Raw Data'!AG32)+(HOUR('Raw Data'!AG32)*60))</f>
        <v>2.9166666666666665</v>
      </c>
      <c r="AH30" s="19">
        <f>+IF(ISERROR((SECOND('Raw Data'!AH32)/60)+MINUTE('Raw Data'!AH32)+(HOUR('Raw Data'!AH32)*60)),"N/A",(SECOND('Raw Data'!AH32)/60)+MINUTE('Raw Data'!AH32)+(HOUR('Raw Data'!AH32)*60))</f>
        <v>4.2666666666666666</v>
      </c>
      <c r="AI30" s="19">
        <f>+IF(ISERROR((SECOND('Raw Data'!AI32)/60)+MINUTE('Raw Data'!AI32)+(HOUR('Raw Data'!AI32)*60)),"N/A",(SECOND('Raw Data'!AI32)/60)+MINUTE('Raw Data'!AI32)+(HOUR('Raw Data'!AI32)*60))</f>
        <v>2.3333333333333335</v>
      </c>
      <c r="AJ30" s="19">
        <f>+IF(ISERROR((SECOND('Raw Data'!AJ32)/60)+MINUTE('Raw Data'!AJ32)+(HOUR('Raw Data'!AJ32)*60)),"N/A",(SECOND('Raw Data'!AJ32)/60)+MINUTE('Raw Data'!AJ32)+(HOUR('Raw Data'!AJ32)*60))</f>
        <v>4</v>
      </c>
      <c r="AK30" s="19">
        <f>+IF(ISERROR((SECOND('Raw Data'!AK32)/60)+MINUTE('Raw Data'!AK32)+(HOUR('Raw Data'!AK32)*60)),"N/A",(SECOND('Raw Data'!AK32)/60)+MINUTE('Raw Data'!AK32)+(HOUR('Raw Data'!AK32)*60))</f>
        <v>2.1166666666666667</v>
      </c>
      <c r="AL30" s="19">
        <f>+IF(ISERROR((SECOND('Raw Data'!AL32)/60)+MINUTE('Raw Data'!AL32)+(HOUR('Raw Data'!AL32)*60)),"N/A",(SECOND('Raw Data'!AL32)/60)+MINUTE('Raw Data'!AL32)+(HOUR('Raw Data'!AL32)*60))</f>
        <v>7.5166666666666666</v>
      </c>
      <c r="AM30" s="19">
        <f>+IF(ISERROR((SECOND('Raw Data'!AM32)/60)+MINUTE('Raw Data'!AM32)+(HOUR('Raw Data'!AM32)*60)),"N/A",(SECOND('Raw Data'!AM32)/60)+MINUTE('Raw Data'!AM32)+(HOUR('Raw Data'!AM32)*60))</f>
        <v>3.0666666666666669</v>
      </c>
      <c r="AN30" s="19">
        <f>+IF(ISERROR((SECOND('Raw Data'!AN32)/60)+MINUTE('Raw Data'!AN32)+(HOUR('Raw Data'!AN32)*60)),"N/A",(SECOND('Raw Data'!AN32)/60)+MINUTE('Raw Data'!AN32)+(HOUR('Raw Data'!AN32)*60))</f>
        <v>3.7833333333333332</v>
      </c>
      <c r="AO30" s="19">
        <f>+IF(ISERROR((SECOND('Raw Data'!AO32)/60)+MINUTE('Raw Data'!AO32)+(HOUR('Raw Data'!AO32)*60)),"N/A",(SECOND('Raw Data'!AO32)/60)+MINUTE('Raw Data'!AO32)+(HOUR('Raw Data'!AO32)*60))</f>
        <v>0.55000000000000004</v>
      </c>
      <c r="AP30" s="19">
        <f>+IF(ISERROR((SECOND('Raw Data'!AP32)/60)+MINUTE('Raw Data'!AP32)+(HOUR('Raw Data'!AP32)*60)),"N/A",(SECOND('Raw Data'!AP32)/60)+MINUTE('Raw Data'!AP32)+(HOUR('Raw Data'!AP32)*60))</f>
        <v>0.13333333333333333</v>
      </c>
      <c r="AQ30" s="19">
        <f>+IF(ISERROR((SECOND('Raw Data'!AQ32)/60)+MINUTE('Raw Data'!AQ32)+(HOUR('Raw Data'!AQ32)*60)),"N/A",(SECOND('Raw Data'!AQ32)/60)+MINUTE('Raw Data'!AQ32)+(HOUR('Raw Data'!AQ32)*60))</f>
        <v>1.3166666666666667</v>
      </c>
      <c r="AR30" s="19">
        <f>+IF(ISERROR((SECOND('Raw Data'!AR32)/60)+MINUTE('Raw Data'!AR32)+(HOUR('Raw Data'!AR32)*60)),"N/A",(SECOND('Raw Data'!AR32)/60)+MINUTE('Raw Data'!AR32)+(HOUR('Raw Data'!AR32)*60))</f>
        <v>0.75</v>
      </c>
      <c r="AS30" s="19">
        <f>+IF(ISERROR((SECOND('Raw Data'!AS32)/60)+MINUTE('Raw Data'!AS32)+(HOUR('Raw Data'!AS32)*60)),"N/A",(SECOND('Raw Data'!AS32)/60)+MINUTE('Raw Data'!AS32)+(HOUR('Raw Data'!AS32)*60))</f>
        <v>5.2166666666666668</v>
      </c>
      <c r="AT30" s="19">
        <f>+IF(ISERROR((SECOND('Raw Data'!AT32)/60)+MINUTE('Raw Data'!AT32)+(HOUR('Raw Data'!AT32)*60)),"N/A",(SECOND('Raw Data'!AT32)/60)+MINUTE('Raw Data'!AT32)+(HOUR('Raw Data'!AT32)*60))</f>
        <v>1.8166666666666667</v>
      </c>
      <c r="AU30" s="19">
        <f>+IF(ISERROR((SECOND('Raw Data'!AU32)/60)+MINUTE('Raw Data'!AU32)+(HOUR('Raw Data'!AU32)*60)),"N/A",(SECOND('Raw Data'!AU32)/60)+MINUTE('Raw Data'!AU32)+(HOUR('Raw Data'!AU32)*60))</f>
        <v>3.7666666666666666</v>
      </c>
      <c r="AV30" s="19">
        <f>+IF(ISERROR((SECOND('Raw Data'!AV32)/60)+MINUTE('Raw Data'!AV32)+(HOUR('Raw Data'!AV32)*60)),"N/A",(SECOND('Raw Data'!AV32)/60)+MINUTE('Raw Data'!AV32)+(HOUR('Raw Data'!AV32)*60))</f>
        <v>2.5833333333333335</v>
      </c>
      <c r="AW30" s="19">
        <f>+IF(ISERROR((SECOND('Raw Data'!AW32)/60)+MINUTE('Raw Data'!AW32)+(HOUR('Raw Data'!AW32)*60)),"N/A",(SECOND('Raw Data'!AW32)/60)+MINUTE('Raw Data'!AW32)+(HOUR('Raw Data'!AW32)*60))</f>
        <v>6.2833333333333332</v>
      </c>
      <c r="AX30" s="19">
        <f>+IF(ISERROR((SECOND('Raw Data'!AX32)/60)+MINUTE('Raw Data'!AX32)+(HOUR('Raw Data'!AX32)*60)),"N/A",(SECOND('Raw Data'!AX32)/60)+MINUTE('Raw Data'!AX32)+(HOUR('Raw Data'!AX32)*60))</f>
        <v>1.0166666666666666</v>
      </c>
      <c r="AY30" s="19">
        <f>+IF(ISERROR((SECOND('Raw Data'!AY32)/60)+MINUTE('Raw Data'!AY32)+(HOUR('Raw Data'!AY32)*60)),"N/A",(SECOND('Raw Data'!AY32)/60)+MINUTE('Raw Data'!AY32)+(HOUR('Raw Data'!AY32)*60))</f>
        <v>7.5</v>
      </c>
      <c r="AZ30" s="19">
        <f>+IF(ISERROR((SECOND('Raw Data'!AZ32)/60)+MINUTE('Raw Data'!AZ32)+(HOUR('Raw Data'!AZ32)*60)),"N/A",(SECOND('Raw Data'!AZ32)/60)+MINUTE('Raw Data'!AZ32)+(HOUR('Raw Data'!AZ32)*60))</f>
        <v>1.3333333333333333</v>
      </c>
      <c r="BA30" s="19">
        <f>+IF(ISERROR((SECOND('Raw Data'!BA32)/60)+MINUTE('Raw Data'!BA32)+(HOUR('Raw Data'!BA32)*60)),"N/A",(SECOND('Raw Data'!BA32)/60)+MINUTE('Raw Data'!BA32)+(HOUR('Raw Data'!BA32)*60))</f>
        <v>12.616666666666667</v>
      </c>
      <c r="BB30" s="19">
        <f>+IF(ISERROR((SECOND('Raw Data'!BB32)/60)+MINUTE('Raw Data'!BB32)+(HOUR('Raw Data'!BB32)*60)),"N/A",(SECOND('Raw Data'!BB32)/60)+MINUTE('Raw Data'!BB32)+(HOUR('Raw Data'!BB32)*60))</f>
        <v>1.3666666666666667</v>
      </c>
      <c r="BC30" s="19">
        <f>+IF(ISERROR((SECOND('Raw Data'!BC32)/60)+MINUTE('Raw Data'!BC32)+(HOUR('Raw Data'!BC32)*60)),"N/A",(SECOND('Raw Data'!BC32)/60)+MINUTE('Raw Data'!BC32)+(HOUR('Raw Data'!BC32)*60))</f>
        <v>5.833333333333333</v>
      </c>
      <c r="BD30" s="19">
        <f>+IF(ISERROR((SECOND('Raw Data'!BD32)/60)+MINUTE('Raw Data'!BD32)+(HOUR('Raw Data'!BD32)*60)),"N/A",(SECOND('Raw Data'!BD32)/60)+MINUTE('Raw Data'!BD32)+(HOUR('Raw Data'!BD32)*60))</f>
        <v>5.4666666666666668</v>
      </c>
      <c r="BE30" s="19">
        <f>+IF(ISERROR((SECOND('Raw Data'!BE32)/60)+MINUTE('Raw Data'!BE32)+(HOUR('Raw Data'!BE32)*60)),"N/A",(SECOND('Raw Data'!BE32)/60)+MINUTE('Raw Data'!BE32)+(HOUR('Raw Data'!BE32)*60))</f>
        <v>5.6</v>
      </c>
      <c r="BF30" s="19">
        <f>+IF(ISERROR((SECOND('Raw Data'!BF32)/60)+MINUTE('Raw Data'!BF32)+(HOUR('Raw Data'!BF32)*60)),"N/A",(SECOND('Raw Data'!BF32)/60)+MINUTE('Raw Data'!BF32)+(HOUR('Raw Data'!BF32)*60))</f>
        <v>5.8166666666666664</v>
      </c>
      <c r="BG30" s="19">
        <f>+IF(ISERROR((SECOND('Raw Data'!BG32)/60)+MINUTE('Raw Data'!BG32)+(HOUR('Raw Data'!BG32)*60)),"N/A",(SECOND('Raw Data'!BG32)/60)+MINUTE('Raw Data'!BG32)+(HOUR('Raw Data'!BG32)*60))</f>
        <v>6.7333333333333334</v>
      </c>
      <c r="BH30" s="19">
        <f>+IF(ISERROR((SECOND('Raw Data'!BH32)/60)+MINUTE('Raw Data'!BH32)+(HOUR('Raw Data'!BH32)*60)),"N/A",(SECOND('Raw Data'!BH32)/60)+MINUTE('Raw Data'!BH32)+(HOUR('Raw Data'!BH32)*60))</f>
        <v>5.4333333333333336</v>
      </c>
      <c r="BI30" s="19">
        <f>+IF(ISERROR((SECOND('Raw Data'!BI32)/60)+MINUTE('Raw Data'!BI32)+(HOUR('Raw Data'!BI32)*60)),"N/A",(SECOND('Raw Data'!BI32)/60)+MINUTE('Raw Data'!BI32)+(HOUR('Raw Data'!BI32)*60))</f>
        <v>3.3166666666666664</v>
      </c>
      <c r="BJ30" s="19">
        <f>+IF(ISERROR((SECOND('Raw Data'!BJ32)/60)+MINUTE('Raw Data'!BJ32)+(HOUR('Raw Data'!BJ32)*60)),"N/A",(SECOND('Raw Data'!BJ32)/60)+MINUTE('Raw Data'!BJ32)+(HOUR('Raw Data'!BJ32)*60))</f>
        <v>2.4333333333333336</v>
      </c>
      <c r="BK30" s="19">
        <f>+IF(ISERROR((SECOND('Raw Data'!BK32)/60)+MINUTE('Raw Data'!BK32)+(HOUR('Raw Data'!BK32)*60)),"N/A",(SECOND('Raw Data'!BK32)/60)+MINUTE('Raw Data'!BK32)+(HOUR('Raw Data'!BK32)*60))</f>
        <v>7.583333333333333</v>
      </c>
      <c r="BL30" s="19">
        <f>+IF(ISERROR((SECOND('Raw Data'!BL32)/60)+MINUTE('Raw Data'!BL32)+(HOUR('Raw Data'!BL32)*60)),"N/A",(SECOND('Raw Data'!BL32)/60)+MINUTE('Raw Data'!BL32)+(HOUR('Raw Data'!BL32)*60))</f>
        <v>2.7</v>
      </c>
      <c r="BM30" s="19">
        <f>+IF(ISERROR((SECOND('Raw Data'!BM32)/60)+MINUTE('Raw Data'!BM32)+(HOUR('Raw Data'!BM32)*60)),"N/A",(SECOND('Raw Data'!BM32)/60)+MINUTE('Raw Data'!BM32)+(HOUR('Raw Data'!BM32)*60))</f>
        <v>2.7166666666666668</v>
      </c>
      <c r="BN30" s="19">
        <f>+IF(ISERROR((SECOND('Raw Data'!BN32)/60)+MINUTE('Raw Data'!BN32)+(HOUR('Raw Data'!BN32)*60)),"N/A",(SECOND('Raw Data'!BN32)/60)+MINUTE('Raw Data'!BN32)+(HOUR('Raw Data'!BN32)*60))</f>
        <v>2.5833333333333335</v>
      </c>
      <c r="BO30" s="19">
        <f>+IF(ISERROR((SECOND('Raw Data'!BO32)/60)+MINUTE('Raw Data'!BO32)+(HOUR('Raw Data'!BO32)*60)),"N/A",(SECOND('Raw Data'!BO32)/60)+MINUTE('Raw Data'!BO32)+(HOUR('Raw Data'!BO32)*60))</f>
        <v>5.166666666666667</v>
      </c>
      <c r="BP30" s="19">
        <f>+IF(ISERROR((SECOND('Raw Data'!BP32)/60)+MINUTE('Raw Data'!BP32)+(HOUR('Raw Data'!BP32)*60)),"N/A",(SECOND('Raw Data'!BP32)/60)+MINUTE('Raw Data'!BP32)+(HOUR('Raw Data'!BP32)*60))</f>
        <v>6.166666666666667</v>
      </c>
      <c r="BQ30" s="19">
        <f>+IF(ISERROR((SECOND('Raw Data'!BQ32)/60)+MINUTE('Raw Data'!BQ32)+(HOUR('Raw Data'!BQ32)*60)),"N/A",(SECOND('Raw Data'!BQ32)/60)+MINUTE('Raw Data'!BQ32)+(HOUR('Raw Data'!BQ32)*60))</f>
        <v>4.25</v>
      </c>
      <c r="BR30" s="19">
        <f>+IF(ISERROR((SECOND('Raw Data'!BR32)/60)+MINUTE('Raw Data'!BR32)+(HOUR('Raw Data'!BR32)*60)),"N/A",(SECOND('Raw Data'!BR32)/60)+MINUTE('Raw Data'!BR32)+(HOUR('Raw Data'!BR32)*60))</f>
        <v>5</v>
      </c>
      <c r="BS30" s="19">
        <f>+IF(ISERROR((SECOND('Raw Data'!BS32)/60)+MINUTE('Raw Data'!BS32)+(HOUR('Raw Data'!BS32)*60)),"N/A",(SECOND('Raw Data'!BS32)/60)+MINUTE('Raw Data'!BS32)+(HOUR('Raw Data'!BS32)*60))</f>
        <v>2.2999999999999998</v>
      </c>
      <c r="BT30" s="19">
        <f>+IF(ISERROR((SECOND('Raw Data'!BT32)/60)+MINUTE('Raw Data'!BT32)+(HOUR('Raw Data'!BT32)*60)),"N/A",(SECOND('Raw Data'!BT32)/60)+MINUTE('Raw Data'!BT32)+(HOUR('Raw Data'!BT32)*60))</f>
        <v>2.1833333333333331</v>
      </c>
      <c r="BU30" s="19">
        <f>+IF(ISERROR((SECOND('Raw Data'!BU32)/60)+MINUTE('Raw Data'!BU32)+(HOUR('Raw Data'!BU32)*60)),"N/A",(SECOND('Raw Data'!BU32)/60)+MINUTE('Raw Data'!BU32)+(HOUR('Raw Data'!BU32)*60))</f>
        <v>11.5</v>
      </c>
      <c r="BV30" s="19">
        <f>+IF(ISERROR((SECOND('Raw Data'!BV32)/60)+MINUTE('Raw Data'!BV32)+(HOUR('Raw Data'!BV32)*60)),"N/A",(SECOND('Raw Data'!BV32)/60)+MINUTE('Raw Data'!BV32)+(HOUR('Raw Data'!BV32)*60))</f>
        <v>4.0333333333333332</v>
      </c>
      <c r="BW30" s="19">
        <f>+IF(ISERROR((SECOND('Raw Data'!BW32)/60)+MINUTE('Raw Data'!BW32)+(HOUR('Raw Data'!BW32)*60)),"N/A",(SECOND('Raw Data'!BW32)/60)+MINUTE('Raw Data'!BW32)+(HOUR('Raw Data'!BW32)*60))</f>
        <v>4.9666666666666668</v>
      </c>
      <c r="BX30" s="19">
        <f>+IF(ISERROR((SECOND('Raw Data'!BX32)/60)+MINUTE('Raw Data'!BX32)+(HOUR('Raw Data'!BX32)*60)),"N/A",(SECOND('Raw Data'!BX32)/60)+MINUTE('Raw Data'!BX32)+(HOUR('Raw Data'!BX32)*60))</f>
        <v>6.166666666666667</v>
      </c>
      <c r="BY30" s="19">
        <f>+IF(ISERROR((SECOND('Raw Data'!BY32)/60)+MINUTE('Raw Data'!BY32)+(HOUR('Raw Data'!BY32)*60)),"N/A",(SECOND('Raw Data'!BY32)/60)+MINUTE('Raw Data'!BY32)+(HOUR('Raw Data'!BY32)*60))</f>
        <v>7.583333333333333</v>
      </c>
      <c r="BZ30" s="19">
        <f>+IF(ISERROR((SECOND('Raw Data'!BZ32)/60)+MINUTE('Raw Data'!BZ32)+(HOUR('Raw Data'!BZ32)*60)),"N/A",(SECOND('Raw Data'!BZ32)/60)+MINUTE('Raw Data'!BZ32)+(HOUR('Raw Data'!BZ32)*60))</f>
        <v>1.7166666666666668</v>
      </c>
      <c r="CA30" s="19">
        <f>+IF(ISERROR((SECOND('Raw Data'!CA32)/60)+MINUTE('Raw Data'!CA32)+(HOUR('Raw Data'!CA32)*60)),"N/A",(SECOND('Raw Data'!CA32)/60)+MINUTE('Raw Data'!CA32)+(HOUR('Raw Data'!CA32)*60))</f>
        <v>2.6666666666666665</v>
      </c>
      <c r="CB30" s="19">
        <f>+IF(ISERROR((SECOND('Raw Data'!CB32)/60)+MINUTE('Raw Data'!CB32)+(HOUR('Raw Data'!CB32)*60)),"N/A",(SECOND('Raw Data'!CB32)/60)+MINUTE('Raw Data'!CB32)+(HOUR('Raw Data'!CB32)*60))</f>
        <v>3.5333333333333332</v>
      </c>
      <c r="CC30" s="19">
        <f>+IF(ISERROR((SECOND('Raw Data'!CC32)/60)+MINUTE('Raw Data'!CC32)+(HOUR('Raw Data'!CC32)*60)),"N/A",(SECOND('Raw Data'!CC32)/60)+MINUTE('Raw Data'!CC32)+(HOUR('Raw Data'!CC32)*60))</f>
        <v>3.0666666666666669</v>
      </c>
      <c r="CD30" s="19">
        <f>+IF(ISERROR((SECOND('Raw Data'!CD32)/60)+MINUTE('Raw Data'!CD32)+(HOUR('Raw Data'!CD32)*60)),"N/A",(SECOND('Raw Data'!CD32)/60)+MINUTE('Raw Data'!CD32)+(HOUR('Raw Data'!CD32)*60))</f>
        <v>3.85</v>
      </c>
    </row>
    <row r="31" spans="1:82" x14ac:dyDescent="0.25">
      <c r="A31" s="215"/>
      <c r="B31" t="s">
        <v>79</v>
      </c>
      <c r="C31" t="s">
        <v>25</v>
      </c>
      <c r="D31" s="19">
        <f>+IF(ISERROR((SECOND('Raw Data'!D33)/60)+MINUTE('Raw Data'!D33)+(HOUR('Raw Data'!D33)*60)),"N/A",(SECOND('Raw Data'!D33)/60)+MINUTE('Raw Data'!D33)+(HOUR('Raw Data'!D33)*60))</f>
        <v>6.7333333333333334</v>
      </c>
      <c r="E31" s="19">
        <f>+IF(ISERROR((SECOND('Raw Data'!E33)/60)+MINUTE('Raw Data'!E33)+(HOUR('Raw Data'!E33)*60)),"N/A",(SECOND('Raw Data'!E33)/60)+MINUTE('Raw Data'!E33)+(HOUR('Raw Data'!E33)*60))</f>
        <v>8.8000000000000007</v>
      </c>
      <c r="F31" s="19">
        <f>+IF(ISERROR((SECOND('Raw Data'!F33)/60)+MINUTE('Raw Data'!F33)+(HOUR('Raw Data'!F33)*60)),"N/A",(SECOND('Raw Data'!F33)/60)+MINUTE('Raw Data'!F33)+(HOUR('Raw Data'!F33)*60))</f>
        <v>7.85</v>
      </c>
      <c r="G31" s="19">
        <f>+IF(ISERROR((SECOND('Raw Data'!G33)/60)+MINUTE('Raw Data'!G33)+(HOUR('Raw Data'!G33)*60)),"N/A",(SECOND('Raw Data'!G33)/60)+MINUTE('Raw Data'!G33)+(HOUR('Raw Data'!G33)*60))</f>
        <v>11.383333333333333</v>
      </c>
      <c r="H31" s="19">
        <f>+IF(ISERROR((SECOND('Raw Data'!H33)/60)+MINUTE('Raw Data'!H33)+(HOUR('Raw Data'!H33)*60)),"N/A",(SECOND('Raw Data'!H33)/60)+MINUTE('Raw Data'!H33)+(HOUR('Raw Data'!H33)*60))</f>
        <v>4.4666666666666668</v>
      </c>
      <c r="I31" s="19">
        <f>+IF(ISERROR((SECOND('Raw Data'!I33)/60)+MINUTE('Raw Data'!I33)+(HOUR('Raw Data'!I33)*60)),"N/A",(SECOND('Raw Data'!I33)/60)+MINUTE('Raw Data'!I33)+(HOUR('Raw Data'!I33)*60))</f>
        <v>2.9666666666666668</v>
      </c>
      <c r="J31" s="19">
        <f>+IF(ISERROR((SECOND('Raw Data'!J33)/60)+MINUTE('Raw Data'!J33)+(HOUR('Raw Data'!J33)*60)),"N/A",(SECOND('Raw Data'!J33)/60)+MINUTE('Raw Data'!J33)+(HOUR('Raw Data'!J33)*60))</f>
        <v>4.2333333333333334</v>
      </c>
      <c r="K31" s="19">
        <f>+IF(ISERROR((SECOND('Raw Data'!K33)/60)+MINUTE('Raw Data'!K33)+(HOUR('Raw Data'!K33)*60)),"N/A",(SECOND('Raw Data'!K33)/60)+MINUTE('Raw Data'!K33)+(HOUR('Raw Data'!K33)*60))</f>
        <v>3.1833333333333331</v>
      </c>
      <c r="L31" s="19">
        <f>+IF(ISERROR((SECOND('Raw Data'!L33)/60)+MINUTE('Raw Data'!L33)+(HOUR('Raw Data'!L33)*60)),"N/A",(SECOND('Raw Data'!L33)/60)+MINUTE('Raw Data'!L33)+(HOUR('Raw Data'!L33)*60))</f>
        <v>11.25</v>
      </c>
      <c r="M31" s="19">
        <f>+IF(ISERROR((SECOND('Raw Data'!M33)/60)+MINUTE('Raw Data'!M33)+(HOUR('Raw Data'!M33)*60)),"N/A",(SECOND('Raw Data'!M33)/60)+MINUTE('Raw Data'!M33)+(HOUR('Raw Data'!M33)*60))</f>
        <v>7.0333333333333332</v>
      </c>
      <c r="N31" s="19">
        <f>+IF(ISERROR((SECOND('Raw Data'!N33)/60)+MINUTE('Raw Data'!N33)+(HOUR('Raw Data'!N33)*60)),"N/A",(SECOND('Raw Data'!N33)/60)+MINUTE('Raw Data'!N33)+(HOUR('Raw Data'!N33)*60))</f>
        <v>4.5333333333333332</v>
      </c>
      <c r="O31" s="19">
        <f>+IF(ISERROR((SECOND('Raw Data'!O33)/60)+MINUTE('Raw Data'!O33)+(HOUR('Raw Data'!O33)*60)),"N/A",(SECOND('Raw Data'!O33)/60)+MINUTE('Raw Data'!O33)+(HOUR('Raw Data'!O33)*60))</f>
        <v>10.050000000000001</v>
      </c>
      <c r="P31" s="19">
        <f>+IF(ISERROR((SECOND('Raw Data'!P33)/60)+MINUTE('Raw Data'!P33)+(HOUR('Raw Data'!P33)*60)),"N/A",(SECOND('Raw Data'!P33)/60)+MINUTE('Raw Data'!P33)+(HOUR('Raw Data'!P33)*60))</f>
        <v>7.3166666666666664</v>
      </c>
      <c r="Q31" s="19">
        <f>+IF(ISERROR((SECOND('Raw Data'!Q33)/60)+MINUTE('Raw Data'!Q33)+(HOUR('Raw Data'!Q33)*60)),"N/A",(SECOND('Raw Data'!Q33)/60)+MINUTE('Raw Data'!Q33)+(HOUR('Raw Data'!Q33)*60))</f>
        <v>1.7666666666666666</v>
      </c>
      <c r="R31" s="43">
        <f>+IF(ISERROR((SECOND('Raw Data'!R33)/60)+MINUTE('Raw Data'!R33)+(HOUR('Raw Data'!R33)*60)),"N/A",(SECOND('Raw Data'!R33)/60)+MINUTE('Raw Data'!R33)+(HOUR('Raw Data'!R33)*60))</f>
        <v>10.733333333333333</v>
      </c>
      <c r="S31" s="19">
        <f>+IF(ISERROR((SECOND('Raw Data'!S33)/60)+MINUTE('Raw Data'!S33)+(HOUR('Raw Data'!S33)*60)),"N/A",(SECOND('Raw Data'!S33)/60)+MINUTE('Raw Data'!S33)+(HOUR('Raw Data'!S33)*60))</f>
        <v>16.55</v>
      </c>
      <c r="T31" s="19">
        <f>+IF(ISERROR((SECOND('Raw Data'!T33)/60)+MINUTE('Raw Data'!T33)+(HOUR('Raw Data'!T33)*60)),"N/A",(SECOND('Raw Data'!T33)/60)+MINUTE('Raw Data'!T33)+(HOUR('Raw Data'!T33)*60))</f>
        <v>6.8666666666666671</v>
      </c>
      <c r="U31" s="19">
        <f>+IF(ISERROR((SECOND('Raw Data'!U33)/60)+MINUTE('Raw Data'!U33)+(HOUR('Raw Data'!U33)*60)),"N/A",(SECOND('Raw Data'!U33)/60)+MINUTE('Raw Data'!U33)+(HOUR('Raw Data'!U33)*60))</f>
        <v>4.3666666666666663</v>
      </c>
      <c r="V31" s="19">
        <f>+IF(ISERROR((SECOND('Raw Data'!V33)/60)+MINUTE('Raw Data'!V33)+(HOUR('Raw Data'!V33)*60)),"N/A",(SECOND('Raw Data'!V33)/60)+MINUTE('Raw Data'!V33)+(HOUR('Raw Data'!V33)*60))</f>
        <v>8.1666666666666661</v>
      </c>
      <c r="W31" s="19">
        <f>+IF(ISERROR((SECOND('Raw Data'!W33)/60)+MINUTE('Raw Data'!W33)+(HOUR('Raw Data'!W33)*60)),"N/A",(SECOND('Raw Data'!W33)/60)+MINUTE('Raw Data'!W33)+(HOUR('Raw Data'!W33)*60))</f>
        <v>12.883333333333333</v>
      </c>
      <c r="X31" s="19">
        <f>+IF(ISERROR((SECOND('Raw Data'!X33)/60)+MINUTE('Raw Data'!X33)+(HOUR('Raw Data'!X33)*60)),"N/A",(SECOND('Raw Data'!X33)/60)+MINUTE('Raw Data'!X33)+(HOUR('Raw Data'!X33)*60))</f>
        <v>8.8166666666666664</v>
      </c>
      <c r="Y31" s="19">
        <f>+IF(ISERROR((SECOND('Raw Data'!Y33)/60)+MINUTE('Raw Data'!Y33)+(HOUR('Raw Data'!Y33)*60)),"N/A",(SECOND('Raw Data'!Y33)/60)+MINUTE('Raw Data'!Y33)+(HOUR('Raw Data'!Y33)*60))</f>
        <v>4.3666666666666663</v>
      </c>
      <c r="Z31" s="19">
        <f>+IF(ISERROR((SECOND('Raw Data'!Z33)/60)+MINUTE('Raw Data'!Z33)+(HOUR('Raw Data'!Z33)*60)),"N/A",(SECOND('Raw Data'!Z33)/60)+MINUTE('Raw Data'!Z33)+(HOUR('Raw Data'!Z33)*60))</f>
        <v>5.5</v>
      </c>
      <c r="AA31" s="19">
        <f>+IF(ISERROR((SECOND('Raw Data'!AA33)/60)+MINUTE('Raw Data'!AA33)+(HOUR('Raw Data'!AA33)*60)),"N/A",(SECOND('Raw Data'!AA33)/60)+MINUTE('Raw Data'!AA33)+(HOUR('Raw Data'!AA33)*60))</f>
        <v>5.833333333333333</v>
      </c>
      <c r="AB31" s="19">
        <f>+IF(ISERROR((SECOND('Raw Data'!AB33)/60)+MINUTE('Raw Data'!AB33)+(HOUR('Raw Data'!AB33)*60)),"N/A",(SECOND('Raw Data'!AB33)/60)+MINUTE('Raw Data'!AB33)+(HOUR('Raw Data'!AB33)*60))</f>
        <v>6.8166666666666664</v>
      </c>
      <c r="AC31" s="19">
        <f>+IF(ISERROR((SECOND('Raw Data'!AC33)/60)+MINUTE('Raw Data'!AC33)+(HOUR('Raw Data'!AC33)*60)),"N/A",(SECOND('Raw Data'!AC33)/60)+MINUTE('Raw Data'!AC33)+(HOUR('Raw Data'!AC33)*60))</f>
        <v>3.4166666666666665</v>
      </c>
      <c r="AD31" s="19">
        <f>+IF(ISERROR((SECOND('Raw Data'!AD33)/60)+MINUTE('Raw Data'!AD33)+(HOUR('Raw Data'!AD33)*60)),"N/A",(SECOND('Raw Data'!AD33)/60)+MINUTE('Raw Data'!AD33)+(HOUR('Raw Data'!AD33)*60))</f>
        <v>5.5</v>
      </c>
      <c r="AE31" s="19">
        <f>+IF(ISERROR((SECOND('Raw Data'!AE33)/60)+MINUTE('Raw Data'!AE33)+(HOUR('Raw Data'!AE33)*60)),"N/A",(SECOND('Raw Data'!AE33)/60)+MINUTE('Raw Data'!AE33)+(HOUR('Raw Data'!AE33)*60))</f>
        <v>6.5</v>
      </c>
      <c r="AF31" s="19">
        <f>+IF(ISERROR((SECOND('Raw Data'!AF33)/60)+MINUTE('Raw Data'!AF33)+(HOUR('Raw Data'!AF33)*60)),"N/A",(SECOND('Raw Data'!AF33)/60)+MINUTE('Raw Data'!AF33)+(HOUR('Raw Data'!AF33)*60))</f>
        <v>1.5833333333333335</v>
      </c>
      <c r="AG31" s="19">
        <f>+IF(ISERROR((SECOND('Raw Data'!AG33)/60)+MINUTE('Raw Data'!AG33)+(HOUR('Raw Data'!AG33)*60)),"N/A",(SECOND('Raw Data'!AG33)/60)+MINUTE('Raw Data'!AG33)+(HOUR('Raw Data'!AG33)*60))</f>
        <v>3.4333333333333336</v>
      </c>
      <c r="AH31" s="19">
        <f>+IF(ISERROR((SECOND('Raw Data'!AH33)/60)+MINUTE('Raw Data'!AH33)+(HOUR('Raw Data'!AH33)*60)),"N/A",(SECOND('Raw Data'!AH33)/60)+MINUTE('Raw Data'!AH33)+(HOUR('Raw Data'!AH33)*60))</f>
        <v>9.8333333333333339</v>
      </c>
      <c r="AI31" s="19">
        <f>+IF(ISERROR((SECOND('Raw Data'!AI33)/60)+MINUTE('Raw Data'!AI33)+(HOUR('Raw Data'!AI33)*60)),"N/A",(SECOND('Raw Data'!AI33)/60)+MINUTE('Raw Data'!AI33)+(HOUR('Raw Data'!AI33)*60))</f>
        <v>5.666666666666667</v>
      </c>
      <c r="AJ31" s="19">
        <f>+IF(ISERROR((SECOND('Raw Data'!AJ33)/60)+MINUTE('Raw Data'!AJ33)+(HOUR('Raw Data'!AJ33)*60)),"N/A",(SECOND('Raw Data'!AJ33)/60)+MINUTE('Raw Data'!AJ33)+(HOUR('Raw Data'!AJ33)*60))</f>
        <v>5.75</v>
      </c>
      <c r="AK31" s="19">
        <f>+IF(ISERROR((SECOND('Raw Data'!AK33)/60)+MINUTE('Raw Data'!AK33)+(HOUR('Raw Data'!AK33)*60)),"N/A",(SECOND('Raw Data'!AK33)/60)+MINUTE('Raw Data'!AK33)+(HOUR('Raw Data'!AK33)*60))</f>
        <v>5.3</v>
      </c>
      <c r="AL31" s="19">
        <f>+IF(ISERROR((SECOND('Raw Data'!AL33)/60)+MINUTE('Raw Data'!AL33)+(HOUR('Raw Data'!AL33)*60)),"N/A",(SECOND('Raw Data'!AL33)/60)+MINUTE('Raw Data'!AL33)+(HOUR('Raw Data'!AL33)*60))</f>
        <v>12.4</v>
      </c>
      <c r="AM31" s="19">
        <f>+IF(ISERROR((SECOND('Raw Data'!AM33)/60)+MINUTE('Raw Data'!AM33)+(HOUR('Raw Data'!AM33)*60)),"N/A",(SECOND('Raw Data'!AM33)/60)+MINUTE('Raw Data'!AM33)+(HOUR('Raw Data'!AM33)*60))</f>
        <v>15.633333333333333</v>
      </c>
      <c r="AN31" s="19">
        <f>+IF(ISERROR((SECOND('Raw Data'!AN33)/60)+MINUTE('Raw Data'!AN33)+(HOUR('Raw Data'!AN33)*60)),"N/A",(SECOND('Raw Data'!AN33)/60)+MINUTE('Raw Data'!AN33)+(HOUR('Raw Data'!AN33)*60))</f>
        <v>11.366666666666667</v>
      </c>
      <c r="AO31" s="19">
        <f>+IF(ISERROR((SECOND('Raw Data'!AO33)/60)+MINUTE('Raw Data'!AO33)+(HOUR('Raw Data'!AO33)*60)),"N/A",(SECOND('Raw Data'!AO33)/60)+MINUTE('Raw Data'!AO33)+(HOUR('Raw Data'!AO33)*60))</f>
        <v>3.0333333333333332</v>
      </c>
      <c r="AP31" s="19">
        <f>+IF(ISERROR((SECOND('Raw Data'!AP33)/60)+MINUTE('Raw Data'!AP33)+(HOUR('Raw Data'!AP33)*60)),"N/A",(SECOND('Raw Data'!AP33)/60)+MINUTE('Raw Data'!AP33)+(HOUR('Raw Data'!AP33)*60))</f>
        <v>7.1166666666666663</v>
      </c>
      <c r="AQ31" s="19">
        <f>+IF(ISERROR((SECOND('Raw Data'!AQ33)/60)+MINUTE('Raw Data'!AQ33)+(HOUR('Raw Data'!AQ33)*60)),"N/A",(SECOND('Raw Data'!AQ33)/60)+MINUTE('Raw Data'!AQ33)+(HOUR('Raw Data'!AQ33)*60))</f>
        <v>8.3833333333333329</v>
      </c>
      <c r="AR31" s="19">
        <f>+IF(ISERROR((SECOND('Raw Data'!AR33)/60)+MINUTE('Raw Data'!AR33)+(HOUR('Raw Data'!AR33)*60)),"N/A",(SECOND('Raw Data'!AR33)/60)+MINUTE('Raw Data'!AR33)+(HOUR('Raw Data'!AR33)*60))</f>
        <v>7.8666666666666671</v>
      </c>
      <c r="AS31" s="19">
        <f>+IF(ISERROR((SECOND('Raw Data'!AS33)/60)+MINUTE('Raw Data'!AS33)+(HOUR('Raw Data'!AS33)*60)),"N/A",(SECOND('Raw Data'!AS33)/60)+MINUTE('Raw Data'!AS33)+(HOUR('Raw Data'!AS33)*60))</f>
        <v>9.1166666666666671</v>
      </c>
      <c r="AT31" s="19">
        <f>+IF(ISERROR((SECOND('Raw Data'!AT33)/60)+MINUTE('Raw Data'!AT33)+(HOUR('Raw Data'!AT33)*60)),"N/A",(SECOND('Raw Data'!AT33)/60)+MINUTE('Raw Data'!AT33)+(HOUR('Raw Data'!AT33)*60))</f>
        <v>0.96666666666666667</v>
      </c>
      <c r="AU31" s="19">
        <f>+IF(ISERROR((SECOND('Raw Data'!AU33)/60)+MINUTE('Raw Data'!AU33)+(HOUR('Raw Data'!AU33)*60)),"N/A",(SECOND('Raw Data'!AU33)/60)+MINUTE('Raw Data'!AU33)+(HOUR('Raw Data'!AU33)*60))</f>
        <v>5.75</v>
      </c>
      <c r="AV31" s="19">
        <f>+IF(ISERROR((SECOND('Raw Data'!AV33)/60)+MINUTE('Raw Data'!AV33)+(HOUR('Raw Data'!AV33)*60)),"N/A",(SECOND('Raw Data'!AV33)/60)+MINUTE('Raw Data'!AV33)+(HOUR('Raw Data'!AV33)*60))</f>
        <v>11.5</v>
      </c>
      <c r="AW31" s="19">
        <f>+IF(ISERROR((SECOND('Raw Data'!AW33)/60)+MINUTE('Raw Data'!AW33)+(HOUR('Raw Data'!AW33)*60)),"N/A",(SECOND('Raw Data'!AW33)/60)+MINUTE('Raw Data'!AW33)+(HOUR('Raw Data'!AW33)*60))</f>
        <v>9.3333333333333339</v>
      </c>
      <c r="AX31" s="19">
        <f>+IF(ISERROR((SECOND('Raw Data'!AX33)/60)+MINUTE('Raw Data'!AX33)+(HOUR('Raw Data'!AX33)*60)),"N/A",(SECOND('Raw Data'!AX33)/60)+MINUTE('Raw Data'!AX33)+(HOUR('Raw Data'!AX33)*60))</f>
        <v>3.1</v>
      </c>
      <c r="AY31" s="19">
        <f>+IF(ISERROR((SECOND('Raw Data'!AY33)/60)+MINUTE('Raw Data'!AY33)+(HOUR('Raw Data'!AY33)*60)),"N/A",(SECOND('Raw Data'!AY33)/60)+MINUTE('Raw Data'!AY33)+(HOUR('Raw Data'!AY33)*60))</f>
        <v>7.5</v>
      </c>
      <c r="AZ31" s="19">
        <f>+IF(ISERROR((SECOND('Raw Data'!AZ33)/60)+MINUTE('Raw Data'!AZ33)+(HOUR('Raw Data'!AZ33)*60)),"N/A",(SECOND('Raw Data'!AZ33)/60)+MINUTE('Raw Data'!AZ33)+(HOUR('Raw Data'!AZ33)*60))</f>
        <v>6.416666666666667</v>
      </c>
      <c r="BA31" s="19">
        <f>+IF(ISERROR((SECOND('Raw Data'!BA33)/60)+MINUTE('Raw Data'!BA33)+(HOUR('Raw Data'!BA33)*60)),"N/A",(SECOND('Raw Data'!BA33)/60)+MINUTE('Raw Data'!BA33)+(HOUR('Raw Data'!BA33)*60))</f>
        <v>15.666666666666666</v>
      </c>
      <c r="BB31" s="19">
        <f>+IF(ISERROR((SECOND('Raw Data'!BB33)/60)+MINUTE('Raw Data'!BB33)+(HOUR('Raw Data'!BB33)*60)),"N/A",(SECOND('Raw Data'!BB33)/60)+MINUTE('Raw Data'!BB33)+(HOUR('Raw Data'!BB33)*60))</f>
        <v>3.0833333333333335</v>
      </c>
      <c r="BC31" s="19">
        <f>+IF(ISERROR((SECOND('Raw Data'!BC33)/60)+MINUTE('Raw Data'!BC33)+(HOUR('Raw Data'!BC33)*60)),"N/A",(SECOND('Raw Data'!BC33)/60)+MINUTE('Raw Data'!BC33)+(HOUR('Raw Data'!BC33)*60))</f>
        <v>9.4499999999999993</v>
      </c>
      <c r="BD31" s="19">
        <f>+IF(ISERROR((SECOND('Raw Data'!BD33)/60)+MINUTE('Raw Data'!BD33)+(HOUR('Raw Data'!BD33)*60)),"N/A",(SECOND('Raw Data'!BD33)/60)+MINUTE('Raw Data'!BD33)+(HOUR('Raw Data'!BD33)*60))</f>
        <v>8.2166666666666668</v>
      </c>
      <c r="BE31" s="19">
        <f>+IF(ISERROR((SECOND('Raw Data'!BE33)/60)+MINUTE('Raw Data'!BE33)+(HOUR('Raw Data'!BE33)*60)),"N/A",(SECOND('Raw Data'!BE33)/60)+MINUTE('Raw Data'!BE33)+(HOUR('Raw Data'!BE33)*60))</f>
        <v>7.5166666666666666</v>
      </c>
      <c r="BF31" s="19">
        <f>+IF(ISERROR((SECOND('Raw Data'!BF33)/60)+MINUTE('Raw Data'!BF33)+(HOUR('Raw Data'!BF33)*60)),"N/A",(SECOND('Raw Data'!BF33)/60)+MINUTE('Raw Data'!BF33)+(HOUR('Raw Data'!BF33)*60))</f>
        <v>8.0666666666666664</v>
      </c>
      <c r="BG31" s="19">
        <f>+IF(ISERROR((SECOND('Raw Data'!BG33)/60)+MINUTE('Raw Data'!BG33)+(HOUR('Raw Data'!BG33)*60)),"N/A",(SECOND('Raw Data'!BG33)/60)+MINUTE('Raw Data'!BG33)+(HOUR('Raw Data'!BG33)*60))</f>
        <v>10.133333333333333</v>
      </c>
      <c r="BH31" s="19">
        <f>+IF(ISERROR((SECOND('Raw Data'!BH33)/60)+MINUTE('Raw Data'!BH33)+(HOUR('Raw Data'!BH33)*60)),"N/A",(SECOND('Raw Data'!BH33)/60)+MINUTE('Raw Data'!BH33)+(HOUR('Raw Data'!BH33)*60))</f>
        <v>7.75</v>
      </c>
      <c r="BI31" s="19">
        <f>+IF(ISERROR((SECOND('Raw Data'!BI33)/60)+MINUTE('Raw Data'!BI33)+(HOUR('Raw Data'!BI33)*60)),"N/A",(SECOND('Raw Data'!BI33)/60)+MINUTE('Raw Data'!BI33)+(HOUR('Raw Data'!BI33)*60))</f>
        <v>2</v>
      </c>
      <c r="BJ31" s="19">
        <f>+IF(ISERROR((SECOND('Raw Data'!BJ33)/60)+MINUTE('Raw Data'!BJ33)+(HOUR('Raw Data'!BJ33)*60)),"N/A",(SECOND('Raw Data'!BJ33)/60)+MINUTE('Raw Data'!BJ33)+(HOUR('Raw Data'!BJ33)*60))</f>
        <v>4.4666666666666668</v>
      </c>
      <c r="BK31" s="19">
        <f>+IF(ISERROR((SECOND('Raw Data'!BK33)/60)+MINUTE('Raw Data'!BK33)+(HOUR('Raw Data'!BK33)*60)),"N/A",(SECOND('Raw Data'!BK33)/60)+MINUTE('Raw Data'!BK33)+(HOUR('Raw Data'!BK33)*60))</f>
        <v>10.383333333333333</v>
      </c>
      <c r="BL31" s="19">
        <f>+IF(ISERROR((SECOND('Raw Data'!BL33)/60)+MINUTE('Raw Data'!BL33)+(HOUR('Raw Data'!BL33)*60)),"N/A",(SECOND('Raw Data'!BL33)/60)+MINUTE('Raw Data'!BL33)+(HOUR('Raw Data'!BL33)*60))</f>
        <v>3.5</v>
      </c>
      <c r="BM31" s="19">
        <f>+IF(ISERROR((SECOND('Raw Data'!BM33)/60)+MINUTE('Raw Data'!BM33)+(HOUR('Raw Data'!BM33)*60)),"N/A",(SECOND('Raw Data'!BM33)/60)+MINUTE('Raw Data'!BM33)+(HOUR('Raw Data'!BM33)*60))</f>
        <v>3.0833333333333335</v>
      </c>
      <c r="BN31" s="19">
        <f>+IF(ISERROR((SECOND('Raw Data'!BN33)/60)+MINUTE('Raw Data'!BN33)+(HOUR('Raw Data'!BN33)*60)),"N/A",(SECOND('Raw Data'!BN33)/60)+MINUTE('Raw Data'!BN33)+(HOUR('Raw Data'!BN33)*60))</f>
        <v>3.3333333333333335</v>
      </c>
      <c r="BO31" s="19">
        <f>+IF(ISERROR((SECOND('Raw Data'!BO33)/60)+MINUTE('Raw Data'!BO33)+(HOUR('Raw Data'!BO33)*60)),"N/A",(SECOND('Raw Data'!BO33)/60)+MINUTE('Raw Data'!BO33)+(HOUR('Raw Data'!BO33)*60))</f>
        <v>8.5</v>
      </c>
      <c r="BP31" s="19">
        <f>+IF(ISERROR((SECOND('Raw Data'!BP33)/60)+MINUTE('Raw Data'!BP33)+(HOUR('Raw Data'!BP33)*60)),"N/A",(SECOND('Raw Data'!BP33)/60)+MINUTE('Raw Data'!BP33)+(HOUR('Raw Data'!BP33)*60))</f>
        <v>8.75</v>
      </c>
      <c r="BQ31" s="19">
        <f>+IF(ISERROR((SECOND('Raw Data'!BQ33)/60)+MINUTE('Raw Data'!BQ33)+(HOUR('Raw Data'!BQ33)*60)),"N/A",(SECOND('Raw Data'!BQ33)/60)+MINUTE('Raw Data'!BQ33)+(HOUR('Raw Data'!BQ33)*60))</f>
        <v>7.5</v>
      </c>
      <c r="BR31" s="19">
        <f>+IF(ISERROR((SECOND('Raw Data'!BR33)/60)+MINUTE('Raw Data'!BR33)+(HOUR('Raw Data'!BR33)*60)),"N/A",(SECOND('Raw Data'!BR33)/60)+MINUTE('Raw Data'!BR33)+(HOUR('Raw Data'!BR33)*60))</f>
        <v>7.9666666666666668</v>
      </c>
      <c r="BS31" s="19">
        <f>+IF(ISERROR((SECOND('Raw Data'!BS33)/60)+MINUTE('Raw Data'!BS33)+(HOUR('Raw Data'!BS33)*60)),"N/A",(SECOND('Raw Data'!BS33)/60)+MINUTE('Raw Data'!BS33)+(HOUR('Raw Data'!BS33)*60))</f>
        <v>3.65</v>
      </c>
      <c r="BT31" s="19">
        <f>+IF(ISERROR((SECOND('Raw Data'!BT33)/60)+MINUTE('Raw Data'!BT33)+(HOUR('Raw Data'!BT33)*60)),"N/A",(SECOND('Raw Data'!BT33)/60)+MINUTE('Raw Data'!BT33)+(HOUR('Raw Data'!BT33)*60))</f>
        <v>6.083333333333333</v>
      </c>
      <c r="BU31" s="19">
        <f>+IF(ISERROR((SECOND('Raw Data'!BU33)/60)+MINUTE('Raw Data'!BU33)+(HOUR('Raw Data'!BU33)*60)),"N/A",(SECOND('Raw Data'!BU33)/60)+MINUTE('Raw Data'!BU33)+(HOUR('Raw Data'!BU33)*60))</f>
        <v>22.166666666666668</v>
      </c>
      <c r="BV31" s="19">
        <f>+IF(ISERROR((SECOND('Raw Data'!BV33)/60)+MINUTE('Raw Data'!BV33)+(HOUR('Raw Data'!BV33)*60)),"N/A",(SECOND('Raw Data'!BV33)/60)+MINUTE('Raw Data'!BV33)+(HOUR('Raw Data'!BV33)*60))</f>
        <v>8.6999999999999993</v>
      </c>
      <c r="BW31" s="19">
        <f>+IF(ISERROR((SECOND('Raw Data'!BW33)/60)+MINUTE('Raw Data'!BW33)+(HOUR('Raw Data'!BW33)*60)),"N/A",(SECOND('Raw Data'!BW33)/60)+MINUTE('Raw Data'!BW33)+(HOUR('Raw Data'!BW33)*60))</f>
        <v>7.15</v>
      </c>
      <c r="BX31" s="19">
        <f>+IF(ISERROR((SECOND('Raw Data'!BX33)/60)+MINUTE('Raw Data'!BX33)+(HOUR('Raw Data'!BX33)*60)),"N/A",(SECOND('Raw Data'!BX33)/60)+MINUTE('Raw Data'!BX33)+(HOUR('Raw Data'!BX33)*60))</f>
        <v>7.2166666666666668</v>
      </c>
      <c r="BY31" s="19">
        <f>+IF(ISERROR((SECOND('Raw Data'!BY33)/60)+MINUTE('Raw Data'!BY33)+(HOUR('Raw Data'!BY33)*60)),"N/A",(SECOND('Raw Data'!BY33)/60)+MINUTE('Raw Data'!BY33)+(HOUR('Raw Data'!BY33)*60))</f>
        <v>20.166666666666668</v>
      </c>
      <c r="BZ31" s="19">
        <f>+IF(ISERROR((SECOND('Raw Data'!BZ33)/60)+MINUTE('Raw Data'!BZ33)+(HOUR('Raw Data'!BZ33)*60)),"N/A",(SECOND('Raw Data'!BZ33)/60)+MINUTE('Raw Data'!BZ33)+(HOUR('Raw Data'!BZ33)*60))</f>
        <v>3.2833333333333332</v>
      </c>
      <c r="CA31" s="19">
        <f>+IF(ISERROR((SECOND('Raw Data'!CA33)/60)+MINUTE('Raw Data'!CA33)+(HOUR('Raw Data'!CA33)*60)),"N/A",(SECOND('Raw Data'!CA33)/60)+MINUTE('Raw Data'!CA33)+(HOUR('Raw Data'!CA33)*60))</f>
        <v>5.6166666666666671</v>
      </c>
      <c r="CB31" s="19">
        <f>+IF(ISERROR((SECOND('Raw Data'!CB33)/60)+MINUTE('Raw Data'!CB33)+(HOUR('Raw Data'!CB33)*60)),"N/A",(SECOND('Raw Data'!CB33)/60)+MINUTE('Raw Data'!CB33)+(HOUR('Raw Data'!CB33)*60))</f>
        <v>6.35</v>
      </c>
      <c r="CC31" s="19">
        <f>+IF(ISERROR((SECOND('Raw Data'!CC33)/60)+MINUTE('Raw Data'!CC33)+(HOUR('Raw Data'!CC33)*60)),"N/A",(SECOND('Raw Data'!CC33)/60)+MINUTE('Raw Data'!CC33)+(HOUR('Raw Data'!CC33)*60))</f>
        <v>5.3</v>
      </c>
      <c r="CD31" s="19">
        <f>+IF(ISERROR((SECOND('Raw Data'!CD33)/60)+MINUTE('Raw Data'!CD33)+(HOUR('Raw Data'!CD33)*60)),"N/A",(SECOND('Raw Data'!CD33)/60)+MINUTE('Raw Data'!CD33)+(HOUR('Raw Data'!CD33)*60))</f>
        <v>6.6</v>
      </c>
    </row>
    <row r="32" spans="1:82" x14ac:dyDescent="0.25">
      <c r="A32" s="215"/>
      <c r="B32" t="s">
        <v>79</v>
      </c>
      <c r="C32" t="s">
        <v>26</v>
      </c>
      <c r="D32" s="19">
        <f>+IF(ISERROR((SECOND('Raw Data'!D34)/60)+MINUTE('Raw Data'!D34)+(HOUR('Raw Data'!D34)*60)),"N/A",(SECOND('Raw Data'!D34)/60)+MINUTE('Raw Data'!D34)+(HOUR('Raw Data'!D34)*60))</f>
        <v>22.333333333333332</v>
      </c>
      <c r="E32" s="19">
        <f>+IF(ISERROR((SECOND('Raw Data'!E34)/60)+MINUTE('Raw Data'!E34)+(HOUR('Raw Data'!E34)*60)),"N/A",(SECOND('Raw Data'!E34)/60)+MINUTE('Raw Data'!E34)+(HOUR('Raw Data'!E34)*60))</f>
        <v>32.333333333333336</v>
      </c>
      <c r="F32" s="19">
        <f>+IF(ISERROR((SECOND('Raw Data'!F34)/60)+MINUTE('Raw Data'!F34)+(HOUR('Raw Data'!F34)*60)),"N/A",(SECOND('Raw Data'!F34)/60)+MINUTE('Raw Data'!F34)+(HOUR('Raw Data'!F34)*60))</f>
        <v>47.383333333333333</v>
      </c>
      <c r="G32" s="19">
        <f>+IF(ISERROR((SECOND('Raw Data'!G34)/60)+MINUTE('Raw Data'!G34)+(HOUR('Raw Data'!G34)*60)),"N/A",(SECOND('Raw Data'!G34)/60)+MINUTE('Raw Data'!G34)+(HOUR('Raw Data'!G34)*60))</f>
        <v>146.03333333333333</v>
      </c>
      <c r="H32" s="19">
        <f>+IF(ISERROR((SECOND('Raw Data'!H34)/60)+MINUTE('Raw Data'!H34)+(HOUR('Raw Data'!H34)*60)),"N/A",(SECOND('Raw Data'!H34)/60)+MINUTE('Raw Data'!H34)+(HOUR('Raw Data'!H34)*60))</f>
        <v>6.5666666666666664</v>
      </c>
      <c r="I32" s="19">
        <f>+IF(ISERROR((SECOND('Raw Data'!I34)/60)+MINUTE('Raw Data'!I34)+(HOUR('Raw Data'!I34)*60)),"N/A",(SECOND('Raw Data'!I34)/60)+MINUTE('Raw Data'!I34)+(HOUR('Raw Data'!I34)*60))</f>
        <v>26.6</v>
      </c>
      <c r="J32" s="19">
        <f>+IF(ISERROR((SECOND('Raw Data'!J34)/60)+MINUTE('Raw Data'!J34)+(HOUR('Raw Data'!J34)*60)),"N/A",(SECOND('Raw Data'!J34)/60)+MINUTE('Raw Data'!J34)+(HOUR('Raw Data'!J34)*60))</f>
        <v>16.850000000000001</v>
      </c>
      <c r="K32" s="19">
        <f>+IF(ISERROR((SECOND('Raw Data'!K34)/60)+MINUTE('Raw Data'!K34)+(HOUR('Raw Data'!K34)*60)),"N/A",(SECOND('Raw Data'!K34)/60)+MINUTE('Raw Data'!K34)+(HOUR('Raw Data'!K34)*60))</f>
        <v>14.666666666666666</v>
      </c>
      <c r="L32" s="19">
        <f>+IF(ISERROR((SECOND('Raw Data'!L34)/60)+MINUTE('Raw Data'!L34)+(HOUR('Raw Data'!L34)*60)),"N/A",(SECOND('Raw Data'!L34)/60)+MINUTE('Raw Data'!L34)+(HOUR('Raw Data'!L34)*60))</f>
        <v>23.083333333333332</v>
      </c>
      <c r="M32" s="19">
        <f>+IF(ISERROR((SECOND('Raw Data'!M34)/60)+MINUTE('Raw Data'!M34)+(HOUR('Raw Data'!M34)*60)),"N/A",(SECOND('Raw Data'!M34)/60)+MINUTE('Raw Data'!M34)+(HOUR('Raw Data'!M34)*60))</f>
        <v>31.333333333333332</v>
      </c>
      <c r="N32" s="19">
        <f>+IF(ISERROR((SECOND('Raw Data'!N34)/60)+MINUTE('Raw Data'!N34)+(HOUR('Raw Data'!N34)*60)),"N/A",(SECOND('Raw Data'!N34)/60)+MINUTE('Raw Data'!N34)+(HOUR('Raw Data'!N34)*60))</f>
        <v>54.466666666666669</v>
      </c>
      <c r="O32" s="19">
        <f>+IF(ISERROR((SECOND('Raw Data'!O34)/60)+MINUTE('Raw Data'!O34)+(HOUR('Raw Data'!O34)*60)),"N/A",(SECOND('Raw Data'!O34)/60)+MINUTE('Raw Data'!O34)+(HOUR('Raw Data'!O34)*60))</f>
        <v>27.416666666666668</v>
      </c>
      <c r="P32" s="19">
        <f>+IF(ISERROR((SECOND('Raw Data'!P34)/60)+MINUTE('Raw Data'!P34)+(HOUR('Raw Data'!P34)*60)),"N/A",(SECOND('Raw Data'!P34)/60)+MINUTE('Raw Data'!P34)+(HOUR('Raw Data'!P34)*60))</f>
        <v>89.466666666666669</v>
      </c>
      <c r="Q32" s="19">
        <f>+IF(ISERROR((SECOND('Raw Data'!Q34)/60)+MINUTE('Raw Data'!Q34)+(HOUR('Raw Data'!Q34)*60)),"N/A",(SECOND('Raw Data'!Q34)/60)+MINUTE('Raw Data'!Q34)+(HOUR('Raw Data'!Q34)*60))</f>
        <v>3.1166666666666667</v>
      </c>
      <c r="R32" s="43">
        <f>+IF(ISERROR((SECOND('Raw Data'!R34)/60)+MINUTE('Raw Data'!R34)+(HOUR('Raw Data'!R34)*60)),"N/A",(SECOND('Raw Data'!R34)/60)+MINUTE('Raw Data'!R34)+(HOUR('Raw Data'!R34)*60))</f>
        <v>53.4</v>
      </c>
      <c r="S32" s="19">
        <f>+IF(ISERROR((SECOND('Raw Data'!S34)/60)+MINUTE('Raw Data'!S34)+(HOUR('Raw Data'!S34)*60)),"N/A",(SECOND('Raw Data'!S34)/60)+MINUTE('Raw Data'!S34)+(HOUR('Raw Data'!S34)*60))</f>
        <v>37.733333333333334</v>
      </c>
      <c r="T32" s="19">
        <f>+IF(ISERROR((SECOND('Raw Data'!T34)/60)+MINUTE('Raw Data'!T34)+(HOUR('Raw Data'!T34)*60)),"N/A",(SECOND('Raw Data'!T34)/60)+MINUTE('Raw Data'!T34)+(HOUR('Raw Data'!T34)*60))</f>
        <v>38.633333333333333</v>
      </c>
      <c r="U32" s="19">
        <f>+IF(ISERROR((SECOND('Raw Data'!U34)/60)+MINUTE('Raw Data'!U34)+(HOUR('Raw Data'!U34)*60)),"N/A",(SECOND('Raw Data'!U34)/60)+MINUTE('Raw Data'!U34)+(HOUR('Raw Data'!U34)*60))</f>
        <v>30.7</v>
      </c>
      <c r="V32" s="19">
        <f>+IF(ISERROR((SECOND('Raw Data'!V34)/60)+MINUTE('Raw Data'!V34)+(HOUR('Raw Data'!V34)*60)),"N/A",(SECOND('Raw Data'!V34)/60)+MINUTE('Raw Data'!V34)+(HOUR('Raw Data'!V34)*60))</f>
        <v>31.233333333333334</v>
      </c>
      <c r="W32" s="19">
        <f>+IF(ISERROR((SECOND('Raw Data'!W34)/60)+MINUTE('Raw Data'!W34)+(HOUR('Raw Data'!W34)*60)),"N/A",(SECOND('Raw Data'!W34)/60)+MINUTE('Raw Data'!W34)+(HOUR('Raw Data'!W34)*60))</f>
        <v>27.433333333333334</v>
      </c>
      <c r="X32" s="19">
        <f>+IF(ISERROR((SECOND('Raw Data'!X34)/60)+MINUTE('Raw Data'!X34)+(HOUR('Raw Data'!X34)*60)),"N/A",(SECOND('Raw Data'!X34)/60)+MINUTE('Raw Data'!X34)+(HOUR('Raw Data'!X34)*60))</f>
        <v>17.850000000000001</v>
      </c>
      <c r="Y32" s="19">
        <f>+IF(ISERROR((SECOND('Raw Data'!Y34)/60)+MINUTE('Raw Data'!Y34)+(HOUR('Raw Data'!Y34)*60)),"N/A",(SECOND('Raw Data'!Y34)/60)+MINUTE('Raw Data'!Y34)+(HOUR('Raw Data'!Y34)*60))</f>
        <v>38.5</v>
      </c>
      <c r="Z32" s="19">
        <f>+IF(ISERROR((SECOND('Raw Data'!Z34)/60)+MINUTE('Raw Data'!Z34)+(HOUR('Raw Data'!Z34)*60)),"N/A",(SECOND('Raw Data'!Z34)/60)+MINUTE('Raw Data'!Z34)+(HOUR('Raw Data'!Z34)*60))</f>
        <v>37.56666666666667</v>
      </c>
      <c r="AA32" s="19">
        <f>+IF(ISERROR((SECOND('Raw Data'!AA34)/60)+MINUTE('Raw Data'!AA34)+(HOUR('Raw Data'!AA34)*60)),"N/A",(SECOND('Raw Data'!AA34)/60)+MINUTE('Raw Data'!AA34)+(HOUR('Raw Data'!AA34)*60))</f>
        <v>45.833333333333336</v>
      </c>
      <c r="AB32" s="19">
        <f>+IF(ISERROR((SECOND('Raw Data'!AB34)/60)+MINUTE('Raw Data'!AB34)+(HOUR('Raw Data'!AB34)*60)),"N/A",(SECOND('Raw Data'!AB34)/60)+MINUTE('Raw Data'!AB34)+(HOUR('Raw Data'!AB34)*60))</f>
        <v>19.5</v>
      </c>
      <c r="AC32" s="19">
        <f>+IF(ISERROR((SECOND('Raw Data'!AC34)/60)+MINUTE('Raw Data'!AC34)+(HOUR('Raw Data'!AC34)*60)),"N/A",(SECOND('Raw Data'!AC34)/60)+MINUTE('Raw Data'!AC34)+(HOUR('Raw Data'!AC34)*60))</f>
        <v>10.366666666666667</v>
      </c>
      <c r="AD32" s="19">
        <f>+IF(ISERROR((SECOND('Raw Data'!AD34)/60)+MINUTE('Raw Data'!AD34)+(HOUR('Raw Data'!AD34)*60)),"N/A",(SECOND('Raw Data'!AD34)/60)+MINUTE('Raw Data'!AD34)+(HOUR('Raw Data'!AD34)*60))</f>
        <v>8.6666666666666661</v>
      </c>
      <c r="AE32" s="19">
        <f>+IF(ISERROR((SECOND('Raw Data'!AE34)/60)+MINUTE('Raw Data'!AE34)+(HOUR('Raw Data'!AE34)*60)),"N/A",(SECOND('Raw Data'!AE34)/60)+MINUTE('Raw Data'!AE34)+(HOUR('Raw Data'!AE34)*60))</f>
        <v>25.383333333333333</v>
      </c>
      <c r="AF32" s="19">
        <f>+IF(ISERROR((SECOND('Raw Data'!AF34)/60)+MINUTE('Raw Data'!AF34)+(HOUR('Raw Data'!AF34)*60)),"N/A",(SECOND('Raw Data'!AF34)/60)+MINUTE('Raw Data'!AF34)+(HOUR('Raw Data'!AF34)*60))</f>
        <v>20.316666666666666</v>
      </c>
      <c r="AG32" s="19">
        <f>+IF(ISERROR((SECOND('Raw Data'!AG34)/60)+MINUTE('Raw Data'!AG34)+(HOUR('Raw Data'!AG34)*60)),"N/A",(SECOND('Raw Data'!AG34)/60)+MINUTE('Raw Data'!AG34)+(HOUR('Raw Data'!AG34)*60))</f>
        <v>15.716666666666667</v>
      </c>
      <c r="AH32" s="19">
        <f>+IF(ISERROR((SECOND('Raw Data'!AH34)/60)+MINUTE('Raw Data'!AH34)+(HOUR('Raw Data'!AH34)*60)),"N/A",(SECOND('Raw Data'!AH34)/60)+MINUTE('Raw Data'!AH34)+(HOUR('Raw Data'!AH34)*60))</f>
        <v>54.483333333333334</v>
      </c>
      <c r="AI32" s="19">
        <f>+IF(ISERROR((SECOND('Raw Data'!AI34)/60)+MINUTE('Raw Data'!AI34)+(HOUR('Raw Data'!AI34)*60)),"N/A",(SECOND('Raw Data'!AI34)/60)+MINUTE('Raw Data'!AI34)+(HOUR('Raw Data'!AI34)*60))</f>
        <v>34.65</v>
      </c>
      <c r="AJ32" s="19">
        <f>+IF(ISERROR((SECOND('Raw Data'!AJ34)/60)+MINUTE('Raw Data'!AJ34)+(HOUR('Raw Data'!AJ34)*60)),"N/A",(SECOND('Raw Data'!AJ34)/60)+MINUTE('Raw Data'!AJ34)+(HOUR('Raw Data'!AJ34)*60))</f>
        <v>9.5</v>
      </c>
      <c r="AK32" s="19">
        <f>+IF(ISERROR((SECOND('Raw Data'!AK34)/60)+MINUTE('Raw Data'!AK34)+(HOUR('Raw Data'!AK34)*60)),"N/A",(SECOND('Raw Data'!AK34)/60)+MINUTE('Raw Data'!AK34)+(HOUR('Raw Data'!AK34)*60))</f>
        <v>32.166666666666664</v>
      </c>
      <c r="AL32" s="19">
        <f>+IF(ISERROR((SECOND('Raw Data'!AL34)/60)+MINUTE('Raw Data'!AL34)+(HOUR('Raw Data'!AL34)*60)),"N/A",(SECOND('Raw Data'!AL34)/60)+MINUTE('Raw Data'!AL34)+(HOUR('Raw Data'!AL34)*60))</f>
        <v>47.266666666666666</v>
      </c>
      <c r="AM32" s="19">
        <f>+IF(ISERROR((SECOND('Raw Data'!AM34)/60)+MINUTE('Raw Data'!AM34)+(HOUR('Raw Data'!AM34)*60)),"N/A",(SECOND('Raw Data'!AM34)/60)+MINUTE('Raw Data'!AM34)+(HOUR('Raw Data'!AM34)*60))</f>
        <v>53.233333333333334</v>
      </c>
      <c r="AN32" s="19">
        <f>+IF(ISERROR((SECOND('Raw Data'!AN34)/60)+MINUTE('Raw Data'!AN34)+(HOUR('Raw Data'!AN34)*60)),"N/A",(SECOND('Raw Data'!AN34)/60)+MINUTE('Raw Data'!AN34)+(HOUR('Raw Data'!AN34)*60))</f>
        <v>27.383333333333333</v>
      </c>
      <c r="AO32" s="19">
        <f>+IF(ISERROR((SECOND('Raw Data'!AO34)/60)+MINUTE('Raw Data'!AO34)+(HOUR('Raw Data'!AO34)*60)),"N/A",(SECOND('Raw Data'!AO34)/60)+MINUTE('Raw Data'!AO34)+(HOUR('Raw Data'!AO34)*60))</f>
        <v>17.366666666666667</v>
      </c>
      <c r="AP32" s="19">
        <f>+IF(ISERROR((SECOND('Raw Data'!AP34)/60)+MINUTE('Raw Data'!AP34)+(HOUR('Raw Data'!AP34)*60)),"N/A",(SECOND('Raw Data'!AP34)/60)+MINUTE('Raw Data'!AP34)+(HOUR('Raw Data'!AP34)*60))</f>
        <v>17.916666666666668</v>
      </c>
      <c r="AQ32" s="19">
        <f>+IF(ISERROR((SECOND('Raw Data'!AQ34)/60)+MINUTE('Raw Data'!AQ34)+(HOUR('Raw Data'!AQ34)*60)),"N/A",(SECOND('Raw Data'!AQ34)/60)+MINUTE('Raw Data'!AQ34)+(HOUR('Raw Data'!AQ34)*60))</f>
        <v>149.61666666666667</v>
      </c>
      <c r="AR32" s="19">
        <f>+IF(ISERROR((SECOND('Raw Data'!AR34)/60)+MINUTE('Raw Data'!AR34)+(HOUR('Raw Data'!AR34)*60)),"N/A",(SECOND('Raw Data'!AR34)/60)+MINUTE('Raw Data'!AR34)+(HOUR('Raw Data'!AR34)*60))</f>
        <v>36.333333333333336</v>
      </c>
      <c r="AS32" s="19">
        <f>+IF(ISERROR((SECOND('Raw Data'!AS34)/60)+MINUTE('Raw Data'!AS34)+(HOUR('Raw Data'!AS34)*60)),"N/A",(SECOND('Raw Data'!AS34)/60)+MINUTE('Raw Data'!AS34)+(HOUR('Raw Data'!AS34)*60))</f>
        <v>34.783333333333331</v>
      </c>
      <c r="AT32" s="19">
        <f>+IF(ISERROR((SECOND('Raw Data'!AT34)/60)+MINUTE('Raw Data'!AT34)+(HOUR('Raw Data'!AT34)*60)),"N/A",(SECOND('Raw Data'!AT34)/60)+MINUTE('Raw Data'!AT34)+(HOUR('Raw Data'!AT34)*60))</f>
        <v>23.466666666666665</v>
      </c>
      <c r="AU32" s="19">
        <f>+IF(ISERROR((SECOND('Raw Data'!AU34)/60)+MINUTE('Raw Data'!AU34)+(HOUR('Raw Data'!AU34)*60)),"N/A",(SECOND('Raw Data'!AU34)/60)+MINUTE('Raw Data'!AU34)+(HOUR('Raw Data'!AU34)*60))</f>
        <v>25.833333333333332</v>
      </c>
      <c r="AV32" s="19">
        <f>+IF(ISERROR((SECOND('Raw Data'!AV34)/60)+MINUTE('Raw Data'!AV34)+(HOUR('Raw Data'!AV34)*60)),"N/A",(SECOND('Raw Data'!AV34)/60)+MINUTE('Raw Data'!AV34)+(HOUR('Raw Data'!AV34)*60))</f>
        <v>35.5</v>
      </c>
      <c r="AW32" s="19">
        <f>+IF(ISERROR((SECOND('Raw Data'!AW34)/60)+MINUTE('Raw Data'!AW34)+(HOUR('Raw Data'!AW34)*60)),"N/A",(SECOND('Raw Data'!AW34)/60)+MINUTE('Raw Data'!AW34)+(HOUR('Raw Data'!AW34)*60))</f>
        <v>34.983333333333334</v>
      </c>
      <c r="AX32" s="19">
        <f>+IF(ISERROR((SECOND('Raw Data'!AX34)/60)+MINUTE('Raw Data'!AX34)+(HOUR('Raw Data'!AX34)*60)),"N/A",(SECOND('Raw Data'!AX34)/60)+MINUTE('Raw Data'!AX34)+(HOUR('Raw Data'!AX34)*60))</f>
        <v>26</v>
      </c>
      <c r="AY32" s="19">
        <f>+IF(ISERROR((SECOND('Raw Data'!AY34)/60)+MINUTE('Raw Data'!AY34)+(HOUR('Raw Data'!AY34)*60)),"N/A",(SECOND('Raw Data'!AY34)/60)+MINUTE('Raw Data'!AY34)+(HOUR('Raw Data'!AY34)*60))</f>
        <v>8</v>
      </c>
      <c r="AZ32" s="19">
        <f>+IF(ISERROR((SECOND('Raw Data'!AZ34)/60)+MINUTE('Raw Data'!AZ34)+(HOUR('Raw Data'!AZ34)*60)),"N/A",(SECOND('Raw Data'!AZ34)/60)+MINUTE('Raw Data'!AZ34)+(HOUR('Raw Data'!AZ34)*60))</f>
        <v>67</v>
      </c>
      <c r="BA32" s="19">
        <f>+IF(ISERROR((SECOND('Raw Data'!BA34)/60)+MINUTE('Raw Data'!BA34)+(HOUR('Raw Data'!BA34)*60)),"N/A",(SECOND('Raw Data'!BA34)/60)+MINUTE('Raw Data'!BA34)+(HOUR('Raw Data'!BA34)*60))</f>
        <v>40.5</v>
      </c>
      <c r="BB32" s="19">
        <f>+IF(ISERROR((SECOND('Raw Data'!BB34)/60)+MINUTE('Raw Data'!BB34)+(HOUR('Raw Data'!BB34)*60)),"N/A",(SECOND('Raw Data'!BB34)/60)+MINUTE('Raw Data'!BB34)+(HOUR('Raw Data'!BB34)*60))</f>
        <v>13.133333333333333</v>
      </c>
      <c r="BC32" s="19">
        <f>+IF(ISERROR((SECOND('Raw Data'!BC34)/60)+MINUTE('Raw Data'!BC34)+(HOUR('Raw Data'!BC34)*60)),"N/A",(SECOND('Raw Data'!BC34)/60)+MINUTE('Raw Data'!BC34)+(HOUR('Raw Data'!BC34)*60))</f>
        <v>48.35</v>
      </c>
      <c r="BD32" s="19">
        <f>+IF(ISERROR((SECOND('Raw Data'!BD34)/60)+MINUTE('Raw Data'!BD34)+(HOUR('Raw Data'!BD34)*60)),"N/A",(SECOND('Raw Data'!BD34)/60)+MINUTE('Raw Data'!BD34)+(HOUR('Raw Data'!BD34)*60))</f>
        <v>41</v>
      </c>
      <c r="BE32" s="19">
        <f>+IF(ISERROR((SECOND('Raw Data'!BE34)/60)+MINUTE('Raw Data'!BE34)+(HOUR('Raw Data'!BE34)*60)),"N/A",(SECOND('Raw Data'!BE34)/60)+MINUTE('Raw Data'!BE34)+(HOUR('Raw Data'!BE34)*60))</f>
        <v>17.383333333333333</v>
      </c>
      <c r="BF32" s="19">
        <f>+IF(ISERROR((SECOND('Raw Data'!BF34)/60)+MINUTE('Raw Data'!BF34)+(HOUR('Raw Data'!BF34)*60)),"N/A",(SECOND('Raw Data'!BF34)/60)+MINUTE('Raw Data'!BF34)+(HOUR('Raw Data'!BF34)*60))</f>
        <v>18.016666666666666</v>
      </c>
      <c r="BG32" s="19">
        <f>+IF(ISERROR((SECOND('Raw Data'!BG34)/60)+MINUTE('Raw Data'!BG34)+(HOUR('Raw Data'!BG34)*60)),"N/A",(SECOND('Raw Data'!BG34)/60)+MINUTE('Raw Data'!BG34)+(HOUR('Raw Data'!BG34)*60))</f>
        <v>28.416666666666668</v>
      </c>
      <c r="BH32" s="19">
        <f>+IF(ISERROR((SECOND('Raw Data'!BH34)/60)+MINUTE('Raw Data'!BH34)+(HOUR('Raw Data'!BH34)*60)),"N/A",(SECOND('Raw Data'!BH34)/60)+MINUTE('Raw Data'!BH34)+(HOUR('Raw Data'!BH34)*60))</f>
        <v>18.216666666666665</v>
      </c>
      <c r="BI32" s="19">
        <f>+IF(ISERROR((SECOND('Raw Data'!BI34)/60)+MINUTE('Raw Data'!BI34)+(HOUR('Raw Data'!BI34)*60)),"N/A",(SECOND('Raw Data'!BI34)/60)+MINUTE('Raw Data'!BI34)+(HOUR('Raw Data'!BI34)*60))</f>
        <v>37.133333333333333</v>
      </c>
      <c r="BJ32" s="19">
        <f>+IF(ISERROR((SECOND('Raw Data'!BJ34)/60)+MINUTE('Raw Data'!BJ34)+(HOUR('Raw Data'!BJ34)*60)),"N/A",(SECOND('Raw Data'!BJ34)/60)+MINUTE('Raw Data'!BJ34)+(HOUR('Raw Data'!BJ34)*60))</f>
        <v>22.316666666666666</v>
      </c>
      <c r="BK32" s="19">
        <f>+IF(ISERROR((SECOND('Raw Data'!BK34)/60)+MINUTE('Raw Data'!BK34)+(HOUR('Raw Data'!BK34)*60)),"N/A",(SECOND('Raw Data'!BK34)/60)+MINUTE('Raw Data'!BK34)+(HOUR('Raw Data'!BK34)*60))</f>
        <v>34.166666666666664</v>
      </c>
      <c r="BL32" s="19">
        <f>+IF(ISERROR((SECOND('Raw Data'!BL34)/60)+MINUTE('Raw Data'!BL34)+(HOUR('Raw Data'!BL34)*60)),"N/A",(SECOND('Raw Data'!BL34)/60)+MINUTE('Raw Data'!BL34)+(HOUR('Raw Data'!BL34)*60))</f>
        <v>34.633333333333333</v>
      </c>
      <c r="BM32" s="19">
        <f>+IF(ISERROR((SECOND('Raw Data'!BM34)/60)+MINUTE('Raw Data'!BM34)+(HOUR('Raw Data'!BM34)*60)),"N/A",(SECOND('Raw Data'!BM34)/60)+MINUTE('Raw Data'!BM34)+(HOUR('Raw Data'!BM34)*60))</f>
        <v>36.783333333333331</v>
      </c>
      <c r="BN32" s="19">
        <f>+IF(ISERROR((SECOND('Raw Data'!BN34)/60)+MINUTE('Raw Data'!BN34)+(HOUR('Raw Data'!BN34)*60)),"N/A",(SECOND('Raw Data'!BN34)/60)+MINUTE('Raw Data'!BN34)+(HOUR('Raw Data'!BN34)*60))</f>
        <v>36.65</v>
      </c>
      <c r="BO32" s="19">
        <f>+IF(ISERROR((SECOND('Raw Data'!BO34)/60)+MINUTE('Raw Data'!BO34)+(HOUR('Raw Data'!BO34)*60)),"N/A",(SECOND('Raw Data'!BO34)/60)+MINUTE('Raw Data'!BO34)+(HOUR('Raw Data'!BO34)*60))</f>
        <v>29.2</v>
      </c>
      <c r="BP32" s="19">
        <f>+IF(ISERROR((SECOND('Raw Data'!BP34)/60)+MINUTE('Raw Data'!BP34)+(HOUR('Raw Data'!BP34)*60)),"N/A",(SECOND('Raw Data'!BP34)/60)+MINUTE('Raw Data'!BP34)+(HOUR('Raw Data'!BP34)*60))</f>
        <v>53.95</v>
      </c>
      <c r="BQ32" s="19">
        <f>+IF(ISERROR((SECOND('Raw Data'!BQ34)/60)+MINUTE('Raw Data'!BQ34)+(HOUR('Raw Data'!BQ34)*60)),"N/A",(SECOND('Raw Data'!BQ34)/60)+MINUTE('Raw Data'!BQ34)+(HOUR('Raw Data'!BQ34)*60))</f>
        <v>35.533333333333331</v>
      </c>
      <c r="BR32" s="19">
        <f>+IF(ISERROR((SECOND('Raw Data'!BR34)/60)+MINUTE('Raw Data'!BR34)+(HOUR('Raw Data'!BR34)*60)),"N/A",(SECOND('Raw Data'!BR34)/60)+MINUTE('Raw Data'!BR34)+(HOUR('Raw Data'!BR34)*60))</f>
        <v>59.616666666666667</v>
      </c>
      <c r="BS32" s="19">
        <f>+IF(ISERROR((SECOND('Raw Data'!BS34)/60)+MINUTE('Raw Data'!BS34)+(HOUR('Raw Data'!BS34)*60)),"N/A",(SECOND('Raw Data'!BS34)/60)+MINUTE('Raw Data'!BS34)+(HOUR('Raw Data'!BS34)*60))</f>
        <v>13.05</v>
      </c>
      <c r="BT32" s="19">
        <f>+IF(ISERROR((SECOND('Raw Data'!BT34)/60)+MINUTE('Raw Data'!BT34)+(HOUR('Raw Data'!BT34)*60)),"N/A",(SECOND('Raw Data'!BT34)/60)+MINUTE('Raw Data'!BT34)+(HOUR('Raw Data'!BT34)*60))</f>
        <v>35.299999999999997</v>
      </c>
      <c r="BU32" s="19">
        <f>+IF(ISERROR((SECOND('Raw Data'!BU34)/60)+MINUTE('Raw Data'!BU34)+(HOUR('Raw Data'!BU34)*60)),"N/A",(SECOND('Raw Data'!BU34)/60)+MINUTE('Raw Data'!BU34)+(HOUR('Raw Data'!BU34)*60))</f>
        <v>57.833333333333336</v>
      </c>
      <c r="BV32" s="19">
        <f>+IF(ISERROR((SECOND('Raw Data'!BV34)/60)+MINUTE('Raw Data'!BV34)+(HOUR('Raw Data'!BV34)*60)),"N/A",(SECOND('Raw Data'!BV34)/60)+MINUTE('Raw Data'!BV34)+(HOUR('Raw Data'!BV34)*60))</f>
        <v>36.93333333333333</v>
      </c>
      <c r="BW32" s="19">
        <f>+IF(ISERROR((SECOND('Raw Data'!BW34)/60)+MINUTE('Raw Data'!BW34)+(HOUR('Raw Data'!BW34)*60)),"N/A",(SECOND('Raw Data'!BW34)/60)+MINUTE('Raw Data'!BW34)+(HOUR('Raw Data'!BW34)*60))</f>
        <v>27.533333333333335</v>
      </c>
      <c r="BX32" s="19">
        <f>+IF(ISERROR((SECOND('Raw Data'!BX34)/60)+MINUTE('Raw Data'!BX34)+(HOUR('Raw Data'!BX34)*60)),"N/A",(SECOND('Raw Data'!BX34)/60)+MINUTE('Raw Data'!BX34)+(HOUR('Raw Data'!BX34)*60))</f>
        <v>20.666666666666668</v>
      </c>
      <c r="BY32" s="19">
        <f>+IF(ISERROR((SECOND('Raw Data'!BY34)/60)+MINUTE('Raw Data'!BY34)+(HOUR('Raw Data'!BY34)*60)),"N/A",(SECOND('Raw Data'!BY34)/60)+MINUTE('Raw Data'!BY34)+(HOUR('Raw Data'!BY34)*60))</f>
        <v>66.900000000000006</v>
      </c>
      <c r="BZ32" s="19">
        <f>+IF(ISERROR((SECOND('Raw Data'!BZ34)/60)+MINUTE('Raw Data'!BZ34)+(HOUR('Raw Data'!BZ34)*60)),"N/A",(SECOND('Raw Data'!BZ34)/60)+MINUTE('Raw Data'!BZ34)+(HOUR('Raw Data'!BZ34)*60))</f>
        <v>15.233333333333333</v>
      </c>
      <c r="CA32" s="19">
        <f>+IF(ISERROR((SECOND('Raw Data'!CA34)/60)+MINUTE('Raw Data'!CA34)+(HOUR('Raw Data'!CA34)*60)),"N/A",(SECOND('Raw Data'!CA34)/60)+MINUTE('Raw Data'!CA34)+(HOUR('Raw Data'!CA34)*60))</f>
        <v>24.95</v>
      </c>
      <c r="CB32" s="19">
        <f>+IF(ISERROR((SECOND('Raw Data'!CB34)/60)+MINUTE('Raw Data'!CB34)+(HOUR('Raw Data'!CB34)*60)),"N/A",(SECOND('Raw Data'!CB34)/60)+MINUTE('Raw Data'!CB34)+(HOUR('Raw Data'!CB34)*60))</f>
        <v>27.316666666666666</v>
      </c>
      <c r="CC32" s="19">
        <f>+IF(ISERROR((SECOND('Raw Data'!CC34)/60)+MINUTE('Raw Data'!CC34)+(HOUR('Raw Data'!CC34)*60)),"N/A",(SECOND('Raw Data'!CC34)/60)+MINUTE('Raw Data'!CC34)+(HOUR('Raw Data'!CC34)*60))</f>
        <v>33.266666666666666</v>
      </c>
      <c r="CD32" s="19">
        <f>+IF(ISERROR((SECOND('Raw Data'!CD34)/60)+MINUTE('Raw Data'!CD34)+(HOUR('Raw Data'!CD34)*60)),"N/A",(SECOND('Raw Data'!CD34)/60)+MINUTE('Raw Data'!CD34)+(HOUR('Raw Data'!CD34)*60))</f>
        <v>26.6</v>
      </c>
    </row>
    <row r="33" spans="1:82" x14ac:dyDescent="0.25">
      <c r="A33" s="215"/>
      <c r="B33" t="s">
        <v>79</v>
      </c>
      <c r="C33" t="s">
        <v>27</v>
      </c>
      <c r="D33" s="19">
        <f>+IF(ISERROR((SECOND('Raw Data'!D35)/60)+MINUTE('Raw Data'!D35)+(HOUR('Raw Data'!D35)*60)),"N/A",(SECOND('Raw Data'!D35)/60)+MINUTE('Raw Data'!D35)+(HOUR('Raw Data'!D35)*60))</f>
        <v>22.333333333333332</v>
      </c>
      <c r="E33" s="19">
        <f>+IF(ISERROR((SECOND('Raw Data'!E35)/60)+MINUTE('Raw Data'!E35)+(HOUR('Raw Data'!E35)*60)),"N/A",(SECOND('Raw Data'!E35)/60)+MINUTE('Raw Data'!E35)+(HOUR('Raw Data'!E35)*60))</f>
        <v>32.833333333333336</v>
      </c>
      <c r="F33" s="19">
        <f>+IF(ISERROR((SECOND('Raw Data'!F35)/60)+MINUTE('Raw Data'!F35)+(HOUR('Raw Data'!F35)*60)),"N/A",(SECOND('Raw Data'!F35)/60)+MINUTE('Raw Data'!F35)+(HOUR('Raw Data'!F35)*60))</f>
        <v>47.633333333333333</v>
      </c>
      <c r="G33" s="19">
        <f>+IF(ISERROR((SECOND('Raw Data'!G35)/60)+MINUTE('Raw Data'!G35)+(HOUR('Raw Data'!G35)*60)),"N/A",(SECOND('Raw Data'!G35)/60)+MINUTE('Raw Data'!G35)+(HOUR('Raw Data'!G35)*60))</f>
        <v>1.0333333333333334</v>
      </c>
      <c r="H33" s="19" t="str">
        <f>+IF(ISERROR((SECOND('Raw Data'!H35)/60)+MINUTE('Raw Data'!H35)+(HOUR('Raw Data'!H35)*60)),"N/A",(SECOND('Raw Data'!H35)/60)+MINUTE('Raw Data'!H35)+(HOUR('Raw Data'!H35)*60))</f>
        <v>N/A</v>
      </c>
      <c r="I33" s="19">
        <f>+IF(ISERROR((SECOND('Raw Data'!I35)/60)+MINUTE('Raw Data'!I35)+(HOUR('Raw Data'!I35)*60)),"N/A",(SECOND('Raw Data'!I35)/60)+MINUTE('Raw Data'!I35)+(HOUR('Raw Data'!I35)*60))</f>
        <v>27.566666666666666</v>
      </c>
      <c r="J33" s="19" t="str">
        <f>+IF(ISERROR((SECOND('Raw Data'!J35)/60)+MINUTE('Raw Data'!J35)+(HOUR('Raw Data'!J35)*60)),"N/A",(SECOND('Raw Data'!J35)/60)+MINUTE('Raw Data'!J35)+(HOUR('Raw Data'!J35)*60))</f>
        <v>N/A</v>
      </c>
      <c r="K33" s="19" t="str">
        <f>+IF(ISERROR((SECOND('Raw Data'!K35)/60)+MINUTE('Raw Data'!K35)+(HOUR('Raw Data'!K35)*60)),"N/A",(SECOND('Raw Data'!K35)/60)+MINUTE('Raw Data'!K35)+(HOUR('Raw Data'!K35)*60))</f>
        <v>N/A</v>
      </c>
      <c r="L33" s="19" t="str">
        <f>+IF(ISERROR((SECOND('Raw Data'!L35)/60)+MINUTE('Raw Data'!L35)+(HOUR('Raw Data'!L35)*60)),"N/A",(SECOND('Raw Data'!L35)/60)+MINUTE('Raw Data'!L35)+(HOUR('Raw Data'!L35)*60))</f>
        <v>N/A</v>
      </c>
      <c r="M33" s="19" t="str">
        <f>+IF(ISERROR((SECOND('Raw Data'!M35)/60)+MINUTE('Raw Data'!M35)+(HOUR('Raw Data'!M35)*60)),"N/A",(SECOND('Raw Data'!M35)/60)+MINUTE('Raw Data'!M35)+(HOUR('Raw Data'!M35)*60))</f>
        <v>N/A</v>
      </c>
      <c r="N33" s="19" t="str">
        <f>+IF(ISERROR((SECOND('Raw Data'!N35)/60)+MINUTE('Raw Data'!N35)+(HOUR('Raw Data'!N35)*60)),"N/A",(SECOND('Raw Data'!N35)/60)+MINUTE('Raw Data'!N35)+(HOUR('Raw Data'!N35)*60))</f>
        <v>N/A</v>
      </c>
      <c r="O33" s="19" t="str">
        <f>+IF(ISERROR((SECOND('Raw Data'!O35)/60)+MINUTE('Raw Data'!O35)+(HOUR('Raw Data'!O35)*60)),"N/A",(SECOND('Raw Data'!O35)/60)+MINUTE('Raw Data'!O35)+(HOUR('Raw Data'!O35)*60))</f>
        <v>N/A</v>
      </c>
      <c r="P33" s="19" t="str">
        <f>+IF(ISERROR((SECOND('Raw Data'!P35)/60)+MINUTE('Raw Data'!P35)+(HOUR('Raw Data'!P35)*60)),"N/A",(SECOND('Raw Data'!P35)/60)+MINUTE('Raw Data'!P35)+(HOUR('Raw Data'!P35)*60))</f>
        <v>N/A</v>
      </c>
      <c r="Q33" s="19">
        <f>+IF(ISERROR((SECOND('Raw Data'!Q35)/60)+MINUTE('Raw Data'!Q35)+(HOUR('Raw Data'!Q35)*60)),"N/A",(SECOND('Raw Data'!Q35)/60)+MINUTE('Raw Data'!Q35)+(HOUR('Raw Data'!Q35)*60))</f>
        <v>3.9</v>
      </c>
      <c r="R33" s="43" t="str">
        <f>+IF(ISERROR((SECOND('Raw Data'!R35)/60)+MINUTE('Raw Data'!R35)+(HOUR('Raw Data'!R35)*60)),"N/A",(SECOND('Raw Data'!R35)/60)+MINUTE('Raw Data'!R35)+(HOUR('Raw Data'!R35)*60))</f>
        <v>N/A</v>
      </c>
      <c r="S33" s="19" t="str">
        <f>+IF(ISERROR((SECOND('Raw Data'!S35)/60)+MINUTE('Raw Data'!S35)+(HOUR('Raw Data'!S35)*60)),"N/A",(SECOND('Raw Data'!S35)/60)+MINUTE('Raw Data'!S35)+(HOUR('Raw Data'!S35)*60))</f>
        <v>N/A</v>
      </c>
      <c r="T33" s="19" t="str">
        <f>+IF(ISERROR((SECOND('Raw Data'!T35)/60)+MINUTE('Raw Data'!T35)+(HOUR('Raw Data'!T35)*60)),"N/A",(SECOND('Raw Data'!T35)/60)+MINUTE('Raw Data'!T35)+(HOUR('Raw Data'!T35)*60))</f>
        <v>N/A</v>
      </c>
      <c r="U33" s="19">
        <f>+IF(ISERROR((SECOND('Raw Data'!U35)/60)+MINUTE('Raw Data'!U35)+(HOUR('Raw Data'!U35)*60)),"N/A",(SECOND('Raw Data'!U35)/60)+MINUTE('Raw Data'!U35)+(HOUR('Raw Data'!U35)*60))</f>
        <v>30.766666666666666</v>
      </c>
      <c r="V33" s="19">
        <f>+IF(ISERROR((SECOND('Raw Data'!V35)/60)+MINUTE('Raw Data'!V35)+(HOUR('Raw Data'!V35)*60)),"N/A",(SECOND('Raw Data'!V35)/60)+MINUTE('Raw Data'!V35)+(HOUR('Raw Data'!V35)*60))</f>
        <v>31.633333333333333</v>
      </c>
      <c r="W33" s="19">
        <f>+IF(ISERROR((SECOND('Raw Data'!W35)/60)+MINUTE('Raw Data'!W35)+(HOUR('Raw Data'!W35)*60)),"N/A",(SECOND('Raw Data'!W35)/60)+MINUTE('Raw Data'!W35)+(HOUR('Raw Data'!W35)*60))</f>
        <v>0.11666666666666667</v>
      </c>
      <c r="X33" s="19">
        <f>+IF(ISERROR((SECOND('Raw Data'!X35)/60)+MINUTE('Raw Data'!X35)+(HOUR('Raw Data'!X35)*60)),"N/A",(SECOND('Raw Data'!X35)/60)+MINUTE('Raw Data'!X35)+(HOUR('Raw Data'!X35)*60))</f>
        <v>19.133333333333333</v>
      </c>
      <c r="Y33" s="19" t="str">
        <f>+IF(ISERROR((SECOND('Raw Data'!Y35)/60)+MINUTE('Raw Data'!Y35)+(HOUR('Raw Data'!Y35)*60)),"N/A",(SECOND('Raw Data'!Y35)/60)+MINUTE('Raw Data'!Y35)+(HOUR('Raw Data'!Y35)*60))</f>
        <v>N/A</v>
      </c>
      <c r="Z33" s="19">
        <f>+IF(ISERROR((SECOND('Raw Data'!Z35)/60)+MINUTE('Raw Data'!Z35)+(HOUR('Raw Data'!Z35)*60)),"N/A",(SECOND('Raw Data'!Z35)/60)+MINUTE('Raw Data'!Z35)+(HOUR('Raw Data'!Z35)*60))</f>
        <v>38.883333333333333</v>
      </c>
      <c r="AA33" s="19" t="str">
        <f>+IF(ISERROR((SECOND('Raw Data'!AA35)/60)+MINUTE('Raw Data'!AA35)+(HOUR('Raw Data'!AA35)*60)),"N/A",(SECOND('Raw Data'!AA35)/60)+MINUTE('Raw Data'!AA35)+(HOUR('Raw Data'!AA35)*60))</f>
        <v>N/A</v>
      </c>
      <c r="AB33" s="19">
        <f>+IF(ISERROR((SECOND('Raw Data'!AB35)/60)+MINUTE('Raw Data'!AB35)+(HOUR('Raw Data'!AB35)*60)),"N/A",(SECOND('Raw Data'!AB35)/60)+MINUTE('Raw Data'!AB35)+(HOUR('Raw Data'!AB35)*60))</f>
        <v>20.816666666666666</v>
      </c>
      <c r="AC33" s="19">
        <f>+IF(ISERROR((SECOND('Raw Data'!AC35)/60)+MINUTE('Raw Data'!AC35)+(HOUR('Raw Data'!AC35)*60)),"N/A",(SECOND('Raw Data'!AC35)/60)+MINUTE('Raw Data'!AC35)+(HOUR('Raw Data'!AC35)*60))</f>
        <v>10.65</v>
      </c>
      <c r="AD33" s="19">
        <f>+IF(ISERROR((SECOND('Raw Data'!AD35)/60)+MINUTE('Raw Data'!AD35)+(HOUR('Raw Data'!AD35)*60)),"N/A",(SECOND('Raw Data'!AD35)/60)+MINUTE('Raw Data'!AD35)+(HOUR('Raw Data'!AD35)*60))</f>
        <v>11.733333333333333</v>
      </c>
      <c r="AE33" s="19" t="str">
        <f>+IF(ISERROR((SECOND('Raw Data'!AE35)/60)+MINUTE('Raw Data'!AE35)+(HOUR('Raw Data'!AE35)*60)),"N/A",(SECOND('Raw Data'!AE35)/60)+MINUTE('Raw Data'!AE35)+(HOUR('Raw Data'!AE35)*60))</f>
        <v>N/A</v>
      </c>
      <c r="AF33" s="19" t="str">
        <f>+IF(ISERROR((SECOND('Raw Data'!AF35)/60)+MINUTE('Raw Data'!AF35)+(HOUR('Raw Data'!AF35)*60)),"N/A",(SECOND('Raw Data'!AF35)/60)+MINUTE('Raw Data'!AF35)+(HOUR('Raw Data'!AF35)*60))</f>
        <v>N/A</v>
      </c>
      <c r="AG33" s="19" t="str">
        <f>+IF(ISERROR((SECOND('Raw Data'!AG35)/60)+MINUTE('Raw Data'!AG35)+(HOUR('Raw Data'!AG35)*60)),"N/A",(SECOND('Raw Data'!AG35)/60)+MINUTE('Raw Data'!AG35)+(HOUR('Raw Data'!AG35)*60))</f>
        <v>N/A</v>
      </c>
      <c r="AH33" s="19" t="str">
        <f>+IF(ISERROR((SECOND('Raw Data'!AH35)/60)+MINUTE('Raw Data'!AH35)+(HOUR('Raw Data'!AH35)*60)),"N/A",(SECOND('Raw Data'!AH35)/60)+MINUTE('Raw Data'!AH35)+(HOUR('Raw Data'!AH35)*60))</f>
        <v>N/A</v>
      </c>
      <c r="AI33" s="19">
        <f>+IF(ISERROR((SECOND('Raw Data'!AI35)/60)+MINUTE('Raw Data'!AI35)+(HOUR('Raw Data'!AI35)*60)),"N/A",(SECOND('Raw Data'!AI35)/60)+MINUTE('Raw Data'!AI35)+(HOUR('Raw Data'!AI35)*60))</f>
        <v>35.75</v>
      </c>
      <c r="AJ33" s="19" t="str">
        <f>+IF(ISERROR((SECOND('Raw Data'!AJ35)/60)+MINUTE('Raw Data'!AJ35)+(HOUR('Raw Data'!AJ35)*60)),"N/A",(SECOND('Raw Data'!AJ35)/60)+MINUTE('Raw Data'!AJ35)+(HOUR('Raw Data'!AJ35)*60))</f>
        <v>N/A</v>
      </c>
      <c r="AK33" s="19">
        <f>+IF(ISERROR((SECOND('Raw Data'!AK35)/60)+MINUTE('Raw Data'!AK35)+(HOUR('Raw Data'!AK35)*60)),"N/A",(SECOND('Raw Data'!AK35)/60)+MINUTE('Raw Data'!AK35)+(HOUR('Raw Data'!AK35)*60))</f>
        <v>34.533333333333331</v>
      </c>
      <c r="AL33" s="19" t="str">
        <f>+IF(ISERROR((SECOND('Raw Data'!AL35)/60)+MINUTE('Raw Data'!AL35)+(HOUR('Raw Data'!AL35)*60)),"N/A",(SECOND('Raw Data'!AL35)/60)+MINUTE('Raw Data'!AL35)+(HOUR('Raw Data'!AL35)*60))</f>
        <v>N/A</v>
      </c>
      <c r="AM33" s="19">
        <f>+IF(ISERROR((SECOND('Raw Data'!AM35)/60)+MINUTE('Raw Data'!AM35)+(HOUR('Raw Data'!AM35)*60)),"N/A",(SECOND('Raw Data'!AM35)/60)+MINUTE('Raw Data'!AM35)+(HOUR('Raw Data'!AM35)*60))</f>
        <v>5.65</v>
      </c>
      <c r="AN33" s="19">
        <f>+IF(ISERROR((SECOND('Raw Data'!AN35)/60)+MINUTE('Raw Data'!AN35)+(HOUR('Raw Data'!AN35)*60)),"N/A",(SECOND('Raw Data'!AN35)/60)+MINUTE('Raw Data'!AN35)+(HOUR('Raw Data'!AN35)*60))</f>
        <v>28.633333333333333</v>
      </c>
      <c r="AO33" s="19" t="str">
        <f>+IF(ISERROR((SECOND('Raw Data'!AO35)/60)+MINUTE('Raw Data'!AO35)+(HOUR('Raw Data'!AO35)*60)),"N/A",(SECOND('Raw Data'!AO35)/60)+MINUTE('Raw Data'!AO35)+(HOUR('Raw Data'!AO35)*60))</f>
        <v>N/A</v>
      </c>
      <c r="AP33" s="19">
        <f>+IF(ISERROR((SECOND('Raw Data'!AP35)/60)+MINUTE('Raw Data'!AP35)+(HOUR('Raw Data'!AP35)*60)),"N/A",(SECOND('Raw Data'!AP35)/60)+MINUTE('Raw Data'!AP35)+(HOUR('Raw Data'!AP35)*60))</f>
        <v>0.16666666666666666</v>
      </c>
      <c r="AQ33" s="19">
        <f>+IF(ISERROR((SECOND('Raw Data'!AQ35)/60)+MINUTE('Raw Data'!AQ35)+(HOUR('Raw Data'!AQ35)*60)),"N/A",(SECOND('Raw Data'!AQ35)/60)+MINUTE('Raw Data'!AQ35)+(HOUR('Raw Data'!AQ35)*60))</f>
        <v>151.06666666666666</v>
      </c>
      <c r="AR33" s="19">
        <f>+IF(ISERROR((SECOND('Raw Data'!AR35)/60)+MINUTE('Raw Data'!AR35)+(HOUR('Raw Data'!AR35)*60)),"N/A",(SECOND('Raw Data'!AR35)/60)+MINUTE('Raw Data'!AR35)+(HOUR('Raw Data'!AR35)*60))</f>
        <v>1.2333333333333334</v>
      </c>
      <c r="AS33" s="19" t="str">
        <f>+IF(ISERROR((SECOND('Raw Data'!AS35)/60)+MINUTE('Raw Data'!AS35)+(HOUR('Raw Data'!AS35)*60)),"N/A",(SECOND('Raw Data'!AS35)/60)+MINUTE('Raw Data'!AS35)+(HOUR('Raw Data'!AS35)*60))</f>
        <v>N/A</v>
      </c>
      <c r="AT33" s="19" t="str">
        <f>+IF(ISERROR((SECOND('Raw Data'!AT35)/60)+MINUTE('Raw Data'!AT35)+(HOUR('Raw Data'!AT35)*60)),"N/A",(SECOND('Raw Data'!AT35)/60)+MINUTE('Raw Data'!AT35)+(HOUR('Raw Data'!AT35)*60))</f>
        <v>N/A</v>
      </c>
      <c r="AU33" s="19" t="str">
        <f>+IF(ISERROR((SECOND('Raw Data'!AU35)/60)+MINUTE('Raw Data'!AU35)+(HOUR('Raw Data'!AU35)*60)),"N/A",(SECOND('Raw Data'!AU35)/60)+MINUTE('Raw Data'!AU35)+(HOUR('Raw Data'!AU35)*60))</f>
        <v>N/A</v>
      </c>
      <c r="AV33" s="19">
        <f>+IF(ISERROR((SECOND('Raw Data'!AV35)/60)+MINUTE('Raw Data'!AV35)+(HOUR('Raw Data'!AV35)*60)),"N/A",(SECOND('Raw Data'!AV35)/60)+MINUTE('Raw Data'!AV35)+(HOUR('Raw Data'!AV35)*60))</f>
        <v>37.833333333333336</v>
      </c>
      <c r="AW33" s="19" t="str">
        <f>+IF(ISERROR((SECOND('Raw Data'!AW35)/60)+MINUTE('Raw Data'!AW35)+(HOUR('Raw Data'!AW35)*60)),"N/A",(SECOND('Raw Data'!AW35)/60)+MINUTE('Raw Data'!AW35)+(HOUR('Raw Data'!AW35)*60))</f>
        <v>N/A</v>
      </c>
      <c r="AX33" s="19">
        <f>+IF(ISERROR((SECOND('Raw Data'!AX35)/60)+MINUTE('Raw Data'!AX35)+(HOUR('Raw Data'!AX35)*60)),"N/A",(SECOND('Raw Data'!AX35)/60)+MINUTE('Raw Data'!AX35)+(HOUR('Raw Data'!AX35)*60))</f>
        <v>29.25</v>
      </c>
      <c r="AY33" s="19" t="str">
        <f>+IF(ISERROR((SECOND('Raw Data'!AY35)/60)+MINUTE('Raw Data'!AY35)+(HOUR('Raw Data'!AY35)*60)),"N/A",(SECOND('Raw Data'!AY35)/60)+MINUTE('Raw Data'!AY35)+(HOUR('Raw Data'!AY35)*60))</f>
        <v>N/A</v>
      </c>
      <c r="AZ33" s="19">
        <f>+IF(ISERROR((SECOND('Raw Data'!AZ35)/60)+MINUTE('Raw Data'!AZ35)+(HOUR('Raw Data'!AZ35)*60)),"N/A",(SECOND('Raw Data'!AZ35)/60)+MINUTE('Raw Data'!AZ35)+(HOUR('Raw Data'!AZ35)*60))</f>
        <v>70.083333333333329</v>
      </c>
      <c r="BA33" s="19" t="str">
        <f>+IF(ISERROR((SECOND('Raw Data'!BA35)/60)+MINUTE('Raw Data'!BA35)+(HOUR('Raw Data'!BA35)*60)),"N/A",(SECOND('Raw Data'!BA35)/60)+MINUTE('Raw Data'!BA35)+(HOUR('Raw Data'!BA35)*60))</f>
        <v>N/A</v>
      </c>
      <c r="BB33" s="19">
        <f>+IF(ISERROR((SECOND('Raw Data'!BB35)/60)+MINUTE('Raw Data'!BB35)+(HOUR('Raw Data'!BB35)*60)),"N/A",(SECOND('Raw Data'!BB35)/60)+MINUTE('Raw Data'!BB35)+(HOUR('Raw Data'!BB35)*60))</f>
        <v>13.416666666666666</v>
      </c>
      <c r="BC33" s="19" t="str">
        <f>+IF(ISERROR((SECOND('Raw Data'!BC35)/60)+MINUTE('Raw Data'!BC35)+(HOUR('Raw Data'!BC35)*60)),"N/A",(SECOND('Raw Data'!BC35)/60)+MINUTE('Raw Data'!BC35)+(HOUR('Raw Data'!BC35)*60))</f>
        <v>N/A</v>
      </c>
      <c r="BD33" s="19" t="str">
        <f>+IF(ISERROR((SECOND('Raw Data'!BD35)/60)+MINUTE('Raw Data'!BD35)+(HOUR('Raw Data'!BD35)*60)),"N/A",(SECOND('Raw Data'!BD35)/60)+MINUTE('Raw Data'!BD35)+(HOUR('Raw Data'!BD35)*60))</f>
        <v>N/A</v>
      </c>
      <c r="BE33" s="19" t="str">
        <f>+IF(ISERROR((SECOND('Raw Data'!BE35)/60)+MINUTE('Raw Data'!BE35)+(HOUR('Raw Data'!BE35)*60)),"N/A",(SECOND('Raw Data'!BE35)/60)+MINUTE('Raw Data'!BE35)+(HOUR('Raw Data'!BE35)*60))</f>
        <v>N/A</v>
      </c>
      <c r="BF33" s="19" t="str">
        <f>+IF(ISERROR((SECOND('Raw Data'!BF35)/60)+MINUTE('Raw Data'!BF35)+(HOUR('Raw Data'!BF35)*60)),"N/A",(SECOND('Raw Data'!BF35)/60)+MINUTE('Raw Data'!BF35)+(HOUR('Raw Data'!BF35)*60))</f>
        <v>N/A</v>
      </c>
      <c r="BG33" s="19" t="str">
        <f>+IF(ISERROR((SECOND('Raw Data'!BG35)/60)+MINUTE('Raw Data'!BG35)+(HOUR('Raw Data'!BG35)*60)),"N/A",(SECOND('Raw Data'!BG35)/60)+MINUTE('Raw Data'!BG35)+(HOUR('Raw Data'!BG35)*60))</f>
        <v>N/A</v>
      </c>
      <c r="BH33" s="19" t="str">
        <f>+IF(ISERROR((SECOND('Raw Data'!BH35)/60)+MINUTE('Raw Data'!BH35)+(HOUR('Raw Data'!BH35)*60)),"N/A",(SECOND('Raw Data'!BH35)/60)+MINUTE('Raw Data'!BH35)+(HOUR('Raw Data'!BH35)*60))</f>
        <v>N/A</v>
      </c>
      <c r="BI33" s="19" t="str">
        <f>+IF(ISERROR((SECOND('Raw Data'!BI35)/60)+MINUTE('Raw Data'!BI35)+(HOUR('Raw Data'!BI35)*60)),"N/A",(SECOND('Raw Data'!BI35)/60)+MINUTE('Raw Data'!BI35)+(HOUR('Raw Data'!BI35)*60))</f>
        <v>N/A</v>
      </c>
      <c r="BJ33" s="19" t="str">
        <f>+IF(ISERROR((SECOND('Raw Data'!BJ35)/60)+MINUTE('Raw Data'!BJ35)+(HOUR('Raw Data'!BJ35)*60)),"N/A",(SECOND('Raw Data'!BJ35)/60)+MINUTE('Raw Data'!BJ35)+(HOUR('Raw Data'!BJ35)*60))</f>
        <v>N/A</v>
      </c>
      <c r="BK33" s="19" t="str">
        <f>+IF(ISERROR((SECOND('Raw Data'!BK35)/60)+MINUTE('Raw Data'!BK35)+(HOUR('Raw Data'!BK35)*60)),"N/A",(SECOND('Raw Data'!BK35)/60)+MINUTE('Raw Data'!BK35)+(HOUR('Raw Data'!BK35)*60))</f>
        <v>N/A</v>
      </c>
      <c r="BL33" s="19" t="str">
        <f>+IF(ISERROR((SECOND('Raw Data'!BL35)/60)+MINUTE('Raw Data'!BL35)+(HOUR('Raw Data'!BL35)*60)),"N/A",(SECOND('Raw Data'!BL35)/60)+MINUTE('Raw Data'!BL35)+(HOUR('Raw Data'!BL35)*60))</f>
        <v>N/A</v>
      </c>
      <c r="BM33" s="19" t="str">
        <f>+IF(ISERROR((SECOND('Raw Data'!BM35)/60)+MINUTE('Raw Data'!BM35)+(HOUR('Raw Data'!BM35)*60)),"N/A",(SECOND('Raw Data'!BM35)/60)+MINUTE('Raw Data'!BM35)+(HOUR('Raw Data'!BM35)*60))</f>
        <v>N/A</v>
      </c>
      <c r="BN33" s="19" t="str">
        <f>+IF(ISERROR((SECOND('Raw Data'!BN35)/60)+MINUTE('Raw Data'!BN35)+(HOUR('Raw Data'!BN35)*60)),"N/A",(SECOND('Raw Data'!BN35)/60)+MINUTE('Raw Data'!BN35)+(HOUR('Raw Data'!BN35)*60))</f>
        <v>N/A</v>
      </c>
      <c r="BO33" s="19">
        <f>+IF(ISERROR((SECOND('Raw Data'!BO35)/60)+MINUTE('Raw Data'!BO35)+(HOUR('Raw Data'!BO35)*60)),"N/A",(SECOND('Raw Data'!BO35)/60)+MINUTE('Raw Data'!BO35)+(HOUR('Raw Data'!BO35)*60))</f>
        <v>3.2</v>
      </c>
      <c r="BP33" s="19">
        <f>+IF(ISERROR((SECOND('Raw Data'!BP35)/60)+MINUTE('Raw Data'!BP35)+(HOUR('Raw Data'!BP35)*60)),"N/A",(SECOND('Raw Data'!BP35)/60)+MINUTE('Raw Data'!BP35)+(HOUR('Raw Data'!BP35)*60))</f>
        <v>54.2</v>
      </c>
      <c r="BQ33" s="19">
        <f>+IF(ISERROR((SECOND('Raw Data'!BQ35)/60)+MINUTE('Raw Data'!BQ35)+(HOUR('Raw Data'!BQ35)*60)),"N/A",(SECOND('Raw Data'!BQ35)/60)+MINUTE('Raw Data'!BQ35)+(HOUR('Raw Data'!BQ35)*60))</f>
        <v>4.166666666666667</v>
      </c>
      <c r="BR33" s="19" t="str">
        <f>+IF(ISERROR((SECOND('Raw Data'!BR35)/60)+MINUTE('Raw Data'!BR35)+(HOUR('Raw Data'!BR35)*60)),"N/A",(SECOND('Raw Data'!BR35)/60)+MINUTE('Raw Data'!BR35)+(HOUR('Raw Data'!BR35)*60))</f>
        <v>N/A</v>
      </c>
      <c r="BS33" s="19" t="str">
        <f>+IF(ISERROR((SECOND('Raw Data'!BS35)/60)+MINUTE('Raw Data'!BS35)+(HOUR('Raw Data'!BS35)*60)),"N/A",(SECOND('Raw Data'!BS35)/60)+MINUTE('Raw Data'!BS35)+(HOUR('Raw Data'!BS35)*60))</f>
        <v>N/A</v>
      </c>
      <c r="BT33" s="19" t="str">
        <f>+IF(ISERROR((SECOND('Raw Data'!BT35)/60)+MINUTE('Raw Data'!BT35)+(HOUR('Raw Data'!BT35)*60)),"N/A",(SECOND('Raw Data'!BT35)/60)+MINUTE('Raw Data'!BT35)+(HOUR('Raw Data'!BT35)*60))</f>
        <v>N/A</v>
      </c>
      <c r="BU33" s="19">
        <f>+IF(ISERROR((SECOND('Raw Data'!BU35)/60)+MINUTE('Raw Data'!BU35)+(HOUR('Raw Data'!BU35)*60)),"N/A",(SECOND('Raw Data'!BU35)/60)+MINUTE('Raw Data'!BU35)+(HOUR('Raw Data'!BU35)*60))</f>
        <v>77.25</v>
      </c>
      <c r="BV33" s="19" t="str">
        <f>+IF(ISERROR((SECOND('Raw Data'!BV35)/60)+MINUTE('Raw Data'!BV35)+(HOUR('Raw Data'!BV35)*60)),"N/A",(SECOND('Raw Data'!BV35)/60)+MINUTE('Raw Data'!BV35)+(HOUR('Raw Data'!BV35)*60))</f>
        <v>N/A</v>
      </c>
      <c r="BW33" s="19" t="str">
        <f>+IF(ISERROR((SECOND('Raw Data'!BW35)/60)+MINUTE('Raw Data'!BW35)+(HOUR('Raw Data'!BW35)*60)),"N/A",(SECOND('Raw Data'!BW35)/60)+MINUTE('Raw Data'!BW35)+(HOUR('Raw Data'!BW35)*60))</f>
        <v>N/A</v>
      </c>
      <c r="BX33" s="19">
        <f>+IF(ISERROR((SECOND('Raw Data'!BX35)/60)+MINUTE('Raw Data'!BX35)+(HOUR('Raw Data'!BX35)*60)),"N/A",(SECOND('Raw Data'!BX35)/60)+MINUTE('Raw Data'!BX35)+(HOUR('Raw Data'!BX35)*60))</f>
        <v>20.95</v>
      </c>
      <c r="BY33" s="19">
        <f>+IF(ISERROR((SECOND('Raw Data'!BY35)/60)+MINUTE('Raw Data'!BY35)+(HOUR('Raw Data'!BY35)*60)),"N/A",(SECOND('Raw Data'!BY35)/60)+MINUTE('Raw Data'!BY35)+(HOUR('Raw Data'!BY35)*60))</f>
        <v>67.733333333333334</v>
      </c>
      <c r="BZ33" s="19" t="str">
        <f>+IF(ISERROR((SECOND('Raw Data'!BZ35)/60)+MINUTE('Raw Data'!BZ35)+(HOUR('Raw Data'!BZ35)*60)),"N/A",(SECOND('Raw Data'!BZ35)/60)+MINUTE('Raw Data'!BZ35)+(HOUR('Raw Data'!BZ35)*60))</f>
        <v>N/A</v>
      </c>
      <c r="CA33" s="19">
        <f>+IF(ISERROR((SECOND('Raw Data'!CA35)/60)+MINUTE('Raw Data'!CA35)+(HOUR('Raw Data'!CA35)*60)),"N/A",(SECOND('Raw Data'!CA35)/60)+MINUTE('Raw Data'!CA35)+(HOUR('Raw Data'!CA35)*60))</f>
        <v>26.533333333333335</v>
      </c>
      <c r="CB33" s="19" t="str">
        <f>+IF(ISERROR((SECOND('Raw Data'!CB35)/60)+MINUTE('Raw Data'!CB35)+(HOUR('Raw Data'!CB35)*60)),"N/A",(SECOND('Raw Data'!CB35)/60)+MINUTE('Raw Data'!CB35)+(HOUR('Raw Data'!CB35)*60))</f>
        <v>N/A</v>
      </c>
      <c r="CC33" s="19" t="str">
        <f>+IF(ISERROR((SECOND('Raw Data'!CC35)/60)+MINUTE('Raw Data'!CC35)+(HOUR('Raw Data'!CC35)*60)),"N/A",(SECOND('Raw Data'!CC35)/60)+MINUTE('Raw Data'!CC35)+(HOUR('Raw Data'!CC35)*60))</f>
        <v>N/A</v>
      </c>
      <c r="CD33" s="19" t="str">
        <f>+IF(ISERROR((SECOND('Raw Data'!CD35)/60)+MINUTE('Raw Data'!CD35)+(HOUR('Raw Data'!CD35)*60)),"N/A",(SECOND('Raw Data'!CD35)/60)+MINUTE('Raw Data'!CD35)+(HOUR('Raw Data'!CD35)*60))</f>
        <v>N/A</v>
      </c>
    </row>
    <row r="34" spans="1:82" x14ac:dyDescent="0.25">
      <c r="A34" s="215"/>
      <c r="B34" t="s">
        <v>79</v>
      </c>
      <c r="C34" t="s">
        <v>28</v>
      </c>
      <c r="D34" s="19">
        <f>+IF(ISERROR((SECOND('Raw Data'!D36)/60)+MINUTE('Raw Data'!D36)+(HOUR('Raw Data'!D36)*60)),"N/A",(SECOND('Raw Data'!D36)/60)+MINUTE('Raw Data'!D36)+(HOUR('Raw Data'!D36)*60))</f>
        <v>23.933333333333334</v>
      </c>
      <c r="E34" s="19">
        <f>+IF(ISERROR((SECOND('Raw Data'!E36)/60)+MINUTE('Raw Data'!E36)+(HOUR('Raw Data'!E36)*60)),"N/A",(SECOND('Raw Data'!E36)/60)+MINUTE('Raw Data'!E36)+(HOUR('Raw Data'!E36)*60))</f>
        <v>33.866666666666667</v>
      </c>
      <c r="F34" s="19">
        <f>+IF(ISERROR((SECOND('Raw Data'!F36)/60)+MINUTE('Raw Data'!F36)+(HOUR('Raw Data'!F36)*60)),"N/A",(SECOND('Raw Data'!F36)/60)+MINUTE('Raw Data'!F36)+(HOUR('Raw Data'!F36)*60))</f>
        <v>49.8</v>
      </c>
      <c r="G34" s="19">
        <f>+IF(ISERROR((SECOND('Raw Data'!G36)/60)+MINUTE('Raw Data'!G36)+(HOUR('Raw Data'!G36)*60)),"N/A",(SECOND('Raw Data'!G36)/60)+MINUTE('Raw Data'!G36)+(HOUR('Raw Data'!G36)*60))</f>
        <v>13.683333333333334</v>
      </c>
      <c r="H34" s="19">
        <f>+IF(ISERROR((SECOND('Raw Data'!H36)/60)+MINUTE('Raw Data'!H36)+(HOUR('Raw Data'!H36)*60)),"N/A",(SECOND('Raw Data'!H36)/60)+MINUTE('Raw Data'!H36)+(HOUR('Raw Data'!H36)*60))</f>
        <v>7.1333333333333337</v>
      </c>
      <c r="I34" s="19">
        <f>+IF(ISERROR((SECOND('Raw Data'!I36)/60)+MINUTE('Raw Data'!I36)+(HOUR('Raw Data'!I36)*60)),"N/A",(SECOND('Raw Data'!I36)/60)+MINUTE('Raw Data'!I36)+(HOUR('Raw Data'!I36)*60))</f>
        <v>32.716666666666669</v>
      </c>
      <c r="J34" s="19">
        <f>+IF(ISERROR((SECOND('Raw Data'!J36)/60)+MINUTE('Raw Data'!J36)+(HOUR('Raw Data'!J36)*60)),"N/A",(SECOND('Raw Data'!J36)/60)+MINUTE('Raw Data'!J36)+(HOUR('Raw Data'!J36)*60))</f>
        <v>17.5</v>
      </c>
      <c r="K34" s="19">
        <f>+IF(ISERROR((SECOND('Raw Data'!K36)/60)+MINUTE('Raw Data'!K36)+(HOUR('Raw Data'!K36)*60)),"N/A",(SECOND('Raw Data'!K36)/60)+MINUTE('Raw Data'!K36)+(HOUR('Raw Data'!K36)*60))</f>
        <v>15.5</v>
      </c>
      <c r="L34" s="19">
        <f>+IF(ISERROR((SECOND('Raw Data'!L36)/60)+MINUTE('Raw Data'!L36)+(HOUR('Raw Data'!L36)*60)),"N/A",(SECOND('Raw Data'!L36)/60)+MINUTE('Raw Data'!L36)+(HOUR('Raw Data'!L36)*60))</f>
        <v>28.366666666666667</v>
      </c>
      <c r="M34" s="19">
        <f>+IF(ISERROR((SECOND('Raw Data'!M36)/60)+MINUTE('Raw Data'!M36)+(HOUR('Raw Data'!M36)*60)),"N/A",(SECOND('Raw Data'!M36)/60)+MINUTE('Raw Data'!M36)+(HOUR('Raw Data'!M36)*60))</f>
        <v>32.31666666666667</v>
      </c>
      <c r="N34" s="19">
        <f>+IF(ISERROR((SECOND('Raw Data'!N36)/60)+MINUTE('Raw Data'!N36)+(HOUR('Raw Data'!N36)*60)),"N/A",(SECOND('Raw Data'!N36)/60)+MINUTE('Raw Data'!N36)+(HOUR('Raw Data'!N36)*60))</f>
        <v>56.06666666666667</v>
      </c>
      <c r="O34" s="19">
        <f>+IF(ISERROR((SECOND('Raw Data'!O36)/60)+MINUTE('Raw Data'!O36)+(HOUR('Raw Data'!O36)*60)),"N/A",(SECOND('Raw Data'!O36)/60)+MINUTE('Raw Data'!O36)+(HOUR('Raw Data'!O36)*60))</f>
        <v>29.2</v>
      </c>
      <c r="P34" s="19">
        <f>+IF(ISERROR((SECOND('Raw Data'!P36)/60)+MINUTE('Raw Data'!P36)+(HOUR('Raw Data'!P36)*60)),"N/A",(SECOND('Raw Data'!P36)/60)+MINUTE('Raw Data'!P36)+(HOUR('Raw Data'!P36)*60))</f>
        <v>93.15</v>
      </c>
      <c r="Q34" s="19" t="str">
        <f>+IF(ISERROR((SECOND('Raw Data'!Q36)/60)+MINUTE('Raw Data'!Q36)+(HOUR('Raw Data'!Q36)*60)),"N/A",(SECOND('Raw Data'!Q36)/60)+MINUTE('Raw Data'!Q36)+(HOUR('Raw Data'!Q36)*60))</f>
        <v>N/A</v>
      </c>
      <c r="R34" s="43">
        <f>+IF(ISERROR((SECOND('Raw Data'!R36)/60)+MINUTE('Raw Data'!R36)+(HOUR('Raw Data'!R36)*60)),"N/A",(SECOND('Raw Data'!R36)/60)+MINUTE('Raw Data'!R36)+(HOUR('Raw Data'!R36)*60))</f>
        <v>57.266666666666666</v>
      </c>
      <c r="S34" s="19">
        <f>+IF(ISERROR((SECOND('Raw Data'!S36)/60)+MINUTE('Raw Data'!S36)+(HOUR('Raw Data'!S36)*60)),"N/A",(SECOND('Raw Data'!S36)/60)+MINUTE('Raw Data'!S36)+(HOUR('Raw Data'!S36)*60))</f>
        <v>41.616666666666667</v>
      </c>
      <c r="T34" s="19">
        <f>+IF(ISERROR((SECOND('Raw Data'!T36)/60)+MINUTE('Raw Data'!T36)+(HOUR('Raw Data'!T36)*60)),"N/A",(SECOND('Raw Data'!T36)/60)+MINUTE('Raw Data'!T36)+(HOUR('Raw Data'!T36)*60))</f>
        <v>42</v>
      </c>
      <c r="U34" s="19">
        <f>+IF(ISERROR((SECOND('Raw Data'!U36)/60)+MINUTE('Raw Data'!U36)+(HOUR('Raw Data'!U36)*60)),"N/A",(SECOND('Raw Data'!U36)/60)+MINUTE('Raw Data'!U36)+(HOUR('Raw Data'!U36)*60))</f>
        <v>33.116666666666667</v>
      </c>
      <c r="V34" s="19">
        <f>+IF(ISERROR((SECOND('Raw Data'!V36)/60)+MINUTE('Raw Data'!V36)+(HOUR('Raw Data'!V36)*60)),"N/A",(SECOND('Raw Data'!V36)/60)+MINUTE('Raw Data'!V36)+(HOUR('Raw Data'!V36)*60))</f>
        <v>35.583333333333336</v>
      </c>
      <c r="W34" s="19">
        <f>+IF(ISERROR((SECOND('Raw Data'!W36)/60)+MINUTE('Raw Data'!W36)+(HOUR('Raw Data'!W36)*60)),"N/A",(SECOND('Raw Data'!W36)/60)+MINUTE('Raw Data'!W36)+(HOUR('Raw Data'!W36)*60))</f>
        <v>2.25</v>
      </c>
      <c r="X34" s="19">
        <f>+IF(ISERROR((SECOND('Raw Data'!X36)/60)+MINUTE('Raw Data'!X36)+(HOUR('Raw Data'!X36)*60)),"N/A",(SECOND('Raw Data'!X36)/60)+MINUTE('Raw Data'!X36)+(HOUR('Raw Data'!X36)*60))</f>
        <v>24.666666666666668</v>
      </c>
      <c r="Y34" s="19">
        <f>+IF(ISERROR((SECOND('Raw Data'!Y36)/60)+MINUTE('Raw Data'!Y36)+(HOUR('Raw Data'!Y36)*60)),"N/A",(SECOND('Raw Data'!Y36)/60)+MINUTE('Raw Data'!Y36)+(HOUR('Raw Data'!Y36)*60))</f>
        <v>39.333333333333336</v>
      </c>
      <c r="Z34" s="19">
        <f>+IF(ISERROR((SECOND('Raw Data'!Z36)/60)+MINUTE('Raw Data'!Z36)+(HOUR('Raw Data'!Z36)*60)),"N/A",(SECOND('Raw Data'!Z36)/60)+MINUTE('Raw Data'!Z36)+(HOUR('Raw Data'!Z36)*60))</f>
        <v>41.283333333333331</v>
      </c>
      <c r="AA34" s="19">
        <f>+IF(ISERROR((SECOND('Raw Data'!AA36)/60)+MINUTE('Raw Data'!AA36)+(HOUR('Raw Data'!AA36)*60)),"N/A",(SECOND('Raw Data'!AA36)/60)+MINUTE('Raw Data'!AA36)+(HOUR('Raw Data'!AA36)*60))</f>
        <v>48.833333333333336</v>
      </c>
      <c r="AB34" s="19">
        <f>+IF(ISERROR((SECOND('Raw Data'!AB36)/60)+MINUTE('Raw Data'!AB36)+(HOUR('Raw Data'!AB36)*60)),"N/A",(SECOND('Raw Data'!AB36)/60)+MINUTE('Raw Data'!AB36)+(HOUR('Raw Data'!AB36)*60))</f>
        <v>22.25</v>
      </c>
      <c r="AC34" s="19" t="str">
        <f>+IF(ISERROR((SECOND('Raw Data'!AC36)/60)+MINUTE('Raw Data'!AC36)+(HOUR('Raw Data'!AC36)*60)),"N/A",(SECOND('Raw Data'!AC36)/60)+MINUTE('Raw Data'!AC36)+(HOUR('Raw Data'!AC36)*60))</f>
        <v>N/A</v>
      </c>
      <c r="AD34" s="19">
        <f>+IF(ISERROR((SECOND('Raw Data'!AD36)/60)+MINUTE('Raw Data'!AD36)+(HOUR('Raw Data'!AD36)*60)),"N/A",(SECOND('Raw Data'!AD36)/60)+MINUTE('Raw Data'!AD36)+(HOUR('Raw Data'!AD36)*60))</f>
        <v>11.833333333333334</v>
      </c>
      <c r="AE34" s="19">
        <f>+IF(ISERROR((SECOND('Raw Data'!AE36)/60)+MINUTE('Raw Data'!AE36)+(HOUR('Raw Data'!AE36)*60)),"N/A",(SECOND('Raw Data'!AE36)/60)+MINUTE('Raw Data'!AE36)+(HOUR('Raw Data'!AE36)*60))</f>
        <v>4.083333333333333</v>
      </c>
      <c r="AF34" s="19">
        <f>+IF(ISERROR((SECOND('Raw Data'!AF36)/60)+MINUTE('Raw Data'!AF36)+(HOUR('Raw Data'!AF36)*60)),"N/A",(SECOND('Raw Data'!AF36)/60)+MINUTE('Raw Data'!AF36)+(HOUR('Raw Data'!AF36)*60))</f>
        <v>22.283333333333335</v>
      </c>
      <c r="AG34" s="19">
        <f>+IF(ISERROR((SECOND('Raw Data'!AG36)/60)+MINUTE('Raw Data'!AG36)+(HOUR('Raw Data'!AG36)*60)),"N/A",(SECOND('Raw Data'!AG36)/60)+MINUTE('Raw Data'!AG36)+(HOUR('Raw Data'!AG36)*60))</f>
        <v>15.916666666666666</v>
      </c>
      <c r="AH34" s="19">
        <f>+IF(ISERROR((SECOND('Raw Data'!AH36)/60)+MINUTE('Raw Data'!AH36)+(HOUR('Raw Data'!AH36)*60)),"N/A",(SECOND('Raw Data'!AH36)/60)+MINUTE('Raw Data'!AH36)+(HOUR('Raw Data'!AH36)*60))</f>
        <v>56.283333333333331</v>
      </c>
      <c r="AI34" s="19">
        <f>+IF(ISERROR((SECOND('Raw Data'!AI36)/60)+MINUTE('Raw Data'!AI36)+(HOUR('Raw Data'!AI36)*60)),"N/A",(SECOND('Raw Data'!AI36)/60)+MINUTE('Raw Data'!AI36)+(HOUR('Raw Data'!AI36)*60))</f>
        <v>38</v>
      </c>
      <c r="AJ34" s="19">
        <f>+IF(ISERROR((SECOND('Raw Data'!AJ36)/60)+MINUTE('Raw Data'!AJ36)+(HOUR('Raw Data'!AJ36)*60)),"N/A",(SECOND('Raw Data'!AJ36)/60)+MINUTE('Raw Data'!AJ36)+(HOUR('Raw Data'!AJ36)*60))</f>
        <v>13.833333333333334</v>
      </c>
      <c r="AK34" s="19">
        <f>+IF(ISERROR((SECOND('Raw Data'!AK36)/60)+MINUTE('Raw Data'!AK36)+(HOUR('Raw Data'!AK36)*60)),"N/A",(SECOND('Raw Data'!AK36)/60)+MINUTE('Raw Data'!AK36)+(HOUR('Raw Data'!AK36)*60))</f>
        <v>36.666666666666664</v>
      </c>
      <c r="AL34" s="19">
        <f>+IF(ISERROR((SECOND('Raw Data'!AL36)/60)+MINUTE('Raw Data'!AL36)+(HOUR('Raw Data'!AL36)*60)),"N/A",(SECOND('Raw Data'!AL36)/60)+MINUTE('Raw Data'!AL36)+(HOUR('Raw Data'!AL36)*60))</f>
        <v>51.016666666666666</v>
      </c>
      <c r="AM34" s="19">
        <f>+IF(ISERROR((SECOND('Raw Data'!AM36)/60)+MINUTE('Raw Data'!AM36)+(HOUR('Raw Data'!AM36)*60)),"N/A",(SECOND('Raw Data'!AM36)/60)+MINUTE('Raw Data'!AM36)+(HOUR('Raw Data'!AM36)*60))</f>
        <v>62.266666666666666</v>
      </c>
      <c r="AN34" s="19">
        <f>+IF(ISERROR((SECOND('Raw Data'!AN36)/60)+MINUTE('Raw Data'!AN36)+(HOUR('Raw Data'!AN36)*60)),"N/A",(SECOND('Raw Data'!AN36)/60)+MINUTE('Raw Data'!AN36)+(HOUR('Raw Data'!AN36)*60))</f>
        <v>29.683333333333334</v>
      </c>
      <c r="AO34" s="19">
        <f>+IF(ISERROR((SECOND('Raw Data'!AO36)/60)+MINUTE('Raw Data'!AO36)+(HOUR('Raw Data'!AO36)*60)),"N/A",(SECOND('Raw Data'!AO36)/60)+MINUTE('Raw Data'!AO36)+(HOUR('Raw Data'!AO36)*60))</f>
        <v>20.166666666666668</v>
      </c>
      <c r="AP34" s="19">
        <f>+IF(ISERROR((SECOND('Raw Data'!AP36)/60)+MINUTE('Raw Data'!AP36)+(HOUR('Raw Data'!AP36)*60)),"N/A",(SECOND('Raw Data'!AP36)/60)+MINUTE('Raw Data'!AP36)+(HOUR('Raw Data'!AP36)*60))</f>
        <v>1.5</v>
      </c>
      <c r="AQ34" s="19">
        <f>+IF(ISERROR((SECOND('Raw Data'!AQ36)/60)+MINUTE('Raw Data'!AQ36)+(HOUR('Raw Data'!AQ36)*60)),"N/A",(SECOND('Raw Data'!AQ36)/60)+MINUTE('Raw Data'!AQ36)+(HOUR('Raw Data'!AQ36)*60))</f>
        <v>155.03333333333333</v>
      </c>
      <c r="AR34" s="19">
        <f>+IF(ISERROR((SECOND('Raw Data'!AR36)/60)+MINUTE('Raw Data'!AR36)+(HOUR('Raw Data'!AR36)*60)),"N/A",(SECOND('Raw Data'!AR36)/60)+MINUTE('Raw Data'!AR36)+(HOUR('Raw Data'!AR36)*60))</f>
        <v>2.9666666666666668</v>
      </c>
      <c r="AS34" s="19">
        <f>+IF(ISERROR((SECOND('Raw Data'!AS36)/60)+MINUTE('Raw Data'!AS36)+(HOUR('Raw Data'!AS36)*60)),"N/A",(SECOND('Raw Data'!AS36)/60)+MINUTE('Raw Data'!AS36)+(HOUR('Raw Data'!AS36)*60))</f>
        <v>37.68333333333333</v>
      </c>
      <c r="AT34" s="19">
        <f>+IF(ISERROR((SECOND('Raw Data'!AT36)/60)+MINUTE('Raw Data'!AT36)+(HOUR('Raw Data'!AT36)*60)),"N/A",(SECOND('Raw Data'!AT36)/60)+MINUTE('Raw Data'!AT36)+(HOUR('Raw Data'!AT36)*60))</f>
        <v>3.9833333333333334</v>
      </c>
      <c r="AU34" s="19">
        <f>+IF(ISERROR((SECOND('Raw Data'!AU36)/60)+MINUTE('Raw Data'!AU36)+(HOUR('Raw Data'!AU36)*60)),"N/A",(SECOND('Raw Data'!AU36)/60)+MINUTE('Raw Data'!AU36)+(HOUR('Raw Data'!AU36)*60))</f>
        <v>26.983333333333334</v>
      </c>
      <c r="AV34" s="19">
        <f>+IF(ISERROR((SECOND('Raw Data'!AV36)/60)+MINUTE('Raw Data'!AV36)+(HOUR('Raw Data'!AV36)*60)),"N/A",(SECOND('Raw Data'!AV36)/60)+MINUTE('Raw Data'!AV36)+(HOUR('Raw Data'!AV36)*60))</f>
        <v>46.1</v>
      </c>
      <c r="AW34" s="19">
        <f>+IF(ISERROR((SECOND('Raw Data'!AW36)/60)+MINUTE('Raw Data'!AW36)+(HOUR('Raw Data'!AW36)*60)),"N/A",(SECOND('Raw Data'!AW36)/60)+MINUTE('Raw Data'!AW36)+(HOUR('Raw Data'!AW36)*60))</f>
        <v>35.866666666666667</v>
      </c>
      <c r="AX34" s="19">
        <f>+IF(ISERROR((SECOND('Raw Data'!AX36)/60)+MINUTE('Raw Data'!AX36)+(HOUR('Raw Data'!AX36)*60)),"N/A",(SECOND('Raw Data'!AX36)/60)+MINUTE('Raw Data'!AX36)+(HOUR('Raw Data'!AX36)*60))</f>
        <v>30.25</v>
      </c>
      <c r="AY34" s="19">
        <f>+IF(ISERROR((SECOND('Raw Data'!AY36)/60)+MINUTE('Raw Data'!AY36)+(HOUR('Raw Data'!AY36)*60)),"N/A",(SECOND('Raw Data'!AY36)/60)+MINUTE('Raw Data'!AY36)+(HOUR('Raw Data'!AY36)*60))</f>
        <v>50</v>
      </c>
      <c r="AZ34" s="19">
        <f>+IF(ISERROR((SECOND('Raw Data'!AZ36)/60)+MINUTE('Raw Data'!AZ36)+(HOUR('Raw Data'!AZ36)*60)),"N/A",(SECOND('Raw Data'!AZ36)/60)+MINUTE('Raw Data'!AZ36)+(HOUR('Raw Data'!AZ36)*60))</f>
        <v>75</v>
      </c>
      <c r="BA34" s="19">
        <f>+IF(ISERROR((SECOND('Raw Data'!BA36)/60)+MINUTE('Raw Data'!BA36)+(HOUR('Raw Data'!BA36)*60)),"N/A",(SECOND('Raw Data'!BA36)/60)+MINUTE('Raw Data'!BA36)+(HOUR('Raw Data'!BA36)*60))</f>
        <v>43.65</v>
      </c>
      <c r="BB34" s="19">
        <f>+IF(ISERROR((SECOND('Raw Data'!BB36)/60)+MINUTE('Raw Data'!BB36)+(HOUR('Raw Data'!BB36)*60)),"N/A",(SECOND('Raw Data'!BB36)/60)+MINUTE('Raw Data'!BB36)+(HOUR('Raw Data'!BB36)*60))</f>
        <v>13.45</v>
      </c>
      <c r="BC34" s="19">
        <f>+IF(ISERROR((SECOND('Raw Data'!BC36)/60)+MINUTE('Raw Data'!BC36)+(HOUR('Raw Data'!BC36)*60)),"N/A",(SECOND('Raw Data'!BC36)/60)+MINUTE('Raw Data'!BC36)+(HOUR('Raw Data'!BC36)*60))</f>
        <v>49.633333333333333</v>
      </c>
      <c r="BD34" s="19">
        <f>+IF(ISERROR((SECOND('Raw Data'!BD36)/60)+MINUTE('Raw Data'!BD36)+(HOUR('Raw Data'!BD36)*60)),"N/A",(SECOND('Raw Data'!BD36)/60)+MINUTE('Raw Data'!BD36)+(HOUR('Raw Data'!BD36)*60))</f>
        <v>42.43333333333333</v>
      </c>
      <c r="BE34" s="19">
        <f>+IF(ISERROR((SECOND('Raw Data'!BE36)/60)+MINUTE('Raw Data'!BE36)+(HOUR('Raw Data'!BE36)*60)),"N/A",(SECOND('Raw Data'!BE36)/60)+MINUTE('Raw Data'!BE36)+(HOUR('Raw Data'!BE36)*60))</f>
        <v>18.683333333333334</v>
      </c>
      <c r="BF34" s="19">
        <f>+IF(ISERROR((SECOND('Raw Data'!BF36)/60)+MINUTE('Raw Data'!BF36)+(HOUR('Raw Data'!BF36)*60)),"N/A",(SECOND('Raw Data'!BF36)/60)+MINUTE('Raw Data'!BF36)+(HOUR('Raw Data'!BF36)*60))</f>
        <v>19.816666666666666</v>
      </c>
      <c r="BG34" s="19">
        <f>+IF(ISERROR((SECOND('Raw Data'!BG36)/60)+MINUTE('Raw Data'!BG36)+(HOUR('Raw Data'!BG36)*60)),"N/A",(SECOND('Raw Data'!BG36)/60)+MINUTE('Raw Data'!BG36)+(HOUR('Raw Data'!BG36)*60))</f>
        <v>30.6</v>
      </c>
      <c r="BH34" s="19">
        <f>+IF(ISERROR((SECOND('Raw Data'!BH36)/60)+MINUTE('Raw Data'!BH36)+(HOUR('Raw Data'!BH36)*60)),"N/A",(SECOND('Raw Data'!BH36)/60)+MINUTE('Raw Data'!BH36)+(HOUR('Raw Data'!BH36)*60))</f>
        <v>19.166666666666668</v>
      </c>
      <c r="BI34" s="19">
        <f>+IF(ISERROR((SECOND('Raw Data'!BI36)/60)+MINUTE('Raw Data'!BI36)+(HOUR('Raw Data'!BI36)*60)),"N/A",(SECOND('Raw Data'!BI36)/60)+MINUTE('Raw Data'!BI36)+(HOUR('Raw Data'!BI36)*60))</f>
        <v>2.6666666666666665</v>
      </c>
      <c r="BJ34" s="19">
        <f>+IF(ISERROR((SECOND('Raw Data'!BJ36)/60)+MINUTE('Raw Data'!BJ36)+(HOUR('Raw Data'!BJ36)*60)),"N/A",(SECOND('Raw Data'!BJ36)/60)+MINUTE('Raw Data'!BJ36)+(HOUR('Raw Data'!BJ36)*60))</f>
        <v>27.25</v>
      </c>
      <c r="BK34" s="19">
        <f>+IF(ISERROR((SECOND('Raw Data'!BK36)/60)+MINUTE('Raw Data'!BK36)+(HOUR('Raw Data'!BK36)*60)),"N/A",(SECOND('Raw Data'!BK36)/60)+MINUTE('Raw Data'!BK36)+(HOUR('Raw Data'!BK36)*60))</f>
        <v>39.166666666666664</v>
      </c>
      <c r="BL34" s="19">
        <f>+IF(ISERROR((SECOND('Raw Data'!BL36)/60)+MINUTE('Raw Data'!BL36)+(HOUR('Raw Data'!BL36)*60)),"N/A",(SECOND('Raw Data'!BL36)/60)+MINUTE('Raw Data'!BL36)+(HOUR('Raw Data'!BL36)*60))</f>
        <v>1.7833333333333332</v>
      </c>
      <c r="BM34" s="19">
        <f>+IF(ISERROR((SECOND('Raw Data'!BM36)/60)+MINUTE('Raw Data'!BM36)+(HOUR('Raw Data'!BM36)*60)),"N/A",(SECOND('Raw Data'!BM36)/60)+MINUTE('Raw Data'!BM36)+(HOUR('Raw Data'!BM36)*60))</f>
        <v>2.0499999999999998</v>
      </c>
      <c r="BN34" s="19">
        <f>+IF(ISERROR((SECOND('Raw Data'!BN36)/60)+MINUTE('Raw Data'!BN36)+(HOUR('Raw Data'!BN36)*60)),"N/A",(SECOND('Raw Data'!BN36)/60)+MINUTE('Raw Data'!BN36)+(HOUR('Raw Data'!BN36)*60))</f>
        <v>1.95</v>
      </c>
      <c r="BO34" s="19">
        <f>+IF(ISERROR((SECOND('Raw Data'!BO36)/60)+MINUTE('Raw Data'!BO36)+(HOUR('Raw Data'!BO36)*60)),"N/A",(SECOND('Raw Data'!BO36)/60)+MINUTE('Raw Data'!BO36)+(HOUR('Raw Data'!BO36)*60))</f>
        <v>4.166666666666667</v>
      </c>
      <c r="BP34" s="19">
        <f>+IF(ISERROR((SECOND('Raw Data'!BP36)/60)+MINUTE('Raw Data'!BP36)+(HOUR('Raw Data'!BP36)*60)),"N/A",(SECOND('Raw Data'!BP36)/60)+MINUTE('Raw Data'!BP36)+(HOUR('Raw Data'!BP36)*60))</f>
        <v>55.7</v>
      </c>
      <c r="BQ34" s="19">
        <f>+IF(ISERROR((SECOND('Raw Data'!BQ36)/60)+MINUTE('Raw Data'!BQ36)+(HOUR('Raw Data'!BQ36)*60)),"N/A",(SECOND('Raw Data'!BQ36)/60)+MINUTE('Raw Data'!BQ36)+(HOUR('Raw Data'!BQ36)*60))</f>
        <v>5.1166666666666663</v>
      </c>
      <c r="BR34" s="19">
        <f>+IF(ISERROR((SECOND('Raw Data'!BR36)/60)+MINUTE('Raw Data'!BR36)+(HOUR('Raw Data'!BR36)*60)),"N/A",(SECOND('Raw Data'!BR36)/60)+MINUTE('Raw Data'!BR36)+(HOUR('Raw Data'!BR36)*60))</f>
        <v>64</v>
      </c>
      <c r="BS34" s="19">
        <f>+IF(ISERROR((SECOND('Raw Data'!BS36)/60)+MINUTE('Raw Data'!BS36)+(HOUR('Raw Data'!BS36)*60)),"N/A",(SECOND('Raw Data'!BS36)/60)+MINUTE('Raw Data'!BS36)+(HOUR('Raw Data'!BS36)*60))</f>
        <v>13.383333333333333</v>
      </c>
      <c r="BT34" s="19">
        <f>+IF(ISERROR((SECOND('Raw Data'!BT36)/60)+MINUTE('Raw Data'!BT36)+(HOUR('Raw Data'!BT36)*60)),"N/A",(SECOND('Raw Data'!BT36)/60)+MINUTE('Raw Data'!BT36)+(HOUR('Raw Data'!BT36)*60))</f>
        <v>38.583333333333336</v>
      </c>
      <c r="BU34" s="19">
        <f>+IF(ISERROR((SECOND('Raw Data'!BU36)/60)+MINUTE('Raw Data'!BU36)+(HOUR('Raw Data'!BU36)*60)),"N/A",(SECOND('Raw Data'!BU36)/60)+MINUTE('Raw Data'!BU36)+(HOUR('Raw Data'!BU36)*60))</f>
        <v>84.683333333333337</v>
      </c>
      <c r="BV34" s="19">
        <f>+IF(ISERROR((SECOND('Raw Data'!BV36)/60)+MINUTE('Raw Data'!BV36)+(HOUR('Raw Data'!BV36)*60)),"N/A",(SECOND('Raw Data'!BV36)/60)+MINUTE('Raw Data'!BV36)+(HOUR('Raw Data'!BV36)*60))</f>
        <v>37.299999999999997</v>
      </c>
      <c r="BW34" s="19">
        <f>+IF(ISERROR((SECOND('Raw Data'!BW36)/60)+MINUTE('Raw Data'!BW36)+(HOUR('Raw Data'!BW36)*60)),"N/A",(SECOND('Raw Data'!BW36)/60)+MINUTE('Raw Data'!BW36)+(HOUR('Raw Data'!BW36)*60))</f>
        <v>27.9</v>
      </c>
      <c r="BX34" s="19">
        <f>+IF(ISERROR((SECOND('Raw Data'!BX36)/60)+MINUTE('Raw Data'!BX36)+(HOUR('Raw Data'!BX36)*60)),"N/A",(SECOND('Raw Data'!BX36)/60)+MINUTE('Raw Data'!BX36)+(HOUR('Raw Data'!BX36)*60))</f>
        <v>21.65</v>
      </c>
      <c r="BY34" s="19">
        <f>+IF(ISERROR((SECOND('Raw Data'!BY36)/60)+MINUTE('Raw Data'!BY36)+(HOUR('Raw Data'!BY36)*60)),"N/A",(SECOND('Raw Data'!BY36)/60)+MINUTE('Raw Data'!BY36)+(HOUR('Raw Data'!BY36)*60))</f>
        <v>72.833333333333329</v>
      </c>
      <c r="BZ34" s="19">
        <f>+IF(ISERROR((SECOND('Raw Data'!BZ36)/60)+MINUTE('Raw Data'!BZ36)+(HOUR('Raw Data'!BZ36)*60)),"N/A",(SECOND('Raw Data'!BZ36)/60)+MINUTE('Raw Data'!BZ36)+(HOUR('Raw Data'!BZ36)*60))</f>
        <v>16.416666666666668</v>
      </c>
      <c r="CA34" s="19">
        <f>+IF(ISERROR((SECOND('Raw Data'!CA36)/60)+MINUTE('Raw Data'!CA36)+(HOUR('Raw Data'!CA36)*60)),"N/A",(SECOND('Raw Data'!CA36)/60)+MINUTE('Raw Data'!CA36)+(HOUR('Raw Data'!CA36)*60))</f>
        <v>27.933333333333334</v>
      </c>
      <c r="CB34" s="19">
        <f>+IF(ISERROR((SECOND('Raw Data'!CB36)/60)+MINUTE('Raw Data'!CB36)+(HOUR('Raw Data'!CB36)*60)),"N/A",(SECOND('Raw Data'!CB36)/60)+MINUTE('Raw Data'!CB36)+(HOUR('Raw Data'!CB36)*60))</f>
        <v>29.5</v>
      </c>
      <c r="CC34" s="19">
        <f>+IF(ISERROR((SECOND('Raw Data'!CC36)/60)+MINUTE('Raw Data'!CC36)+(HOUR('Raw Data'!CC36)*60)),"N/A",(SECOND('Raw Data'!CC36)/60)+MINUTE('Raw Data'!CC36)+(HOUR('Raw Data'!CC36)*60))</f>
        <v>33.93333333333333</v>
      </c>
      <c r="CD34" s="19">
        <f>+IF(ISERROR((SECOND('Raw Data'!CD36)/60)+MINUTE('Raw Data'!CD36)+(HOUR('Raw Data'!CD36)*60)),"N/A",(SECOND('Raw Data'!CD36)/60)+MINUTE('Raw Data'!CD36)+(HOUR('Raw Data'!CD36)*60))</f>
        <v>27.933333333333334</v>
      </c>
    </row>
    <row r="35" spans="1:82" x14ac:dyDescent="0.25">
      <c r="A35" s="215"/>
      <c r="B35" t="s">
        <v>158</v>
      </c>
      <c r="C35" t="s">
        <v>29</v>
      </c>
      <c r="D35" s="19">
        <f>+IF(ISERROR((SECOND('Raw Data'!D37)/60)+MINUTE('Raw Data'!D37)+(HOUR('Raw Data'!D37)*60)),"N/A",(SECOND('Raw Data'!D37)/60)+MINUTE('Raw Data'!D37)+(HOUR('Raw Data'!D37)*60))</f>
        <v>24.25</v>
      </c>
      <c r="E35" s="19">
        <f>+IF(ISERROR((SECOND('Raw Data'!E37)/60)+MINUTE('Raw Data'!E37)+(HOUR('Raw Data'!E37)*60)),"N/A",(SECOND('Raw Data'!E37)/60)+MINUTE('Raw Data'!E37)+(HOUR('Raw Data'!E37)*60))</f>
        <v>36.633333333333333</v>
      </c>
      <c r="F35" s="19">
        <f>+IF(ISERROR((SECOND('Raw Data'!F37)/60)+MINUTE('Raw Data'!F37)+(HOUR('Raw Data'!F37)*60)),"N/A",(SECOND('Raw Data'!F37)/60)+MINUTE('Raw Data'!F37)+(HOUR('Raw Data'!F37)*60))</f>
        <v>52.633333333333333</v>
      </c>
      <c r="G35" s="19">
        <f>+IF(ISERROR((SECOND('Raw Data'!G37)/60)+MINUTE('Raw Data'!G37)+(HOUR('Raw Data'!G37)*60)),"N/A",(SECOND('Raw Data'!G37)/60)+MINUTE('Raw Data'!G37)+(HOUR('Raw Data'!G37)*60))</f>
        <v>5.2</v>
      </c>
      <c r="H35" s="19">
        <f>+IF(ISERROR((SECOND('Raw Data'!H37)/60)+MINUTE('Raw Data'!H37)+(HOUR('Raw Data'!H37)*60)),"N/A",(SECOND('Raw Data'!H37)/60)+MINUTE('Raw Data'!H37)+(HOUR('Raw Data'!H37)*60))</f>
        <v>7.6333333333333329</v>
      </c>
      <c r="I35" s="19">
        <f>+IF(ISERROR((SECOND('Raw Data'!I37)/60)+MINUTE('Raw Data'!I37)+(HOUR('Raw Data'!I37)*60)),"N/A",(SECOND('Raw Data'!I37)/60)+MINUTE('Raw Data'!I37)+(HOUR('Raw Data'!I37)*60))</f>
        <v>33.25</v>
      </c>
      <c r="J35" s="19">
        <f>+IF(ISERROR((SECOND('Raw Data'!J37)/60)+MINUTE('Raw Data'!J37)+(HOUR('Raw Data'!J37)*60)),"N/A",(SECOND('Raw Data'!J37)/60)+MINUTE('Raw Data'!J37)+(HOUR('Raw Data'!J37)*60))</f>
        <v>19.283333333333335</v>
      </c>
      <c r="K35" s="19">
        <f>+IF(ISERROR((SECOND('Raw Data'!K37)/60)+MINUTE('Raw Data'!K37)+(HOUR('Raw Data'!K37)*60)),"N/A",(SECOND('Raw Data'!K37)/60)+MINUTE('Raw Data'!K37)+(HOUR('Raw Data'!K37)*60))</f>
        <v>16.2</v>
      </c>
      <c r="L35" s="19">
        <f>+IF(ISERROR((SECOND('Raw Data'!L37)/60)+MINUTE('Raw Data'!L37)+(HOUR('Raw Data'!L37)*60)),"N/A",(SECOND('Raw Data'!L37)/60)+MINUTE('Raw Data'!L37)+(HOUR('Raw Data'!L37)*60))</f>
        <v>33.68333333333333</v>
      </c>
      <c r="M35" s="19">
        <f>+IF(ISERROR((SECOND('Raw Data'!M37)/60)+MINUTE('Raw Data'!M37)+(HOUR('Raw Data'!M37)*60)),"N/A",(SECOND('Raw Data'!M37)/60)+MINUTE('Raw Data'!M37)+(HOUR('Raw Data'!M37)*60))</f>
        <v>33.4</v>
      </c>
      <c r="N35" s="19">
        <f>+IF(ISERROR((SECOND('Raw Data'!N37)/60)+MINUTE('Raw Data'!N37)+(HOUR('Raw Data'!N37)*60)),"N/A",(SECOND('Raw Data'!N37)/60)+MINUTE('Raw Data'!N37)+(HOUR('Raw Data'!N37)*60))</f>
        <v>58.733333333333334</v>
      </c>
      <c r="O35" s="19">
        <f>+IF(ISERROR((SECOND('Raw Data'!O37)/60)+MINUTE('Raw Data'!O37)+(HOUR('Raw Data'!O37)*60)),"N/A",(SECOND('Raw Data'!O37)/60)+MINUTE('Raw Data'!O37)+(HOUR('Raw Data'!O37)*60))</f>
        <v>32.700000000000003</v>
      </c>
      <c r="P35" s="19">
        <f>+IF(ISERROR((SECOND('Raw Data'!P37)/60)+MINUTE('Raw Data'!P37)+(HOUR('Raw Data'!P37)*60)),"N/A",(SECOND('Raw Data'!P37)/60)+MINUTE('Raw Data'!P37)+(HOUR('Raw Data'!P37)*60))</f>
        <v>95.25</v>
      </c>
      <c r="Q35" s="19">
        <f>+IF(ISERROR((SECOND('Raw Data'!Q37)/60)+MINUTE('Raw Data'!Q37)+(HOUR('Raw Data'!Q37)*60)),"N/A",(SECOND('Raw Data'!Q37)/60)+MINUTE('Raw Data'!Q37)+(HOUR('Raw Data'!Q37)*60))</f>
        <v>4.2333333333333334</v>
      </c>
      <c r="R35" s="43">
        <f>+IF(ISERROR((SECOND('Raw Data'!R37)/60)+MINUTE('Raw Data'!R37)+(HOUR('Raw Data'!R37)*60)),"N/A",(SECOND('Raw Data'!R37)/60)+MINUTE('Raw Data'!R37)+(HOUR('Raw Data'!R37)*60))</f>
        <v>59.016666666666666</v>
      </c>
      <c r="S35" s="19">
        <f>+IF(ISERROR((SECOND('Raw Data'!S37)/60)+MINUTE('Raw Data'!S37)+(HOUR('Raw Data'!S37)*60)),"N/A",(SECOND('Raw Data'!S37)/60)+MINUTE('Raw Data'!S37)+(HOUR('Raw Data'!S37)*60))</f>
        <v>42.05</v>
      </c>
      <c r="T35" s="19">
        <f>+IF(ISERROR((SECOND('Raw Data'!T37)/60)+MINUTE('Raw Data'!T37)+(HOUR('Raw Data'!T37)*60)),"N/A",(SECOND('Raw Data'!T37)/60)+MINUTE('Raw Data'!T37)+(HOUR('Raw Data'!T37)*60))</f>
        <v>41.2</v>
      </c>
      <c r="U35" s="19">
        <f>+IF(ISERROR((SECOND('Raw Data'!U37)/60)+MINUTE('Raw Data'!U37)+(HOUR('Raw Data'!U37)*60)),"N/A",(SECOND('Raw Data'!U37)/60)+MINUTE('Raw Data'!U37)+(HOUR('Raw Data'!U37)*60))</f>
        <v>33.916666666666664</v>
      </c>
      <c r="V35" s="19">
        <f>+IF(ISERROR((SECOND('Raw Data'!V37)/60)+MINUTE('Raw Data'!V37)+(HOUR('Raw Data'!V37)*60)),"N/A",(SECOND('Raw Data'!V37)/60)+MINUTE('Raw Data'!V37)+(HOUR('Raw Data'!V37)*60))</f>
        <v>37</v>
      </c>
      <c r="W35" s="19">
        <f>+IF(ISERROR((SECOND('Raw Data'!W37)/60)+MINUTE('Raw Data'!W37)+(HOUR('Raw Data'!W37)*60)),"N/A",(SECOND('Raw Data'!W37)/60)+MINUTE('Raw Data'!W37)+(HOUR('Raw Data'!W37)*60))</f>
        <v>0.2</v>
      </c>
      <c r="X35" s="19">
        <f>+IF(ISERROR((SECOND('Raw Data'!X37)/60)+MINUTE('Raw Data'!X37)+(HOUR('Raw Data'!X37)*60)),"N/A",(SECOND('Raw Data'!X37)/60)+MINUTE('Raw Data'!X37)+(HOUR('Raw Data'!X37)*60))</f>
        <v>27.283333333333335</v>
      </c>
      <c r="Y35" s="19">
        <f>+IF(ISERROR((SECOND('Raw Data'!Y37)/60)+MINUTE('Raw Data'!Y37)+(HOUR('Raw Data'!Y37)*60)),"N/A",(SECOND('Raw Data'!Y37)/60)+MINUTE('Raw Data'!Y37)+(HOUR('Raw Data'!Y37)*60))</f>
        <v>41.533333333333331</v>
      </c>
      <c r="Z35" s="19">
        <f>+IF(ISERROR((SECOND('Raw Data'!Z37)/60)+MINUTE('Raw Data'!Z37)+(HOUR('Raw Data'!Z37)*60)),"N/A",(SECOND('Raw Data'!Z37)/60)+MINUTE('Raw Data'!Z37)+(HOUR('Raw Data'!Z37)*60))</f>
        <v>41.95</v>
      </c>
      <c r="AA35" s="19">
        <f>+IF(ISERROR((SECOND('Raw Data'!AA37)/60)+MINUTE('Raw Data'!AA37)+(HOUR('Raw Data'!AA37)*60)),"N/A",(SECOND('Raw Data'!AA37)/60)+MINUTE('Raw Data'!AA37)+(HOUR('Raw Data'!AA37)*60))</f>
        <v>50.833333333333336</v>
      </c>
      <c r="AB35" s="19">
        <f>+IF(ISERROR((SECOND('Raw Data'!AB37)/60)+MINUTE('Raw Data'!AB37)+(HOUR('Raw Data'!AB37)*60)),"N/A",(SECOND('Raw Data'!AB37)/60)+MINUTE('Raw Data'!AB37)+(HOUR('Raw Data'!AB37)*60))</f>
        <v>23.35</v>
      </c>
      <c r="AC35" s="19">
        <f>+IF(ISERROR((SECOND('Raw Data'!AC37)/60)+MINUTE('Raw Data'!AC37)+(HOUR('Raw Data'!AC37)*60)),"N/A",(SECOND('Raw Data'!AC37)/60)+MINUTE('Raw Data'!AC37)+(HOUR('Raw Data'!AC37)*60))</f>
        <v>37.75</v>
      </c>
      <c r="AD35" s="19">
        <f>+IF(ISERROR((SECOND('Raw Data'!AD37)/60)+MINUTE('Raw Data'!AD37)+(HOUR('Raw Data'!AD37)*60)),"N/A",(SECOND('Raw Data'!AD37)/60)+MINUTE('Raw Data'!AD37)+(HOUR('Raw Data'!AD37)*60))</f>
        <v>12.45</v>
      </c>
      <c r="AE35" s="19">
        <f>+IF(ISERROR((SECOND('Raw Data'!AE37)/60)+MINUTE('Raw Data'!AE37)+(HOUR('Raw Data'!AE37)*60)),"N/A",(SECOND('Raw Data'!AE37)/60)+MINUTE('Raw Data'!AE37)+(HOUR('Raw Data'!AE37)*60))</f>
        <v>0.58333333333333337</v>
      </c>
      <c r="AF35" s="19">
        <f>+IF(ISERROR((SECOND('Raw Data'!AF37)/60)+MINUTE('Raw Data'!AF37)+(HOUR('Raw Data'!AF37)*60)),"N/A",(SECOND('Raw Data'!AF37)/60)+MINUTE('Raw Data'!AF37)+(HOUR('Raw Data'!AF37)*60))</f>
        <v>23.166666666666668</v>
      </c>
      <c r="AG35" s="19">
        <f>+IF(ISERROR((SECOND('Raw Data'!AG37)/60)+MINUTE('Raw Data'!AG37)+(HOUR('Raw Data'!AG37)*60)),"N/A",(SECOND('Raw Data'!AG37)/60)+MINUTE('Raw Data'!AG37)+(HOUR('Raw Data'!AG37)*60))</f>
        <v>16</v>
      </c>
      <c r="AH35" s="19">
        <f>+IF(ISERROR((SECOND('Raw Data'!AH37)/60)+MINUTE('Raw Data'!AH37)+(HOUR('Raw Data'!AH37)*60)),"N/A",(SECOND('Raw Data'!AH37)/60)+MINUTE('Raw Data'!AH37)+(HOUR('Raw Data'!AH37)*60))</f>
        <v>60.2</v>
      </c>
      <c r="AI35" s="19">
        <f>+IF(ISERROR((SECOND('Raw Data'!AI37)/60)+MINUTE('Raw Data'!AI37)+(HOUR('Raw Data'!AI37)*60)),"N/A",(SECOND('Raw Data'!AI37)/60)+MINUTE('Raw Data'!AI37)+(HOUR('Raw Data'!AI37)*60))</f>
        <v>40.25</v>
      </c>
      <c r="AJ35" s="19">
        <f>+IF(ISERROR((SECOND('Raw Data'!AJ37)/60)+MINUTE('Raw Data'!AJ37)+(HOUR('Raw Data'!AJ37)*60)),"N/A",(SECOND('Raw Data'!AJ37)/60)+MINUTE('Raw Data'!AJ37)+(HOUR('Raw Data'!AJ37)*60))</f>
        <v>15.333333333333334</v>
      </c>
      <c r="AK35" s="19">
        <f>+IF(ISERROR((SECOND('Raw Data'!AK37)/60)+MINUTE('Raw Data'!AK37)+(HOUR('Raw Data'!AK37)*60)),"N/A",(SECOND('Raw Data'!AK37)/60)+MINUTE('Raw Data'!AK37)+(HOUR('Raw Data'!AK37)*60))</f>
        <v>37.266666666666666</v>
      </c>
      <c r="AL35" s="19">
        <f>+IF(ISERROR((SECOND('Raw Data'!AL37)/60)+MINUTE('Raw Data'!AL37)+(HOUR('Raw Data'!AL37)*60)),"N/A",(SECOND('Raw Data'!AL37)/60)+MINUTE('Raw Data'!AL37)+(HOUR('Raw Data'!AL37)*60))</f>
        <v>52.033333333333331</v>
      </c>
      <c r="AM35" s="19">
        <f>+IF(ISERROR((SECOND('Raw Data'!AM37)/60)+MINUTE('Raw Data'!AM37)+(HOUR('Raw Data'!AM37)*60)),"N/A",(SECOND('Raw Data'!AM37)/60)+MINUTE('Raw Data'!AM37)+(HOUR('Raw Data'!AM37)*60))</f>
        <v>63.016666666666666</v>
      </c>
      <c r="AN35" s="19">
        <f>+IF(ISERROR((SECOND('Raw Data'!AN37)/60)+MINUTE('Raw Data'!AN37)+(HOUR('Raw Data'!AN37)*60)),"N/A",(SECOND('Raw Data'!AN37)/60)+MINUTE('Raw Data'!AN37)+(HOUR('Raw Data'!AN37)*60))</f>
        <v>30.5</v>
      </c>
      <c r="AO35" s="19">
        <f>+IF(ISERROR((SECOND('Raw Data'!AO37)/60)+MINUTE('Raw Data'!AO37)+(HOUR('Raw Data'!AO37)*60)),"N/A",(SECOND('Raw Data'!AO37)/60)+MINUTE('Raw Data'!AO37)+(HOUR('Raw Data'!AO37)*60))</f>
        <v>20.283333333333335</v>
      </c>
      <c r="AP35" s="19">
        <f>+IF(ISERROR((SECOND('Raw Data'!AP37)/60)+MINUTE('Raw Data'!AP37)+(HOUR('Raw Data'!AP37)*60)),"N/A",(SECOND('Raw Data'!AP37)/60)+MINUTE('Raw Data'!AP37)+(HOUR('Raw Data'!AP37)*60))</f>
        <v>0.33333333333333331</v>
      </c>
      <c r="AQ35" s="19">
        <f>+IF(ISERROR((SECOND('Raw Data'!AQ37)/60)+MINUTE('Raw Data'!AQ37)+(HOUR('Raw Data'!AQ37)*60)),"N/A",(SECOND('Raw Data'!AQ37)/60)+MINUTE('Raw Data'!AQ37)+(HOUR('Raw Data'!AQ37)*60))</f>
        <v>160.18333333333334</v>
      </c>
      <c r="AR35" s="19">
        <f>+IF(ISERROR((SECOND('Raw Data'!AR37)/60)+MINUTE('Raw Data'!AR37)+(HOUR('Raw Data'!AR37)*60)),"N/A",(SECOND('Raw Data'!AR37)/60)+MINUTE('Raw Data'!AR37)+(HOUR('Raw Data'!AR37)*60))</f>
        <v>0.66666666666666663</v>
      </c>
      <c r="AS35" s="19">
        <f>+IF(ISERROR((SECOND('Raw Data'!AS37)/60)+MINUTE('Raw Data'!AS37)+(HOUR('Raw Data'!AS37)*60)),"N/A",(SECOND('Raw Data'!AS37)/60)+MINUTE('Raw Data'!AS37)+(HOUR('Raw Data'!AS37)*60))</f>
        <v>39.549999999999997</v>
      </c>
      <c r="AT35" s="19">
        <f>+IF(ISERROR((SECOND('Raw Data'!AT37)/60)+MINUTE('Raw Data'!AT37)+(HOUR('Raw Data'!AT37)*60)),"N/A",(SECOND('Raw Data'!AT37)/60)+MINUTE('Raw Data'!AT37)+(HOUR('Raw Data'!AT37)*60))</f>
        <v>2.5499999999999998</v>
      </c>
      <c r="AU35" s="19">
        <f>+IF(ISERROR((SECOND('Raw Data'!AU37)/60)+MINUTE('Raw Data'!AU37)+(HOUR('Raw Data'!AU37)*60)),"N/A",(SECOND('Raw Data'!AU37)/60)+MINUTE('Raw Data'!AU37)+(HOUR('Raw Data'!AU37)*60))</f>
        <v>29.616666666666667</v>
      </c>
      <c r="AV35" s="19">
        <f>+IF(ISERROR((SECOND('Raw Data'!AV37)/60)+MINUTE('Raw Data'!AV37)+(HOUR('Raw Data'!AV37)*60)),"N/A",(SECOND('Raw Data'!AV37)/60)+MINUTE('Raw Data'!AV37)+(HOUR('Raw Data'!AV37)*60))</f>
        <v>49.333333333333336</v>
      </c>
      <c r="AW35" s="19">
        <f>+IF(ISERROR((SECOND('Raw Data'!AW37)/60)+MINUTE('Raw Data'!AW37)+(HOUR('Raw Data'!AW37)*60)),"N/A",(SECOND('Raw Data'!AW37)/60)+MINUTE('Raw Data'!AW37)+(HOUR('Raw Data'!AW37)*60))</f>
        <v>41.766666666666666</v>
      </c>
      <c r="AX35" s="19">
        <f>+IF(ISERROR((SECOND('Raw Data'!AX37)/60)+MINUTE('Raw Data'!AX37)+(HOUR('Raw Data'!AX37)*60)),"N/A",(SECOND('Raw Data'!AX37)/60)+MINUTE('Raw Data'!AX37)+(HOUR('Raw Data'!AX37)*60))</f>
        <v>30.75</v>
      </c>
      <c r="AY35" s="19">
        <f>+IF(ISERROR((SECOND('Raw Data'!AY37)/60)+MINUTE('Raw Data'!AY37)+(HOUR('Raw Data'!AY37)*60)),"N/A",(SECOND('Raw Data'!AY37)/60)+MINUTE('Raw Data'!AY37)+(HOUR('Raw Data'!AY37)*60))</f>
        <v>55</v>
      </c>
      <c r="AZ35" s="19">
        <f>+IF(ISERROR((SECOND('Raw Data'!AZ37)/60)+MINUTE('Raw Data'!AZ37)+(HOUR('Raw Data'!AZ37)*60)),"N/A",(SECOND('Raw Data'!AZ37)/60)+MINUTE('Raw Data'!AZ37)+(HOUR('Raw Data'!AZ37)*60))</f>
        <v>75.333333333333329</v>
      </c>
      <c r="BA35" s="19">
        <f>+IF(ISERROR((SECOND('Raw Data'!BA37)/60)+MINUTE('Raw Data'!BA37)+(HOUR('Raw Data'!BA37)*60)),"N/A",(SECOND('Raw Data'!BA37)/60)+MINUTE('Raw Data'!BA37)+(HOUR('Raw Data'!BA37)*60))</f>
        <v>50.283333333333331</v>
      </c>
      <c r="BB35" s="19">
        <f>+IF(ISERROR((SECOND('Raw Data'!BB37)/60)+MINUTE('Raw Data'!BB37)+(HOUR('Raw Data'!BB37)*60)),"N/A",(SECOND('Raw Data'!BB37)/60)+MINUTE('Raw Data'!BB37)+(HOUR('Raw Data'!BB37)*60))</f>
        <v>13.616666666666667</v>
      </c>
      <c r="BC35" s="19">
        <f>+IF(ISERROR((SECOND('Raw Data'!BC37)/60)+MINUTE('Raw Data'!BC37)+(HOUR('Raw Data'!BC37)*60)),"N/A",(SECOND('Raw Data'!BC37)/60)+MINUTE('Raw Data'!BC37)+(HOUR('Raw Data'!BC37)*60))</f>
        <v>55.6</v>
      </c>
      <c r="BD35" s="19">
        <f>+IF(ISERROR((SECOND('Raw Data'!BD37)/60)+MINUTE('Raw Data'!BD37)+(HOUR('Raw Data'!BD37)*60)),"N/A",(SECOND('Raw Data'!BD37)/60)+MINUTE('Raw Data'!BD37)+(HOUR('Raw Data'!BD37)*60))</f>
        <v>47.416666666666664</v>
      </c>
      <c r="BE35" s="19">
        <f>+IF(ISERROR((SECOND('Raw Data'!BE37)/60)+MINUTE('Raw Data'!BE37)+(HOUR('Raw Data'!BE37)*60)),"N/A",(SECOND('Raw Data'!BE37)/60)+MINUTE('Raw Data'!BE37)+(HOUR('Raw Data'!BE37)*60))</f>
        <v>23.466666666666665</v>
      </c>
      <c r="BF35" s="19">
        <f>+IF(ISERROR((SECOND('Raw Data'!BF37)/60)+MINUTE('Raw Data'!BF37)+(HOUR('Raw Data'!BF37)*60)),"N/A",(SECOND('Raw Data'!BF37)/60)+MINUTE('Raw Data'!BF37)+(HOUR('Raw Data'!BF37)*60))</f>
        <v>24.183333333333334</v>
      </c>
      <c r="BG35" s="19">
        <f>+IF(ISERROR((SECOND('Raw Data'!BG37)/60)+MINUTE('Raw Data'!BG37)+(HOUR('Raw Data'!BG37)*60)),"N/A",(SECOND('Raw Data'!BG37)/60)+MINUTE('Raw Data'!BG37)+(HOUR('Raw Data'!BG37)*60))</f>
        <v>34.700000000000003</v>
      </c>
      <c r="BH35" s="19">
        <f>+IF(ISERROR((SECOND('Raw Data'!BH37)/60)+MINUTE('Raw Data'!BH37)+(HOUR('Raw Data'!BH37)*60)),"N/A",(SECOND('Raw Data'!BH37)/60)+MINUTE('Raw Data'!BH37)+(HOUR('Raw Data'!BH37)*60))</f>
        <v>23.116666666666667</v>
      </c>
      <c r="BI35" s="19">
        <f>+IF(ISERROR((SECOND('Raw Data'!BI37)/60)+MINUTE('Raw Data'!BI37)+(HOUR('Raw Data'!BI37)*60)),"N/A",(SECOND('Raw Data'!BI37)/60)+MINUTE('Raw Data'!BI37)+(HOUR('Raw Data'!BI37)*60))</f>
        <v>3.3666666666666667</v>
      </c>
      <c r="BJ35" s="19">
        <f>+IF(ISERROR((SECOND('Raw Data'!BJ37)/60)+MINUTE('Raw Data'!BJ37)+(HOUR('Raw Data'!BJ37)*60)),"N/A",(SECOND('Raw Data'!BJ37)/60)+MINUTE('Raw Data'!BJ37)+(HOUR('Raw Data'!BJ37)*60))</f>
        <v>28.916666666666668</v>
      </c>
      <c r="BK35" s="19">
        <f>+IF(ISERROR((SECOND('Raw Data'!BK37)/60)+MINUTE('Raw Data'!BK37)+(HOUR('Raw Data'!BK37)*60)),"N/A",(SECOND('Raw Data'!BK37)/60)+MINUTE('Raw Data'!BK37)+(HOUR('Raw Data'!BK37)*60))</f>
        <v>104.13333333333333</v>
      </c>
      <c r="BL35" s="19">
        <f>+IF(ISERROR((SECOND('Raw Data'!BL37)/60)+MINUTE('Raw Data'!BL37)+(HOUR('Raw Data'!BL37)*60)),"N/A",(SECOND('Raw Data'!BL37)/60)+MINUTE('Raw Data'!BL37)+(HOUR('Raw Data'!BL37)*60))</f>
        <v>2</v>
      </c>
      <c r="BM35" s="19">
        <f>+IF(ISERROR((SECOND('Raw Data'!BM37)/60)+MINUTE('Raw Data'!BM37)+(HOUR('Raw Data'!BM37)*60)),"N/A",(SECOND('Raw Data'!BM37)/60)+MINUTE('Raw Data'!BM37)+(HOUR('Raw Data'!BM37)*60))</f>
        <v>2.8166666666666664</v>
      </c>
      <c r="BN35" s="19">
        <f>+IF(ISERROR((SECOND('Raw Data'!BN37)/60)+MINUTE('Raw Data'!BN37)+(HOUR('Raw Data'!BN37)*60)),"N/A",(SECOND('Raw Data'!BN37)/60)+MINUTE('Raw Data'!BN37)+(HOUR('Raw Data'!BN37)*60))</f>
        <v>3</v>
      </c>
      <c r="BO35" s="19">
        <f>+IF(ISERROR((SECOND('Raw Data'!BO37)/60)+MINUTE('Raw Data'!BO37)+(HOUR('Raw Data'!BO37)*60)),"N/A",(SECOND('Raw Data'!BO37)/60)+MINUTE('Raw Data'!BO37)+(HOUR('Raw Data'!BO37)*60))</f>
        <v>6.333333333333333</v>
      </c>
      <c r="BP35" s="19">
        <f>+IF(ISERROR((SECOND('Raw Data'!BP37)/60)+MINUTE('Raw Data'!BP37)+(HOUR('Raw Data'!BP37)*60)),"N/A",(SECOND('Raw Data'!BP37)/60)+MINUTE('Raw Data'!BP37)+(HOUR('Raw Data'!BP37)*60))</f>
        <v>58.866666666666667</v>
      </c>
      <c r="BQ35" s="19">
        <f>+IF(ISERROR((SECOND('Raw Data'!BQ37)/60)+MINUTE('Raw Data'!BQ37)+(HOUR('Raw Data'!BQ37)*60)),"N/A",(SECOND('Raw Data'!BQ37)/60)+MINUTE('Raw Data'!BQ37)+(HOUR('Raw Data'!BQ37)*60))</f>
        <v>6.5</v>
      </c>
      <c r="BR35" s="19">
        <f>+IF(ISERROR((SECOND('Raw Data'!BR37)/60)+MINUTE('Raw Data'!BR37)+(HOUR('Raw Data'!BR37)*60)),"N/A",(SECOND('Raw Data'!BR37)/60)+MINUTE('Raw Data'!BR37)+(HOUR('Raw Data'!BR37)*60))</f>
        <v>65.616666666666674</v>
      </c>
      <c r="BS35" s="19">
        <f>+IF(ISERROR((SECOND('Raw Data'!BS37)/60)+MINUTE('Raw Data'!BS37)+(HOUR('Raw Data'!BS37)*60)),"N/A",(SECOND('Raw Data'!BS37)/60)+MINUTE('Raw Data'!BS37)+(HOUR('Raw Data'!BS37)*60))</f>
        <v>14.066666666666666</v>
      </c>
      <c r="BT35" s="19">
        <f>+IF(ISERROR((SECOND('Raw Data'!BT37)/60)+MINUTE('Raw Data'!BT37)+(HOUR('Raw Data'!BT37)*60)),"N/A",(SECOND('Raw Data'!BT37)/60)+MINUTE('Raw Data'!BT37)+(HOUR('Raw Data'!BT37)*60))</f>
        <v>39.616666666666667</v>
      </c>
      <c r="BU35" s="19">
        <f>+IF(ISERROR((SECOND('Raw Data'!BU37)/60)+MINUTE('Raw Data'!BU37)+(HOUR('Raw Data'!BU37)*60)),"N/A",(SECOND('Raw Data'!BU37)/60)+MINUTE('Raw Data'!BU37)+(HOUR('Raw Data'!BU37)*60))</f>
        <v>87.166666666666671</v>
      </c>
      <c r="BV35" s="19">
        <f>+IF(ISERROR((SECOND('Raw Data'!BV37)/60)+MINUTE('Raw Data'!BV37)+(HOUR('Raw Data'!BV37)*60)),"N/A",(SECOND('Raw Data'!BV37)/60)+MINUTE('Raw Data'!BV37)+(HOUR('Raw Data'!BV37)*60))</f>
        <v>39.583333333333336</v>
      </c>
      <c r="BW35" s="19">
        <f>+IF(ISERROR((SECOND('Raw Data'!BW37)/60)+MINUTE('Raw Data'!BW37)+(HOUR('Raw Data'!BW37)*60)),"N/A",(SECOND('Raw Data'!BW37)/60)+MINUTE('Raw Data'!BW37)+(HOUR('Raw Data'!BW37)*60))</f>
        <v>32</v>
      </c>
      <c r="BX35" s="19">
        <f>+IF(ISERROR((SECOND('Raw Data'!BX37)/60)+MINUTE('Raw Data'!BX37)+(HOUR('Raw Data'!BX37)*60)),"N/A",(SECOND('Raw Data'!BX37)/60)+MINUTE('Raw Data'!BX37)+(HOUR('Raw Data'!BX37)*60))</f>
        <v>26.233333333333334</v>
      </c>
      <c r="BY35" s="19">
        <f>+IF(ISERROR((SECOND('Raw Data'!BY37)/60)+MINUTE('Raw Data'!BY37)+(HOUR('Raw Data'!BY37)*60)),"N/A",(SECOND('Raw Data'!BY37)/60)+MINUTE('Raw Data'!BY37)+(HOUR('Raw Data'!BY37)*60))</f>
        <v>75.833333333333329</v>
      </c>
      <c r="BZ35" s="19">
        <f>+IF(ISERROR((SECOND('Raw Data'!BZ37)/60)+MINUTE('Raw Data'!BZ37)+(HOUR('Raw Data'!BZ37)*60)),"N/A",(SECOND('Raw Data'!BZ37)/60)+MINUTE('Raw Data'!BZ37)+(HOUR('Raw Data'!BZ37)*60))</f>
        <v>16.966666666666665</v>
      </c>
      <c r="CA35" s="19">
        <f>+IF(ISERROR((SECOND('Raw Data'!CA37)/60)+MINUTE('Raw Data'!CA37)+(HOUR('Raw Data'!CA37)*60)),"N/A",(SECOND('Raw Data'!CA37)/60)+MINUTE('Raw Data'!CA37)+(HOUR('Raw Data'!CA37)*60))</f>
        <v>29.616666666666667</v>
      </c>
      <c r="CB35" s="19">
        <f>+IF(ISERROR((SECOND('Raw Data'!CB37)/60)+MINUTE('Raw Data'!CB37)+(HOUR('Raw Data'!CB37)*60)),"N/A",(SECOND('Raw Data'!CB37)/60)+MINUTE('Raw Data'!CB37)+(HOUR('Raw Data'!CB37)*60))</f>
        <v>32.866666666666667</v>
      </c>
      <c r="CC35" s="19">
        <f>+IF(ISERROR((SECOND('Raw Data'!CC37)/60)+MINUTE('Raw Data'!CC37)+(HOUR('Raw Data'!CC37)*60)),"N/A",(SECOND('Raw Data'!CC37)/60)+MINUTE('Raw Data'!CC37)+(HOUR('Raw Data'!CC37)*60))</f>
        <v>36.5</v>
      </c>
      <c r="CD35" s="19">
        <f>+IF(ISERROR((SECOND('Raw Data'!CD37)/60)+MINUTE('Raw Data'!CD37)+(HOUR('Raw Data'!CD37)*60)),"N/A",(SECOND('Raw Data'!CD37)/60)+MINUTE('Raw Data'!CD37)+(HOUR('Raw Data'!CD37)*60))</f>
        <v>31.016666666666666</v>
      </c>
    </row>
    <row r="36" spans="1:82" x14ac:dyDescent="0.25">
      <c r="A36" s="215"/>
      <c r="B36" t="s">
        <v>87</v>
      </c>
      <c r="C36" t="s">
        <v>30</v>
      </c>
      <c r="D36" s="19">
        <f>+IF(ISERROR((SECOND('Raw Data'!D38)/60)+MINUTE('Raw Data'!D38)+(HOUR('Raw Data'!D38)*60)),"N/A",(SECOND('Raw Data'!D38)/60)+MINUTE('Raw Data'!D38)+(HOUR('Raw Data'!D38)*60))</f>
        <v>0</v>
      </c>
      <c r="E36" s="19">
        <f>+IF(ISERROR((SECOND('Raw Data'!E38)/60)+MINUTE('Raw Data'!E38)+(HOUR('Raw Data'!E38)*60)),"N/A",(SECOND('Raw Data'!E38)/60)+MINUTE('Raw Data'!E38)+(HOUR('Raw Data'!E38)*60))</f>
        <v>0</v>
      </c>
      <c r="F36" s="19">
        <f>+IF(ISERROR((SECOND('Raw Data'!F38)/60)+MINUTE('Raw Data'!F38)+(HOUR('Raw Data'!F38)*60)),"N/A",(SECOND('Raw Data'!F38)/60)+MINUTE('Raw Data'!F38)+(HOUR('Raw Data'!F38)*60))</f>
        <v>0</v>
      </c>
      <c r="G36" s="19">
        <f>+IF(ISERROR((SECOND('Raw Data'!G38)/60)+MINUTE('Raw Data'!G38)+(HOUR('Raw Data'!G38)*60)),"N/A",(SECOND('Raw Data'!G38)/60)+MINUTE('Raw Data'!G38)+(HOUR('Raw Data'!G38)*60))</f>
        <v>0</v>
      </c>
      <c r="H36" s="19">
        <f>+IF(ISERROR((SECOND('Raw Data'!H38)/60)+MINUTE('Raw Data'!H38)+(HOUR('Raw Data'!H38)*60)),"N/A",(SECOND('Raw Data'!H38)/60)+MINUTE('Raw Data'!H38)+(HOUR('Raw Data'!H38)*60))</f>
        <v>0</v>
      </c>
      <c r="I36" s="19">
        <f>+IF(ISERROR((SECOND('Raw Data'!I38)/60)+MINUTE('Raw Data'!I38)+(HOUR('Raw Data'!I38)*60)),"N/A",(SECOND('Raw Data'!I38)/60)+MINUTE('Raw Data'!I38)+(HOUR('Raw Data'!I38)*60))</f>
        <v>0</v>
      </c>
      <c r="J36" s="19">
        <f>+IF(ISERROR((SECOND('Raw Data'!J38)/60)+MINUTE('Raw Data'!J38)+(HOUR('Raw Data'!J38)*60)),"N/A",(SECOND('Raw Data'!J38)/60)+MINUTE('Raw Data'!J38)+(HOUR('Raw Data'!J38)*60))</f>
        <v>0</v>
      </c>
      <c r="K36" s="19">
        <f>+IF(ISERROR((SECOND('Raw Data'!K38)/60)+MINUTE('Raw Data'!K38)+(HOUR('Raw Data'!K38)*60)),"N/A",(SECOND('Raw Data'!K38)/60)+MINUTE('Raw Data'!K38)+(HOUR('Raw Data'!K38)*60))</f>
        <v>0</v>
      </c>
      <c r="L36" s="19">
        <f>+IF(ISERROR((SECOND('Raw Data'!L38)/60)+MINUTE('Raw Data'!L38)+(HOUR('Raw Data'!L38)*60)),"N/A",(SECOND('Raw Data'!L38)/60)+MINUTE('Raw Data'!L38)+(HOUR('Raw Data'!L38)*60))</f>
        <v>0</v>
      </c>
      <c r="M36" s="19">
        <f>+IF(ISERROR((SECOND('Raw Data'!M38)/60)+MINUTE('Raw Data'!M38)+(HOUR('Raw Data'!M38)*60)),"N/A",(SECOND('Raw Data'!M38)/60)+MINUTE('Raw Data'!M38)+(HOUR('Raw Data'!M38)*60))</f>
        <v>0</v>
      </c>
      <c r="N36" s="19">
        <f>+IF(ISERROR((SECOND('Raw Data'!N38)/60)+MINUTE('Raw Data'!N38)+(HOUR('Raw Data'!N38)*60)),"N/A",(SECOND('Raw Data'!N38)/60)+MINUTE('Raw Data'!N38)+(HOUR('Raw Data'!N38)*60))</f>
        <v>0</v>
      </c>
      <c r="O36" s="19">
        <f>+IF(ISERROR((SECOND('Raw Data'!O38)/60)+MINUTE('Raw Data'!O38)+(HOUR('Raw Data'!O38)*60)),"N/A",(SECOND('Raw Data'!O38)/60)+MINUTE('Raw Data'!O38)+(HOUR('Raw Data'!O38)*60))</f>
        <v>0</v>
      </c>
      <c r="P36" s="19">
        <f>+IF(ISERROR((SECOND('Raw Data'!P38)/60)+MINUTE('Raw Data'!P38)+(HOUR('Raw Data'!P38)*60)),"N/A",(SECOND('Raw Data'!P38)/60)+MINUTE('Raw Data'!P38)+(HOUR('Raw Data'!P38)*60))</f>
        <v>0</v>
      </c>
      <c r="Q36" s="19">
        <f>+IF(ISERROR((SECOND('Raw Data'!Q38)/60)+MINUTE('Raw Data'!Q38)+(HOUR('Raw Data'!Q38)*60)),"N/A",(SECOND('Raw Data'!Q38)/60)+MINUTE('Raw Data'!Q38)+(HOUR('Raw Data'!Q38)*60))</f>
        <v>0</v>
      </c>
      <c r="R36" s="43">
        <f>+IF(ISERROR((SECOND('Raw Data'!R38)/60)+MINUTE('Raw Data'!R38)+(HOUR('Raw Data'!R38)*60)),"N/A",(SECOND('Raw Data'!R38)/60)+MINUTE('Raw Data'!R38)+(HOUR('Raw Data'!R38)*60))</f>
        <v>0</v>
      </c>
      <c r="S36" s="19">
        <f>+IF(ISERROR((SECOND('Raw Data'!S38)/60)+MINUTE('Raw Data'!S38)+(HOUR('Raw Data'!S38)*60)),"N/A",(SECOND('Raw Data'!S38)/60)+MINUTE('Raw Data'!S38)+(HOUR('Raw Data'!S38)*60))</f>
        <v>0</v>
      </c>
      <c r="T36" s="19">
        <f>+IF(ISERROR((SECOND('Raw Data'!T38)/60)+MINUTE('Raw Data'!T38)+(HOUR('Raw Data'!T38)*60)),"N/A",(SECOND('Raw Data'!T38)/60)+MINUTE('Raw Data'!T38)+(HOUR('Raw Data'!T38)*60))</f>
        <v>0</v>
      </c>
      <c r="U36" s="19">
        <f>+IF(ISERROR((SECOND('Raw Data'!U38)/60)+MINUTE('Raw Data'!U38)+(HOUR('Raw Data'!U38)*60)),"N/A",(SECOND('Raw Data'!U38)/60)+MINUTE('Raw Data'!U38)+(HOUR('Raw Data'!U38)*60))</f>
        <v>0</v>
      </c>
      <c r="V36" s="19">
        <f>+IF(ISERROR((SECOND('Raw Data'!V38)/60)+MINUTE('Raw Data'!V38)+(HOUR('Raw Data'!V38)*60)),"N/A",(SECOND('Raw Data'!V38)/60)+MINUTE('Raw Data'!V38)+(HOUR('Raw Data'!V38)*60))</f>
        <v>0</v>
      </c>
      <c r="W36" s="19">
        <f>+IF(ISERROR((SECOND('Raw Data'!W38)/60)+MINUTE('Raw Data'!W38)+(HOUR('Raw Data'!W38)*60)),"N/A",(SECOND('Raw Data'!W38)/60)+MINUTE('Raw Data'!W38)+(HOUR('Raw Data'!W38)*60))</f>
        <v>0</v>
      </c>
      <c r="X36" s="19">
        <f>+IF(ISERROR((SECOND('Raw Data'!X38)/60)+MINUTE('Raw Data'!X38)+(HOUR('Raw Data'!X38)*60)),"N/A",(SECOND('Raw Data'!X38)/60)+MINUTE('Raw Data'!X38)+(HOUR('Raw Data'!X38)*60))</f>
        <v>0</v>
      </c>
      <c r="Y36" s="19">
        <f>+IF(ISERROR((SECOND('Raw Data'!Y38)/60)+MINUTE('Raw Data'!Y38)+(HOUR('Raw Data'!Y38)*60)),"N/A",(SECOND('Raw Data'!Y38)/60)+MINUTE('Raw Data'!Y38)+(HOUR('Raw Data'!Y38)*60))</f>
        <v>0</v>
      </c>
      <c r="Z36" s="19">
        <f>+IF(ISERROR((SECOND('Raw Data'!Z38)/60)+MINUTE('Raw Data'!Z38)+(HOUR('Raw Data'!Z38)*60)),"N/A",(SECOND('Raw Data'!Z38)/60)+MINUTE('Raw Data'!Z38)+(HOUR('Raw Data'!Z38)*60))</f>
        <v>0</v>
      </c>
      <c r="AA36" s="19">
        <f>+IF(ISERROR((SECOND('Raw Data'!AA38)/60)+MINUTE('Raw Data'!AA38)+(HOUR('Raw Data'!AA38)*60)),"N/A",(SECOND('Raw Data'!AA38)/60)+MINUTE('Raw Data'!AA38)+(HOUR('Raw Data'!AA38)*60))</f>
        <v>0</v>
      </c>
      <c r="AB36" s="19">
        <f>+IF(ISERROR((SECOND('Raw Data'!AB38)/60)+MINUTE('Raw Data'!AB38)+(HOUR('Raw Data'!AB38)*60)),"N/A",(SECOND('Raw Data'!AB38)/60)+MINUTE('Raw Data'!AB38)+(HOUR('Raw Data'!AB38)*60))</f>
        <v>0</v>
      </c>
      <c r="AC36" s="19">
        <f>+IF(ISERROR((SECOND('Raw Data'!AC38)/60)+MINUTE('Raw Data'!AC38)+(HOUR('Raw Data'!AC38)*60)),"N/A",(SECOND('Raw Data'!AC38)/60)+MINUTE('Raw Data'!AC38)+(HOUR('Raw Data'!AC38)*60))</f>
        <v>0</v>
      </c>
      <c r="AD36" s="19">
        <f>+IF(ISERROR((SECOND('Raw Data'!AD38)/60)+MINUTE('Raw Data'!AD38)+(HOUR('Raw Data'!AD38)*60)),"N/A",(SECOND('Raw Data'!AD38)/60)+MINUTE('Raw Data'!AD38)+(HOUR('Raw Data'!AD38)*60))</f>
        <v>0</v>
      </c>
      <c r="AE36" s="19">
        <f>+IF(ISERROR((SECOND('Raw Data'!AE38)/60)+MINUTE('Raw Data'!AE38)+(HOUR('Raw Data'!AE38)*60)),"N/A",(SECOND('Raw Data'!AE38)/60)+MINUTE('Raw Data'!AE38)+(HOUR('Raw Data'!AE38)*60))</f>
        <v>0</v>
      </c>
      <c r="AF36" s="19">
        <f>+IF(ISERROR((SECOND('Raw Data'!AF38)/60)+MINUTE('Raw Data'!AF38)+(HOUR('Raw Data'!AF38)*60)),"N/A",(SECOND('Raw Data'!AF38)/60)+MINUTE('Raw Data'!AF38)+(HOUR('Raw Data'!AF38)*60))</f>
        <v>0</v>
      </c>
      <c r="AG36" s="19">
        <f>+IF(ISERROR((SECOND('Raw Data'!AG38)/60)+MINUTE('Raw Data'!AG38)+(HOUR('Raw Data'!AG38)*60)),"N/A",(SECOND('Raw Data'!AG38)/60)+MINUTE('Raw Data'!AG38)+(HOUR('Raw Data'!AG38)*60))</f>
        <v>0</v>
      </c>
      <c r="AH36" s="19">
        <f>+IF(ISERROR((SECOND('Raw Data'!AH38)/60)+MINUTE('Raw Data'!AH38)+(HOUR('Raw Data'!AH38)*60)),"N/A",(SECOND('Raw Data'!AH38)/60)+MINUTE('Raw Data'!AH38)+(HOUR('Raw Data'!AH38)*60))</f>
        <v>0</v>
      </c>
      <c r="AI36" s="19">
        <f>+IF(ISERROR((SECOND('Raw Data'!AI38)/60)+MINUTE('Raw Data'!AI38)+(HOUR('Raw Data'!AI38)*60)),"N/A",(SECOND('Raw Data'!AI38)/60)+MINUTE('Raw Data'!AI38)+(HOUR('Raw Data'!AI38)*60))</f>
        <v>0</v>
      </c>
      <c r="AJ36" s="19">
        <f>+IF(ISERROR((SECOND('Raw Data'!AJ38)/60)+MINUTE('Raw Data'!AJ38)+(HOUR('Raw Data'!AJ38)*60)),"N/A",(SECOND('Raw Data'!AJ38)/60)+MINUTE('Raw Data'!AJ38)+(HOUR('Raw Data'!AJ38)*60))</f>
        <v>0</v>
      </c>
      <c r="AK36" s="19">
        <f>+IF(ISERROR((SECOND('Raw Data'!AK38)/60)+MINUTE('Raw Data'!AK38)+(HOUR('Raw Data'!AK38)*60)),"N/A",(SECOND('Raw Data'!AK38)/60)+MINUTE('Raw Data'!AK38)+(HOUR('Raw Data'!AK38)*60))</f>
        <v>0</v>
      </c>
      <c r="AL36" s="19">
        <f>+IF(ISERROR((SECOND('Raw Data'!AL38)/60)+MINUTE('Raw Data'!AL38)+(HOUR('Raw Data'!AL38)*60)),"N/A",(SECOND('Raw Data'!AL38)/60)+MINUTE('Raw Data'!AL38)+(HOUR('Raw Data'!AL38)*60))</f>
        <v>0</v>
      </c>
      <c r="AM36" s="19">
        <f>+IF(ISERROR((SECOND('Raw Data'!AM38)/60)+MINUTE('Raw Data'!AM38)+(HOUR('Raw Data'!AM38)*60)),"N/A",(SECOND('Raw Data'!AM38)/60)+MINUTE('Raw Data'!AM38)+(HOUR('Raw Data'!AM38)*60))</f>
        <v>0</v>
      </c>
      <c r="AN36" s="19">
        <f>+IF(ISERROR((SECOND('Raw Data'!AN38)/60)+MINUTE('Raw Data'!AN38)+(HOUR('Raw Data'!AN38)*60)),"N/A",(SECOND('Raw Data'!AN38)/60)+MINUTE('Raw Data'!AN38)+(HOUR('Raw Data'!AN38)*60))</f>
        <v>0</v>
      </c>
      <c r="AO36" s="19">
        <f>+IF(ISERROR((SECOND('Raw Data'!AO38)/60)+MINUTE('Raw Data'!AO38)+(HOUR('Raw Data'!AO38)*60)),"N/A",(SECOND('Raw Data'!AO38)/60)+MINUTE('Raw Data'!AO38)+(HOUR('Raw Data'!AO38)*60))</f>
        <v>0</v>
      </c>
      <c r="AP36" s="19">
        <f>+IF(ISERROR((SECOND('Raw Data'!AP38)/60)+MINUTE('Raw Data'!AP38)+(HOUR('Raw Data'!AP38)*60)),"N/A",(SECOND('Raw Data'!AP38)/60)+MINUTE('Raw Data'!AP38)+(HOUR('Raw Data'!AP38)*60))</f>
        <v>0</v>
      </c>
      <c r="AQ36" s="19">
        <f>+IF(ISERROR((SECOND('Raw Data'!AQ38)/60)+MINUTE('Raw Data'!AQ38)+(HOUR('Raw Data'!AQ38)*60)),"N/A",(SECOND('Raw Data'!AQ38)/60)+MINUTE('Raw Data'!AQ38)+(HOUR('Raw Data'!AQ38)*60))</f>
        <v>0</v>
      </c>
      <c r="AR36" s="19">
        <f>+IF(ISERROR((SECOND('Raw Data'!AR38)/60)+MINUTE('Raw Data'!AR38)+(HOUR('Raw Data'!AR38)*60)),"N/A",(SECOND('Raw Data'!AR38)/60)+MINUTE('Raw Data'!AR38)+(HOUR('Raw Data'!AR38)*60))</f>
        <v>0</v>
      </c>
      <c r="AS36" s="19">
        <f>+IF(ISERROR((SECOND('Raw Data'!AS38)/60)+MINUTE('Raw Data'!AS38)+(HOUR('Raw Data'!AS38)*60)),"N/A",(SECOND('Raw Data'!AS38)/60)+MINUTE('Raw Data'!AS38)+(HOUR('Raw Data'!AS38)*60))</f>
        <v>0</v>
      </c>
      <c r="AT36" s="19">
        <f>+IF(ISERROR((SECOND('Raw Data'!AT38)/60)+MINUTE('Raw Data'!AT38)+(HOUR('Raw Data'!AT38)*60)),"N/A",(SECOND('Raw Data'!AT38)/60)+MINUTE('Raw Data'!AT38)+(HOUR('Raw Data'!AT38)*60))</f>
        <v>0</v>
      </c>
      <c r="AU36" s="19">
        <f>+IF(ISERROR((SECOND('Raw Data'!AU38)/60)+MINUTE('Raw Data'!AU38)+(HOUR('Raw Data'!AU38)*60)),"N/A",(SECOND('Raw Data'!AU38)/60)+MINUTE('Raw Data'!AU38)+(HOUR('Raw Data'!AU38)*60))</f>
        <v>0</v>
      </c>
      <c r="AV36" s="19">
        <f>+IF(ISERROR((SECOND('Raw Data'!AV38)/60)+MINUTE('Raw Data'!AV38)+(HOUR('Raw Data'!AV38)*60)),"N/A",(SECOND('Raw Data'!AV38)/60)+MINUTE('Raw Data'!AV38)+(HOUR('Raw Data'!AV38)*60))</f>
        <v>0</v>
      </c>
      <c r="AW36" s="19">
        <f>+IF(ISERROR((SECOND('Raw Data'!AW38)/60)+MINUTE('Raw Data'!AW38)+(HOUR('Raw Data'!AW38)*60)),"N/A",(SECOND('Raw Data'!AW38)/60)+MINUTE('Raw Data'!AW38)+(HOUR('Raw Data'!AW38)*60))</f>
        <v>0</v>
      </c>
      <c r="AX36" s="19">
        <f>+IF(ISERROR((SECOND('Raw Data'!AX38)/60)+MINUTE('Raw Data'!AX38)+(HOUR('Raw Data'!AX38)*60)),"N/A",(SECOND('Raw Data'!AX38)/60)+MINUTE('Raw Data'!AX38)+(HOUR('Raw Data'!AX38)*60))</f>
        <v>0</v>
      </c>
      <c r="AY36" s="19">
        <f>+IF(ISERROR((SECOND('Raw Data'!AY38)/60)+MINUTE('Raw Data'!AY38)+(HOUR('Raw Data'!AY38)*60)),"N/A",(SECOND('Raw Data'!AY38)/60)+MINUTE('Raw Data'!AY38)+(HOUR('Raw Data'!AY38)*60))</f>
        <v>0</v>
      </c>
      <c r="AZ36" s="19">
        <f>+IF(ISERROR((SECOND('Raw Data'!AZ38)/60)+MINUTE('Raw Data'!AZ38)+(HOUR('Raw Data'!AZ38)*60)),"N/A",(SECOND('Raw Data'!AZ38)/60)+MINUTE('Raw Data'!AZ38)+(HOUR('Raw Data'!AZ38)*60))</f>
        <v>0</v>
      </c>
      <c r="BA36" s="19">
        <f>+IF(ISERROR((SECOND('Raw Data'!BA38)/60)+MINUTE('Raw Data'!BA38)+(HOUR('Raw Data'!BA38)*60)),"N/A",(SECOND('Raw Data'!BA38)/60)+MINUTE('Raw Data'!BA38)+(HOUR('Raw Data'!BA38)*60))</f>
        <v>0</v>
      </c>
      <c r="BB36" s="19">
        <f>+IF(ISERROR((SECOND('Raw Data'!BB38)/60)+MINUTE('Raw Data'!BB38)+(HOUR('Raw Data'!BB38)*60)),"N/A",(SECOND('Raw Data'!BB38)/60)+MINUTE('Raw Data'!BB38)+(HOUR('Raw Data'!BB38)*60))</f>
        <v>0</v>
      </c>
      <c r="BC36" s="19">
        <f>+IF(ISERROR((SECOND('Raw Data'!BC38)/60)+MINUTE('Raw Data'!BC38)+(HOUR('Raw Data'!BC38)*60)),"N/A",(SECOND('Raw Data'!BC38)/60)+MINUTE('Raw Data'!BC38)+(HOUR('Raw Data'!BC38)*60))</f>
        <v>0</v>
      </c>
      <c r="BD36" s="19">
        <f>+IF(ISERROR((SECOND('Raw Data'!BD38)/60)+MINUTE('Raw Data'!BD38)+(HOUR('Raw Data'!BD38)*60)),"N/A",(SECOND('Raw Data'!BD38)/60)+MINUTE('Raw Data'!BD38)+(HOUR('Raw Data'!BD38)*60))</f>
        <v>0</v>
      </c>
      <c r="BE36" s="19">
        <f>+IF(ISERROR((SECOND('Raw Data'!BE38)/60)+MINUTE('Raw Data'!BE38)+(HOUR('Raw Data'!BE38)*60)),"N/A",(SECOND('Raw Data'!BE38)/60)+MINUTE('Raw Data'!BE38)+(HOUR('Raw Data'!BE38)*60))</f>
        <v>0</v>
      </c>
      <c r="BF36" s="19">
        <f>+IF(ISERROR((SECOND('Raw Data'!BF38)/60)+MINUTE('Raw Data'!BF38)+(HOUR('Raw Data'!BF38)*60)),"N/A",(SECOND('Raw Data'!BF38)/60)+MINUTE('Raw Data'!BF38)+(HOUR('Raw Data'!BF38)*60))</f>
        <v>0</v>
      </c>
      <c r="BG36" s="19">
        <f>+IF(ISERROR((SECOND('Raw Data'!BG38)/60)+MINUTE('Raw Data'!BG38)+(HOUR('Raw Data'!BG38)*60)),"N/A",(SECOND('Raw Data'!BG38)/60)+MINUTE('Raw Data'!BG38)+(HOUR('Raw Data'!BG38)*60))</f>
        <v>0</v>
      </c>
      <c r="BH36" s="19">
        <f>+IF(ISERROR((SECOND('Raw Data'!BH38)/60)+MINUTE('Raw Data'!BH38)+(HOUR('Raw Data'!BH38)*60)),"N/A",(SECOND('Raw Data'!BH38)/60)+MINUTE('Raw Data'!BH38)+(HOUR('Raw Data'!BH38)*60))</f>
        <v>0</v>
      </c>
      <c r="BI36" s="19">
        <f>+IF(ISERROR((SECOND('Raw Data'!BI38)/60)+MINUTE('Raw Data'!BI38)+(HOUR('Raw Data'!BI38)*60)),"N/A",(SECOND('Raw Data'!BI38)/60)+MINUTE('Raw Data'!BI38)+(HOUR('Raw Data'!BI38)*60))</f>
        <v>0</v>
      </c>
      <c r="BJ36" s="19">
        <f>+IF(ISERROR((SECOND('Raw Data'!BJ38)/60)+MINUTE('Raw Data'!BJ38)+(HOUR('Raw Data'!BJ38)*60)),"N/A",(SECOND('Raw Data'!BJ38)/60)+MINUTE('Raw Data'!BJ38)+(HOUR('Raw Data'!BJ38)*60))</f>
        <v>0</v>
      </c>
      <c r="BK36" s="19">
        <f>+IF(ISERROR((SECOND('Raw Data'!BK38)/60)+MINUTE('Raw Data'!BK38)+(HOUR('Raw Data'!BK38)*60)),"N/A",(SECOND('Raw Data'!BK38)/60)+MINUTE('Raw Data'!BK38)+(HOUR('Raw Data'!BK38)*60))</f>
        <v>0</v>
      </c>
      <c r="BL36" s="19">
        <f>+IF(ISERROR((SECOND('Raw Data'!BL38)/60)+MINUTE('Raw Data'!BL38)+(HOUR('Raw Data'!BL38)*60)),"N/A",(SECOND('Raw Data'!BL38)/60)+MINUTE('Raw Data'!BL38)+(HOUR('Raw Data'!BL38)*60))</f>
        <v>0</v>
      </c>
      <c r="BM36" s="19">
        <f>+IF(ISERROR((SECOND('Raw Data'!BM38)/60)+MINUTE('Raw Data'!BM38)+(HOUR('Raw Data'!BM38)*60)),"N/A",(SECOND('Raw Data'!BM38)/60)+MINUTE('Raw Data'!BM38)+(HOUR('Raw Data'!BM38)*60))</f>
        <v>0</v>
      </c>
      <c r="BN36" s="19">
        <f>+IF(ISERROR((SECOND('Raw Data'!BN38)/60)+MINUTE('Raw Data'!BN38)+(HOUR('Raw Data'!BN38)*60)),"N/A",(SECOND('Raw Data'!BN38)/60)+MINUTE('Raw Data'!BN38)+(HOUR('Raw Data'!BN38)*60))</f>
        <v>0</v>
      </c>
      <c r="BO36" s="19">
        <f>+IF(ISERROR((SECOND('Raw Data'!BO38)/60)+MINUTE('Raw Data'!BO38)+(HOUR('Raw Data'!BO38)*60)),"N/A",(SECOND('Raw Data'!BO38)/60)+MINUTE('Raw Data'!BO38)+(HOUR('Raw Data'!BO38)*60))</f>
        <v>0</v>
      </c>
      <c r="BP36" s="19">
        <f>+IF(ISERROR((SECOND('Raw Data'!BP38)/60)+MINUTE('Raw Data'!BP38)+(HOUR('Raw Data'!BP38)*60)),"N/A",(SECOND('Raw Data'!BP38)/60)+MINUTE('Raw Data'!BP38)+(HOUR('Raw Data'!BP38)*60))</f>
        <v>0</v>
      </c>
      <c r="BQ36" s="19">
        <f>+IF(ISERROR((SECOND('Raw Data'!BQ38)/60)+MINUTE('Raw Data'!BQ38)+(HOUR('Raw Data'!BQ38)*60)),"N/A",(SECOND('Raw Data'!BQ38)/60)+MINUTE('Raw Data'!BQ38)+(HOUR('Raw Data'!BQ38)*60))</f>
        <v>0</v>
      </c>
      <c r="BR36" s="19">
        <f>+IF(ISERROR((SECOND('Raw Data'!BR38)/60)+MINUTE('Raw Data'!BR38)+(HOUR('Raw Data'!BR38)*60)),"N/A",(SECOND('Raw Data'!BR38)/60)+MINUTE('Raw Data'!BR38)+(HOUR('Raw Data'!BR38)*60))</f>
        <v>0</v>
      </c>
      <c r="BS36" s="19">
        <f>+IF(ISERROR((SECOND('Raw Data'!BS38)/60)+MINUTE('Raw Data'!BS38)+(HOUR('Raw Data'!BS38)*60)),"N/A",(SECOND('Raw Data'!BS38)/60)+MINUTE('Raw Data'!BS38)+(HOUR('Raw Data'!BS38)*60))</f>
        <v>0</v>
      </c>
      <c r="BT36" s="19">
        <f>+IF(ISERROR((SECOND('Raw Data'!BT38)/60)+MINUTE('Raw Data'!BT38)+(HOUR('Raw Data'!BT38)*60)),"N/A",(SECOND('Raw Data'!BT38)/60)+MINUTE('Raw Data'!BT38)+(HOUR('Raw Data'!BT38)*60))</f>
        <v>0</v>
      </c>
      <c r="BU36" s="19">
        <f>+IF(ISERROR((SECOND('Raw Data'!BU38)/60)+MINUTE('Raw Data'!BU38)+(HOUR('Raw Data'!BU38)*60)),"N/A",(SECOND('Raw Data'!BU38)/60)+MINUTE('Raw Data'!BU38)+(HOUR('Raw Data'!BU38)*60))</f>
        <v>0</v>
      </c>
      <c r="BV36" s="19">
        <f>+IF(ISERROR((SECOND('Raw Data'!BV38)/60)+MINUTE('Raw Data'!BV38)+(HOUR('Raw Data'!BV38)*60)),"N/A",(SECOND('Raw Data'!BV38)/60)+MINUTE('Raw Data'!BV38)+(HOUR('Raw Data'!BV38)*60))</f>
        <v>0</v>
      </c>
      <c r="BW36" s="19">
        <f>+IF(ISERROR((SECOND('Raw Data'!BW38)/60)+MINUTE('Raw Data'!BW38)+(HOUR('Raw Data'!BW38)*60)),"N/A",(SECOND('Raw Data'!BW38)/60)+MINUTE('Raw Data'!BW38)+(HOUR('Raw Data'!BW38)*60))</f>
        <v>0</v>
      </c>
      <c r="BX36" s="19">
        <f>+IF(ISERROR((SECOND('Raw Data'!BX38)/60)+MINUTE('Raw Data'!BX38)+(HOUR('Raw Data'!BX38)*60)),"N/A",(SECOND('Raw Data'!BX38)/60)+MINUTE('Raw Data'!BX38)+(HOUR('Raw Data'!BX38)*60))</f>
        <v>0</v>
      </c>
      <c r="BY36" s="19">
        <f>+IF(ISERROR((SECOND('Raw Data'!BY38)/60)+MINUTE('Raw Data'!BY38)+(HOUR('Raw Data'!BY38)*60)),"N/A",(SECOND('Raw Data'!BY38)/60)+MINUTE('Raw Data'!BY38)+(HOUR('Raw Data'!BY38)*60))</f>
        <v>0</v>
      </c>
      <c r="BZ36" s="19">
        <f>+IF(ISERROR((SECOND('Raw Data'!BZ38)/60)+MINUTE('Raw Data'!BZ38)+(HOUR('Raw Data'!BZ38)*60)),"N/A",(SECOND('Raw Data'!BZ38)/60)+MINUTE('Raw Data'!BZ38)+(HOUR('Raw Data'!BZ38)*60))</f>
        <v>0</v>
      </c>
      <c r="CA36" s="19">
        <f>+IF(ISERROR((SECOND('Raw Data'!CA38)/60)+MINUTE('Raw Data'!CA38)+(HOUR('Raw Data'!CA38)*60)),"N/A",(SECOND('Raw Data'!CA38)/60)+MINUTE('Raw Data'!CA38)+(HOUR('Raw Data'!CA38)*60))</f>
        <v>0</v>
      </c>
      <c r="CB36" s="19">
        <f>+IF(ISERROR((SECOND('Raw Data'!CB38)/60)+MINUTE('Raw Data'!CB38)+(HOUR('Raw Data'!CB38)*60)),"N/A",(SECOND('Raw Data'!CB38)/60)+MINUTE('Raw Data'!CB38)+(HOUR('Raw Data'!CB38)*60))</f>
        <v>0</v>
      </c>
      <c r="CC36" s="19">
        <f>+IF(ISERROR((SECOND('Raw Data'!CC38)/60)+MINUTE('Raw Data'!CC38)+(HOUR('Raw Data'!CC38)*60)),"N/A",(SECOND('Raw Data'!CC38)/60)+MINUTE('Raw Data'!CC38)+(HOUR('Raw Data'!CC38)*60))</f>
        <v>0</v>
      </c>
      <c r="CD36" s="19">
        <f>+IF(ISERROR((SECOND('Raw Data'!CD38)/60)+MINUTE('Raw Data'!CD38)+(HOUR('Raw Data'!CD38)*60)),"N/A",(SECOND('Raw Data'!CD38)/60)+MINUTE('Raw Data'!CD38)+(HOUR('Raw Data'!CD38)*60))</f>
        <v>0</v>
      </c>
    </row>
    <row r="37" spans="1:82" x14ac:dyDescent="0.25">
      <c r="A37" s="215"/>
      <c r="B37" t="s">
        <v>87</v>
      </c>
      <c r="C37" t="s">
        <v>31</v>
      </c>
      <c r="D37" s="19">
        <f>+IF(ISERROR((SECOND('Raw Data'!D39)/60)+MINUTE('Raw Data'!D39)+(HOUR('Raw Data'!D39)*60)),"N/A",(SECOND('Raw Data'!D39)/60)+MINUTE('Raw Data'!D39)+(HOUR('Raw Data'!D39)*60))</f>
        <v>0.58333333333333337</v>
      </c>
      <c r="E37" s="19">
        <f>+IF(ISERROR((SECOND('Raw Data'!E39)/60)+MINUTE('Raw Data'!E39)+(HOUR('Raw Data'!E39)*60)),"N/A",(SECOND('Raw Data'!E39)/60)+MINUTE('Raw Data'!E39)+(HOUR('Raw Data'!E39)*60))</f>
        <v>2.0666666666666669</v>
      </c>
      <c r="F37" s="19">
        <f>+IF(ISERROR((SECOND('Raw Data'!F39)/60)+MINUTE('Raw Data'!F39)+(HOUR('Raw Data'!F39)*60)),"N/A",(SECOND('Raw Data'!F39)/60)+MINUTE('Raw Data'!F39)+(HOUR('Raw Data'!F39)*60))</f>
        <v>0.58333333333333337</v>
      </c>
      <c r="G37" s="19">
        <f>+IF(ISERROR((SECOND('Raw Data'!G39)/60)+MINUTE('Raw Data'!G39)+(HOUR('Raw Data'!G39)*60)),"N/A",(SECOND('Raw Data'!G39)/60)+MINUTE('Raw Data'!G39)+(HOUR('Raw Data'!G39)*60))</f>
        <v>10.516666666666667</v>
      </c>
      <c r="H37" s="19">
        <f>+IF(ISERROR((SECOND('Raw Data'!H39)/60)+MINUTE('Raw Data'!H39)+(HOUR('Raw Data'!H39)*60)),"N/A",(SECOND('Raw Data'!H39)/60)+MINUTE('Raw Data'!H39)+(HOUR('Raw Data'!H39)*60))</f>
        <v>2.5</v>
      </c>
      <c r="I37" s="19">
        <f>+IF(ISERROR((SECOND('Raw Data'!I39)/60)+MINUTE('Raw Data'!I39)+(HOUR('Raw Data'!I39)*60)),"N/A",(SECOND('Raw Data'!I39)/60)+MINUTE('Raw Data'!I39)+(HOUR('Raw Data'!I39)*60))</f>
        <v>4.4666666666666668</v>
      </c>
      <c r="J37" s="19">
        <f>+IF(ISERROR((SECOND('Raw Data'!J39)/60)+MINUTE('Raw Data'!J39)+(HOUR('Raw Data'!J39)*60)),"N/A",(SECOND('Raw Data'!J39)/60)+MINUTE('Raw Data'!J39)+(HOUR('Raw Data'!J39)*60))</f>
        <v>0.3</v>
      </c>
      <c r="K37" s="19">
        <f>+IF(ISERROR((SECOND('Raw Data'!K39)/60)+MINUTE('Raw Data'!K39)+(HOUR('Raw Data'!K39)*60)),"N/A",(SECOND('Raw Data'!K39)/60)+MINUTE('Raw Data'!K39)+(HOUR('Raw Data'!K39)*60))</f>
        <v>0.13333333333333333</v>
      </c>
      <c r="L37" s="19">
        <f>+IF(ISERROR((SECOND('Raw Data'!L39)/60)+MINUTE('Raw Data'!L39)+(HOUR('Raw Data'!L39)*60)),"N/A",(SECOND('Raw Data'!L39)/60)+MINUTE('Raw Data'!L39)+(HOUR('Raw Data'!L39)*60))</f>
        <v>3.7666666666666666</v>
      </c>
      <c r="M37" s="19">
        <f>+IF(ISERROR((SECOND('Raw Data'!M39)/60)+MINUTE('Raw Data'!M39)+(HOUR('Raw Data'!M39)*60)),"N/A",(SECOND('Raw Data'!M39)/60)+MINUTE('Raw Data'!M39)+(HOUR('Raw Data'!M39)*60))</f>
        <v>0.38333333333333336</v>
      </c>
      <c r="N37" s="19">
        <f>+IF(ISERROR((SECOND('Raw Data'!N39)/60)+MINUTE('Raw Data'!N39)+(HOUR('Raw Data'!N39)*60)),"N/A",(SECOND('Raw Data'!N39)/60)+MINUTE('Raw Data'!N39)+(HOUR('Raw Data'!N39)*60))</f>
        <v>5.166666666666667</v>
      </c>
      <c r="O37" s="19">
        <f>+IF(ISERROR((SECOND('Raw Data'!O39)/60)+MINUTE('Raw Data'!O39)+(HOUR('Raw Data'!O39)*60)),"N/A",(SECOND('Raw Data'!O39)/60)+MINUTE('Raw Data'!O39)+(HOUR('Raw Data'!O39)*60))</f>
        <v>11.716666666666667</v>
      </c>
      <c r="P37" s="19">
        <f>+IF(ISERROR((SECOND('Raw Data'!P39)/60)+MINUTE('Raw Data'!P39)+(HOUR('Raw Data'!P39)*60)),"N/A",(SECOND('Raw Data'!P39)/60)+MINUTE('Raw Data'!P39)+(HOUR('Raw Data'!P39)*60))</f>
        <v>1.2666666666666666</v>
      </c>
      <c r="Q37" s="19">
        <f>+IF(ISERROR((SECOND('Raw Data'!Q39)/60)+MINUTE('Raw Data'!Q39)+(HOUR('Raw Data'!Q39)*60)),"N/A",(SECOND('Raw Data'!Q39)/60)+MINUTE('Raw Data'!Q39)+(HOUR('Raw Data'!Q39)*60))</f>
        <v>1.9833333333333334</v>
      </c>
      <c r="R37" s="43">
        <f>+IF(ISERROR((SECOND('Raw Data'!R39)/60)+MINUTE('Raw Data'!R39)+(HOUR('Raw Data'!R39)*60)),"N/A",(SECOND('Raw Data'!R39)/60)+MINUTE('Raw Data'!R39)+(HOUR('Raw Data'!R39)*60))</f>
        <v>3.8333333333333335</v>
      </c>
      <c r="S37" s="19">
        <f>+IF(ISERROR((SECOND('Raw Data'!S39)/60)+MINUTE('Raw Data'!S39)+(HOUR('Raw Data'!S39)*60)),"N/A",(SECOND('Raw Data'!S39)/60)+MINUTE('Raw Data'!S39)+(HOUR('Raw Data'!S39)*60))</f>
        <v>2.3666666666666667</v>
      </c>
      <c r="T37" s="19">
        <f>+IF(ISERROR((SECOND('Raw Data'!T39)/60)+MINUTE('Raw Data'!T39)+(HOUR('Raw Data'!T39)*60)),"N/A",(SECOND('Raw Data'!T39)/60)+MINUTE('Raw Data'!T39)+(HOUR('Raw Data'!T39)*60))</f>
        <v>0.71666666666666667</v>
      </c>
      <c r="U37" s="19">
        <f>+IF(ISERROR((SECOND('Raw Data'!U39)/60)+MINUTE('Raw Data'!U39)+(HOUR('Raw Data'!U39)*60)),"N/A",(SECOND('Raw Data'!U39)/60)+MINUTE('Raw Data'!U39)+(HOUR('Raw Data'!U39)*60))</f>
        <v>0.6</v>
      </c>
      <c r="V37" s="19">
        <f>+IF(ISERROR((SECOND('Raw Data'!V39)/60)+MINUTE('Raw Data'!V39)+(HOUR('Raw Data'!V39)*60)),"N/A",(SECOND('Raw Data'!V39)/60)+MINUTE('Raw Data'!V39)+(HOUR('Raw Data'!V39)*60))</f>
        <v>2.6833333333333336</v>
      </c>
      <c r="W37" s="19">
        <f>+IF(ISERROR((SECOND('Raw Data'!W39)/60)+MINUTE('Raw Data'!W39)+(HOUR('Raw Data'!W39)*60)),"N/A",(SECOND('Raw Data'!W39)/60)+MINUTE('Raw Data'!W39)+(HOUR('Raw Data'!W39)*60))</f>
        <v>0.25</v>
      </c>
      <c r="X37" s="19">
        <f>+IF(ISERROR((SECOND('Raw Data'!X39)/60)+MINUTE('Raw Data'!X39)+(HOUR('Raw Data'!X39)*60)),"N/A",(SECOND('Raw Data'!X39)/60)+MINUTE('Raw Data'!X39)+(HOUR('Raw Data'!X39)*60))</f>
        <v>1.2</v>
      </c>
      <c r="Y37" s="19">
        <f>+IF(ISERROR((SECOND('Raw Data'!Y39)/60)+MINUTE('Raw Data'!Y39)+(HOUR('Raw Data'!Y39)*60)),"N/A",(SECOND('Raw Data'!Y39)/60)+MINUTE('Raw Data'!Y39)+(HOUR('Raw Data'!Y39)*60))</f>
        <v>42.3</v>
      </c>
      <c r="Z37" s="19">
        <f>+IF(ISERROR((SECOND('Raw Data'!Z39)/60)+MINUTE('Raw Data'!Z39)+(HOUR('Raw Data'!Z39)*60)),"N/A",(SECOND('Raw Data'!Z39)/60)+MINUTE('Raw Data'!Z39)+(HOUR('Raw Data'!Z39)*60))</f>
        <v>1.8333333333333335</v>
      </c>
      <c r="AA37" s="19">
        <f>+IF(ISERROR((SECOND('Raw Data'!AA39)/60)+MINUTE('Raw Data'!AA39)+(HOUR('Raw Data'!AA39)*60)),"N/A",(SECOND('Raw Data'!AA39)/60)+MINUTE('Raw Data'!AA39)+(HOUR('Raw Data'!AA39)*60))</f>
        <v>3.45</v>
      </c>
      <c r="AB37" s="19">
        <f>+IF(ISERROR((SECOND('Raw Data'!AB39)/60)+MINUTE('Raw Data'!AB39)+(HOUR('Raw Data'!AB39)*60)),"N/A",(SECOND('Raw Data'!AB39)/60)+MINUTE('Raw Data'!AB39)+(HOUR('Raw Data'!AB39)*60))</f>
        <v>0.66666666666666663</v>
      </c>
      <c r="AC37" s="19">
        <f>+IF(ISERROR((SECOND('Raw Data'!AC39)/60)+MINUTE('Raw Data'!AC39)+(HOUR('Raw Data'!AC39)*60)),"N/A",(SECOND('Raw Data'!AC39)/60)+MINUTE('Raw Data'!AC39)+(HOUR('Raw Data'!AC39)*60))</f>
        <v>3.3833333333333333</v>
      </c>
      <c r="AD37" s="19">
        <f>+IF(ISERROR((SECOND('Raw Data'!AD39)/60)+MINUTE('Raw Data'!AD39)+(HOUR('Raw Data'!AD39)*60)),"N/A",(SECOND('Raw Data'!AD39)/60)+MINUTE('Raw Data'!AD39)+(HOUR('Raw Data'!AD39)*60))</f>
        <v>8.6666666666666661</v>
      </c>
      <c r="AE37" s="19">
        <f>+IF(ISERROR((SECOND('Raw Data'!AE39)/60)+MINUTE('Raw Data'!AE39)+(HOUR('Raw Data'!AE39)*60)),"N/A",(SECOND('Raw Data'!AE39)/60)+MINUTE('Raw Data'!AE39)+(HOUR('Raw Data'!AE39)*60))</f>
        <v>2.5</v>
      </c>
      <c r="AF37" s="19">
        <f>+IF(ISERROR((SECOND('Raw Data'!AF39)/60)+MINUTE('Raw Data'!AF39)+(HOUR('Raw Data'!AF39)*60)),"N/A",(SECOND('Raw Data'!AF39)/60)+MINUTE('Raw Data'!AF39)+(HOUR('Raw Data'!AF39)*60))</f>
        <v>0.38333333333333336</v>
      </c>
      <c r="AG37" s="19">
        <f>+IF(ISERROR((SECOND('Raw Data'!AG39)/60)+MINUTE('Raw Data'!AG39)+(HOUR('Raw Data'!AG39)*60)),"N/A",(SECOND('Raw Data'!AG39)/60)+MINUTE('Raw Data'!AG39)+(HOUR('Raw Data'!AG39)*60))</f>
        <v>3.5</v>
      </c>
      <c r="AH37" s="19">
        <f>+IF(ISERROR((SECOND('Raw Data'!AH39)/60)+MINUTE('Raw Data'!AH39)+(HOUR('Raw Data'!AH39)*60)),"N/A",(SECOND('Raw Data'!AH39)/60)+MINUTE('Raw Data'!AH39)+(HOUR('Raw Data'!AH39)*60))</f>
        <v>2.15</v>
      </c>
      <c r="AI37" s="19">
        <f>+IF(ISERROR((SECOND('Raw Data'!AI39)/60)+MINUTE('Raw Data'!AI39)+(HOUR('Raw Data'!AI39)*60)),"N/A",(SECOND('Raw Data'!AI39)/60)+MINUTE('Raw Data'!AI39)+(HOUR('Raw Data'!AI39)*60))</f>
        <v>3.7</v>
      </c>
      <c r="AJ37" s="19">
        <f>+IF(ISERROR((SECOND('Raw Data'!AJ39)/60)+MINUTE('Raw Data'!AJ39)+(HOUR('Raw Data'!AJ39)*60)),"N/A",(SECOND('Raw Data'!AJ39)/60)+MINUTE('Raw Data'!AJ39)+(HOUR('Raw Data'!AJ39)*60))</f>
        <v>1.1666666666666667</v>
      </c>
      <c r="AK37" s="19">
        <f>+IF(ISERROR((SECOND('Raw Data'!AK39)/60)+MINUTE('Raw Data'!AK39)+(HOUR('Raw Data'!AK39)*60)),"N/A",(SECOND('Raw Data'!AK39)/60)+MINUTE('Raw Data'!AK39)+(HOUR('Raw Data'!AK39)*60))</f>
        <v>1.5166666666666666</v>
      </c>
      <c r="AL37" s="19">
        <f>+IF(ISERROR((SECOND('Raw Data'!AL39)/60)+MINUTE('Raw Data'!AL39)+(HOUR('Raw Data'!AL39)*60)),"N/A",(SECOND('Raw Data'!AL39)/60)+MINUTE('Raw Data'!AL39)+(HOUR('Raw Data'!AL39)*60))</f>
        <v>0.18333333333333332</v>
      </c>
      <c r="AM37" s="19">
        <f>+IF(ISERROR((SECOND('Raw Data'!AM39)/60)+MINUTE('Raw Data'!AM39)+(HOUR('Raw Data'!AM39)*60)),"N/A",(SECOND('Raw Data'!AM39)/60)+MINUTE('Raw Data'!AM39)+(HOUR('Raw Data'!AM39)*60))</f>
        <v>2.2999999999999998</v>
      </c>
      <c r="AN37" s="19">
        <f>+IF(ISERROR((SECOND('Raw Data'!AN39)/60)+MINUTE('Raw Data'!AN39)+(HOUR('Raw Data'!AN39)*60)),"N/A",(SECOND('Raw Data'!AN39)/60)+MINUTE('Raw Data'!AN39)+(HOUR('Raw Data'!AN39)*60))</f>
        <v>6.1</v>
      </c>
      <c r="AO37" s="19">
        <f>+IF(ISERROR((SECOND('Raw Data'!AO39)/60)+MINUTE('Raw Data'!AO39)+(HOUR('Raw Data'!AO39)*60)),"N/A",(SECOND('Raw Data'!AO39)/60)+MINUTE('Raw Data'!AO39)+(HOUR('Raw Data'!AO39)*60))</f>
        <v>1.85</v>
      </c>
      <c r="AP37" s="19">
        <f>+IF(ISERROR((SECOND('Raw Data'!AP39)/60)+MINUTE('Raw Data'!AP39)+(HOUR('Raw Data'!AP39)*60)),"N/A",(SECOND('Raw Data'!AP39)/60)+MINUTE('Raw Data'!AP39)+(HOUR('Raw Data'!AP39)*60))</f>
        <v>0.75</v>
      </c>
      <c r="AQ37" s="19">
        <f>+IF(ISERROR((SECOND('Raw Data'!AQ39)/60)+MINUTE('Raw Data'!AQ39)+(HOUR('Raw Data'!AQ39)*60)),"N/A",(SECOND('Raw Data'!AQ39)/60)+MINUTE('Raw Data'!AQ39)+(HOUR('Raw Data'!AQ39)*60))</f>
        <v>0.41666666666666669</v>
      </c>
      <c r="AR37" s="19" t="str">
        <f>+IF(ISERROR((SECOND('Raw Data'!AR39)/60)+MINUTE('Raw Data'!AR39)+(HOUR('Raw Data'!AR39)*60)),"N/A",(SECOND('Raw Data'!AR39)/60)+MINUTE('Raw Data'!AR39)+(HOUR('Raw Data'!AR39)*60))</f>
        <v>N/A</v>
      </c>
      <c r="AS37" s="19">
        <f>+IF(ISERROR((SECOND('Raw Data'!AS39)/60)+MINUTE('Raw Data'!AS39)+(HOUR('Raw Data'!AS39)*60)),"N/A",(SECOND('Raw Data'!AS39)/60)+MINUTE('Raw Data'!AS39)+(HOUR('Raw Data'!AS39)*60))</f>
        <v>1.6833333333333333</v>
      </c>
      <c r="AT37" s="19">
        <f>+IF(ISERROR((SECOND('Raw Data'!AT39)/60)+MINUTE('Raw Data'!AT39)+(HOUR('Raw Data'!AT39)*60)),"N/A",(SECOND('Raw Data'!AT39)/60)+MINUTE('Raw Data'!AT39)+(HOUR('Raw Data'!AT39)*60))</f>
        <v>1.6666666666666665</v>
      </c>
      <c r="AU37" s="19">
        <f>+IF(ISERROR((SECOND('Raw Data'!AU39)/60)+MINUTE('Raw Data'!AU39)+(HOUR('Raw Data'!AU39)*60)),"N/A",(SECOND('Raw Data'!AU39)/60)+MINUTE('Raw Data'!AU39)+(HOUR('Raw Data'!AU39)*60))</f>
        <v>1.5166666666666666</v>
      </c>
      <c r="AV37" s="19">
        <f>+IF(ISERROR((SECOND('Raw Data'!AV39)/60)+MINUTE('Raw Data'!AV39)+(HOUR('Raw Data'!AV39)*60)),"N/A",(SECOND('Raw Data'!AV39)/60)+MINUTE('Raw Data'!AV39)+(HOUR('Raw Data'!AV39)*60))</f>
        <v>2.25</v>
      </c>
      <c r="AW37" s="19">
        <f>+IF(ISERROR((SECOND('Raw Data'!AW39)/60)+MINUTE('Raw Data'!AW39)+(HOUR('Raw Data'!AW39)*60)),"N/A",(SECOND('Raw Data'!AW39)/60)+MINUTE('Raw Data'!AW39)+(HOUR('Raw Data'!AW39)*60))</f>
        <v>2.4500000000000002</v>
      </c>
      <c r="AX37" s="19">
        <f>+IF(ISERROR((SECOND('Raw Data'!AX39)/60)+MINUTE('Raw Data'!AX39)+(HOUR('Raw Data'!AX39)*60)),"N/A",(SECOND('Raw Data'!AX39)/60)+MINUTE('Raw Data'!AX39)+(HOUR('Raw Data'!AX39)*60))</f>
        <v>0.5</v>
      </c>
      <c r="AY37" s="19">
        <f>+IF(ISERROR((SECOND('Raw Data'!AY39)/60)+MINUTE('Raw Data'!AY39)+(HOUR('Raw Data'!AY39)*60)),"N/A",(SECOND('Raw Data'!AY39)/60)+MINUTE('Raw Data'!AY39)+(HOUR('Raw Data'!AY39)*60))</f>
        <v>3</v>
      </c>
      <c r="AZ37" s="19">
        <f>+IF(ISERROR((SECOND('Raw Data'!AZ39)/60)+MINUTE('Raw Data'!AZ39)+(HOUR('Raw Data'!AZ39)*60)),"N/A",(SECOND('Raw Data'!AZ39)/60)+MINUTE('Raw Data'!AZ39)+(HOUR('Raw Data'!AZ39)*60))</f>
        <v>3.8833333333333333</v>
      </c>
      <c r="BA37" s="19">
        <f>+IF(ISERROR((SECOND('Raw Data'!BA39)/60)+MINUTE('Raw Data'!BA39)+(HOUR('Raw Data'!BA39)*60)),"N/A",(SECOND('Raw Data'!BA39)/60)+MINUTE('Raw Data'!BA39)+(HOUR('Raw Data'!BA39)*60))</f>
        <v>3.5666666666666664</v>
      </c>
      <c r="BB37" s="19">
        <f>+IF(ISERROR((SECOND('Raw Data'!BB39)/60)+MINUTE('Raw Data'!BB39)+(HOUR('Raw Data'!BB39)*60)),"N/A",(SECOND('Raw Data'!BB39)/60)+MINUTE('Raw Data'!BB39)+(HOUR('Raw Data'!BB39)*60))</f>
        <v>0.23333333333333334</v>
      </c>
      <c r="BC37" s="19">
        <f>+IF(ISERROR((SECOND('Raw Data'!BC39)/60)+MINUTE('Raw Data'!BC39)+(HOUR('Raw Data'!BC39)*60)),"N/A",(SECOND('Raw Data'!BC39)/60)+MINUTE('Raw Data'!BC39)+(HOUR('Raw Data'!BC39)*60))</f>
        <v>2.5666666666666664</v>
      </c>
      <c r="BD37" s="19">
        <f>+IF(ISERROR((SECOND('Raw Data'!BD39)/60)+MINUTE('Raw Data'!BD39)+(HOUR('Raw Data'!BD39)*60)),"N/A",(SECOND('Raw Data'!BD39)/60)+MINUTE('Raw Data'!BD39)+(HOUR('Raw Data'!BD39)*60))</f>
        <v>2.6166666666666667</v>
      </c>
      <c r="BE37" s="19">
        <f>+IF(ISERROR((SECOND('Raw Data'!BE39)/60)+MINUTE('Raw Data'!BE39)+(HOUR('Raw Data'!BE39)*60)),"N/A",(SECOND('Raw Data'!BE39)/60)+MINUTE('Raw Data'!BE39)+(HOUR('Raw Data'!BE39)*60))</f>
        <v>2.0833333333333335</v>
      </c>
      <c r="BF37" s="19">
        <f>+IF(ISERROR((SECOND('Raw Data'!BF39)/60)+MINUTE('Raw Data'!BF39)+(HOUR('Raw Data'!BF39)*60)),"N/A",(SECOND('Raw Data'!BF39)/60)+MINUTE('Raw Data'!BF39)+(HOUR('Raw Data'!BF39)*60))</f>
        <v>2.2166666666666668</v>
      </c>
      <c r="BG37" s="19">
        <f>+IF(ISERROR((SECOND('Raw Data'!BG39)/60)+MINUTE('Raw Data'!BG39)+(HOUR('Raw Data'!BG39)*60)),"N/A",(SECOND('Raw Data'!BG39)/60)+MINUTE('Raw Data'!BG39)+(HOUR('Raw Data'!BG39)*60))</f>
        <v>1.95</v>
      </c>
      <c r="BH37" s="19">
        <f>+IF(ISERROR((SECOND('Raw Data'!BH39)/60)+MINUTE('Raw Data'!BH39)+(HOUR('Raw Data'!BH39)*60)),"N/A",(SECOND('Raw Data'!BH39)/60)+MINUTE('Raw Data'!BH39)+(HOUR('Raw Data'!BH39)*60))</f>
        <v>2.1333333333333333</v>
      </c>
      <c r="BI37" s="19">
        <f>+IF(ISERROR((SECOND('Raw Data'!BI39)/60)+MINUTE('Raw Data'!BI39)+(HOUR('Raw Data'!BI39)*60)),"N/A",(SECOND('Raw Data'!BI39)/60)+MINUTE('Raw Data'!BI39)+(HOUR('Raw Data'!BI39)*60))</f>
        <v>3</v>
      </c>
      <c r="BJ37" s="19">
        <f>+IF(ISERROR((SECOND('Raw Data'!BJ39)/60)+MINUTE('Raw Data'!BJ39)+(HOUR('Raw Data'!BJ39)*60)),"N/A",(SECOND('Raw Data'!BJ39)/60)+MINUTE('Raw Data'!BJ39)+(HOUR('Raw Data'!BJ39)*60))</f>
        <v>1.85</v>
      </c>
      <c r="BK37" s="19">
        <f>+IF(ISERROR((SECOND('Raw Data'!BK39)/60)+MINUTE('Raw Data'!BK39)+(HOUR('Raw Data'!BK39)*60)),"N/A",(SECOND('Raw Data'!BK39)/60)+MINUTE('Raw Data'!BK39)+(HOUR('Raw Data'!BK39)*60))</f>
        <v>1.3166666666666667</v>
      </c>
      <c r="BL37" s="19">
        <f>+IF(ISERROR((SECOND('Raw Data'!BL39)/60)+MINUTE('Raw Data'!BL39)+(HOUR('Raw Data'!BL39)*60)),"N/A",(SECOND('Raw Data'!BL39)/60)+MINUTE('Raw Data'!BL39)+(HOUR('Raw Data'!BL39)*60))</f>
        <v>0.5</v>
      </c>
      <c r="BM37" s="19">
        <f>+IF(ISERROR((SECOND('Raw Data'!BM39)/60)+MINUTE('Raw Data'!BM39)+(HOUR('Raw Data'!BM39)*60)),"N/A",(SECOND('Raw Data'!BM39)/60)+MINUTE('Raw Data'!BM39)+(HOUR('Raw Data'!BM39)*60))</f>
        <v>0.53333333333333333</v>
      </c>
      <c r="BN37" s="19">
        <f>+IF(ISERROR((SECOND('Raw Data'!BN39)/60)+MINUTE('Raw Data'!BN39)+(HOUR('Raw Data'!BN39)*60)),"N/A",(SECOND('Raw Data'!BN39)/60)+MINUTE('Raw Data'!BN39)+(HOUR('Raw Data'!BN39)*60))</f>
        <v>2.5</v>
      </c>
      <c r="BO37" s="19">
        <f>+IF(ISERROR((SECOND('Raw Data'!BO39)/60)+MINUTE('Raw Data'!BO39)+(HOUR('Raw Data'!BO39)*60)),"N/A",(SECOND('Raw Data'!BO39)/60)+MINUTE('Raw Data'!BO39)+(HOUR('Raw Data'!BO39)*60))</f>
        <v>5.5333333333333332</v>
      </c>
      <c r="BP37" s="19">
        <f>+IF(ISERROR((SECOND('Raw Data'!BP39)/60)+MINUTE('Raw Data'!BP39)+(HOUR('Raw Data'!BP39)*60)),"N/A",(SECOND('Raw Data'!BP39)/60)+MINUTE('Raw Data'!BP39)+(HOUR('Raw Data'!BP39)*60))</f>
        <v>2.25</v>
      </c>
      <c r="BQ37" s="19">
        <f>+IF(ISERROR((SECOND('Raw Data'!BQ39)/60)+MINUTE('Raw Data'!BQ39)+(HOUR('Raw Data'!BQ39)*60)),"N/A",(SECOND('Raw Data'!BQ39)/60)+MINUTE('Raw Data'!BQ39)+(HOUR('Raw Data'!BQ39)*60))</f>
        <v>4.583333333333333</v>
      </c>
      <c r="BR37" s="19">
        <f>+IF(ISERROR((SECOND('Raw Data'!BR39)/60)+MINUTE('Raw Data'!BR39)+(HOUR('Raw Data'!BR39)*60)),"N/A",(SECOND('Raw Data'!BR39)/60)+MINUTE('Raw Data'!BR39)+(HOUR('Raw Data'!BR39)*60))</f>
        <v>10</v>
      </c>
      <c r="BS37" s="19">
        <f>+IF(ISERROR((SECOND('Raw Data'!BS39)/60)+MINUTE('Raw Data'!BS39)+(HOUR('Raw Data'!BS39)*60)),"N/A",(SECOND('Raw Data'!BS39)/60)+MINUTE('Raw Data'!BS39)+(HOUR('Raw Data'!BS39)*60))</f>
        <v>1.7166666666666668</v>
      </c>
      <c r="BT37" s="19">
        <f>+IF(ISERROR((SECOND('Raw Data'!BT39)/60)+MINUTE('Raw Data'!BT39)+(HOUR('Raw Data'!BT39)*60)),"N/A",(SECOND('Raw Data'!BT39)/60)+MINUTE('Raw Data'!BT39)+(HOUR('Raw Data'!BT39)*60))</f>
        <v>1.5166666666666666</v>
      </c>
      <c r="BU37" s="19">
        <f>+IF(ISERROR((SECOND('Raw Data'!BU39)/60)+MINUTE('Raw Data'!BU39)+(HOUR('Raw Data'!BU39)*60)),"N/A",(SECOND('Raw Data'!BU39)/60)+MINUTE('Raw Data'!BU39)+(HOUR('Raw Data'!BU39)*60))</f>
        <v>4.916666666666667</v>
      </c>
      <c r="BV37" s="19">
        <f>+IF(ISERROR((SECOND('Raw Data'!BV39)/60)+MINUTE('Raw Data'!BV39)+(HOUR('Raw Data'!BV39)*60)),"N/A",(SECOND('Raw Data'!BV39)/60)+MINUTE('Raw Data'!BV39)+(HOUR('Raw Data'!BV39)*60))</f>
        <v>2.3333333333333335</v>
      </c>
      <c r="BW37" s="19">
        <f>+IF(ISERROR((SECOND('Raw Data'!BW39)/60)+MINUTE('Raw Data'!BW39)+(HOUR('Raw Data'!BW39)*60)),"N/A",(SECOND('Raw Data'!BW39)/60)+MINUTE('Raw Data'!BW39)+(HOUR('Raw Data'!BW39)*60))</f>
        <v>4.3499999999999996</v>
      </c>
      <c r="BX37" s="19">
        <f>+IF(ISERROR((SECOND('Raw Data'!BX39)/60)+MINUTE('Raw Data'!BX39)+(HOUR('Raw Data'!BX39)*60)),"N/A",(SECOND('Raw Data'!BX39)/60)+MINUTE('Raw Data'!BX39)+(HOUR('Raw Data'!BX39)*60))</f>
        <v>1.8</v>
      </c>
      <c r="BY37" s="19">
        <f>+IF(ISERROR((SECOND('Raw Data'!BY39)/60)+MINUTE('Raw Data'!BY39)+(HOUR('Raw Data'!BY39)*60)),"N/A",(SECOND('Raw Data'!BY39)/60)+MINUTE('Raw Data'!BY39)+(HOUR('Raw Data'!BY39)*60))</f>
        <v>2.9666666666666668</v>
      </c>
      <c r="BZ37" s="19">
        <f>+IF(ISERROR((SECOND('Raw Data'!BZ39)/60)+MINUTE('Raw Data'!BZ39)+(HOUR('Raw Data'!BZ39)*60)),"N/A",(SECOND('Raw Data'!BZ39)/60)+MINUTE('Raw Data'!BZ39)+(HOUR('Raw Data'!BZ39)*60))</f>
        <v>0.31666666666666665</v>
      </c>
      <c r="CA37" s="19">
        <f>+IF(ISERROR((SECOND('Raw Data'!CA39)/60)+MINUTE('Raw Data'!CA39)+(HOUR('Raw Data'!CA39)*60)),"N/A",(SECOND('Raw Data'!CA39)/60)+MINUTE('Raw Data'!CA39)+(HOUR('Raw Data'!CA39)*60))</f>
        <v>1.6833333333333333</v>
      </c>
      <c r="CB37" s="19">
        <f>+IF(ISERROR((SECOND('Raw Data'!CB39)/60)+MINUTE('Raw Data'!CB39)+(HOUR('Raw Data'!CB39)*60)),"N/A",(SECOND('Raw Data'!CB39)/60)+MINUTE('Raw Data'!CB39)+(HOUR('Raw Data'!CB39)*60))</f>
        <v>1.7</v>
      </c>
      <c r="CC37" s="19">
        <f>+IF(ISERROR((SECOND('Raw Data'!CC39)/60)+MINUTE('Raw Data'!CC39)+(HOUR('Raw Data'!CC39)*60)),"N/A",(SECOND('Raw Data'!CC39)/60)+MINUTE('Raw Data'!CC39)+(HOUR('Raw Data'!CC39)*60))</f>
        <v>2.1666666666666665</v>
      </c>
      <c r="CD37" s="19">
        <f>+IF(ISERROR((SECOND('Raw Data'!CD39)/60)+MINUTE('Raw Data'!CD39)+(HOUR('Raw Data'!CD39)*60)),"N/A",(SECOND('Raw Data'!CD39)/60)+MINUTE('Raw Data'!CD39)+(HOUR('Raw Data'!CD39)*60))</f>
        <v>6.8</v>
      </c>
    </row>
    <row r="38" spans="1:82" x14ac:dyDescent="0.25">
      <c r="A38" s="215"/>
      <c r="B38" t="s">
        <v>87</v>
      </c>
      <c r="C38" t="s">
        <v>32</v>
      </c>
      <c r="D38" s="19">
        <f>+IF(ISERROR((SECOND('Raw Data'!D40)/60)+MINUTE('Raw Data'!D40)+(HOUR('Raw Data'!D40)*60)),"N/A",(SECOND('Raw Data'!D40)/60)+MINUTE('Raw Data'!D40)+(HOUR('Raw Data'!D40)*60))</f>
        <v>1</v>
      </c>
      <c r="E38" s="19">
        <f>+IF(ISERROR((SECOND('Raw Data'!E40)/60)+MINUTE('Raw Data'!E40)+(HOUR('Raw Data'!E40)*60)),"N/A",(SECOND('Raw Data'!E40)/60)+MINUTE('Raw Data'!E40)+(HOUR('Raw Data'!E40)*60))</f>
        <v>2.5166666666666666</v>
      </c>
      <c r="F38" s="19">
        <f>+IF(ISERROR((SECOND('Raw Data'!F40)/60)+MINUTE('Raw Data'!F40)+(HOUR('Raw Data'!F40)*60)),"N/A",(SECOND('Raw Data'!F40)/60)+MINUTE('Raw Data'!F40)+(HOUR('Raw Data'!F40)*60))</f>
        <v>0.78333333333333333</v>
      </c>
      <c r="G38" s="19">
        <f>+IF(ISERROR((SECOND('Raw Data'!G40)/60)+MINUTE('Raw Data'!G40)+(HOUR('Raw Data'!G40)*60)),"N/A",(SECOND('Raw Data'!G40)/60)+MINUTE('Raw Data'!G40)+(HOUR('Raw Data'!G40)*60))</f>
        <v>5.8166666666666664</v>
      </c>
      <c r="H38" s="19">
        <f>+IF(ISERROR((SECOND('Raw Data'!H40)/60)+MINUTE('Raw Data'!H40)+(HOUR('Raw Data'!H40)*60)),"N/A",(SECOND('Raw Data'!H40)/60)+MINUTE('Raw Data'!H40)+(HOUR('Raw Data'!H40)*60))</f>
        <v>2.9666666666666668</v>
      </c>
      <c r="I38" s="19">
        <f>+IF(ISERROR((SECOND('Raw Data'!I40)/60)+MINUTE('Raw Data'!I40)+(HOUR('Raw Data'!I40)*60)),"N/A",(SECOND('Raw Data'!I40)/60)+MINUTE('Raw Data'!I40)+(HOUR('Raw Data'!I40)*60))</f>
        <v>4.666666666666667</v>
      </c>
      <c r="J38" s="19">
        <f>+IF(ISERROR((SECOND('Raw Data'!J40)/60)+MINUTE('Raw Data'!J40)+(HOUR('Raw Data'!J40)*60)),"N/A",(SECOND('Raw Data'!J40)/60)+MINUTE('Raw Data'!J40)+(HOUR('Raw Data'!J40)*60))</f>
        <v>0.45</v>
      </c>
      <c r="K38" s="19">
        <f>+IF(ISERROR((SECOND('Raw Data'!K40)/60)+MINUTE('Raw Data'!K40)+(HOUR('Raw Data'!K40)*60)),"N/A",(SECOND('Raw Data'!K40)/60)+MINUTE('Raw Data'!K40)+(HOUR('Raw Data'!K40)*60))</f>
        <v>0.4</v>
      </c>
      <c r="L38" s="19">
        <f>+IF(ISERROR((SECOND('Raw Data'!L40)/60)+MINUTE('Raw Data'!L40)+(HOUR('Raw Data'!L40)*60)),"N/A",(SECOND('Raw Data'!L40)/60)+MINUTE('Raw Data'!L40)+(HOUR('Raw Data'!L40)*60))</f>
        <v>5.9333333333333336</v>
      </c>
      <c r="M38" s="19">
        <f>+IF(ISERROR((SECOND('Raw Data'!M40)/60)+MINUTE('Raw Data'!M40)+(HOUR('Raw Data'!M40)*60)),"N/A",(SECOND('Raw Data'!M40)/60)+MINUTE('Raw Data'!M40)+(HOUR('Raw Data'!M40)*60))</f>
        <v>2.0666666666666669</v>
      </c>
      <c r="N38" s="19">
        <f>+IF(ISERROR((SECOND('Raw Data'!N40)/60)+MINUTE('Raw Data'!N40)+(HOUR('Raw Data'!N40)*60)),"N/A",(SECOND('Raw Data'!N40)/60)+MINUTE('Raw Data'!N40)+(HOUR('Raw Data'!N40)*60))</f>
        <v>6.25</v>
      </c>
      <c r="O38" s="19">
        <f>+IF(ISERROR((SECOND('Raw Data'!O40)/60)+MINUTE('Raw Data'!O40)+(HOUR('Raw Data'!O40)*60)),"N/A",(SECOND('Raw Data'!O40)/60)+MINUTE('Raw Data'!O40)+(HOUR('Raw Data'!O40)*60))</f>
        <v>14.383333333333333</v>
      </c>
      <c r="P38" s="19">
        <f>+IF(ISERROR((SECOND('Raw Data'!P40)/60)+MINUTE('Raw Data'!P40)+(HOUR('Raw Data'!P40)*60)),"N/A",(SECOND('Raw Data'!P40)/60)+MINUTE('Raw Data'!P40)+(HOUR('Raw Data'!P40)*60))</f>
        <v>7.7</v>
      </c>
      <c r="Q38" s="19">
        <f>+IF(ISERROR((SECOND('Raw Data'!Q40)/60)+MINUTE('Raw Data'!Q40)+(HOUR('Raw Data'!Q40)*60)),"N/A",(SECOND('Raw Data'!Q40)/60)+MINUTE('Raw Data'!Q40)+(HOUR('Raw Data'!Q40)*60))</f>
        <v>2.2666666666666666</v>
      </c>
      <c r="R38" s="43">
        <f>+IF(ISERROR((SECOND('Raw Data'!R40)/60)+MINUTE('Raw Data'!R40)+(HOUR('Raw Data'!R40)*60)),"N/A",(SECOND('Raw Data'!R40)/60)+MINUTE('Raw Data'!R40)+(HOUR('Raw Data'!R40)*60))</f>
        <v>5.166666666666667</v>
      </c>
      <c r="S38" s="19">
        <f>+IF(ISERROR((SECOND('Raw Data'!S40)/60)+MINUTE('Raw Data'!S40)+(HOUR('Raw Data'!S40)*60)),"N/A",(SECOND('Raw Data'!S40)/60)+MINUTE('Raw Data'!S40)+(HOUR('Raw Data'!S40)*60))</f>
        <v>2.5666666666666664</v>
      </c>
      <c r="T38" s="19">
        <f>+IF(ISERROR((SECOND('Raw Data'!T40)/60)+MINUTE('Raw Data'!T40)+(HOUR('Raw Data'!T40)*60)),"N/A",(SECOND('Raw Data'!T40)/60)+MINUTE('Raw Data'!T40)+(HOUR('Raw Data'!T40)*60))</f>
        <v>0.76666666666666672</v>
      </c>
      <c r="U38" s="19">
        <f>+IF(ISERROR((SECOND('Raw Data'!U40)/60)+MINUTE('Raw Data'!U40)+(HOUR('Raw Data'!U40)*60)),"N/A",(SECOND('Raw Data'!U40)/60)+MINUTE('Raw Data'!U40)+(HOUR('Raw Data'!U40)*60))</f>
        <v>0.81666666666666665</v>
      </c>
      <c r="V38" s="19">
        <f>+IF(ISERROR((SECOND('Raw Data'!V40)/60)+MINUTE('Raw Data'!V40)+(HOUR('Raw Data'!V40)*60)),"N/A",(SECOND('Raw Data'!V40)/60)+MINUTE('Raw Data'!V40)+(HOUR('Raw Data'!V40)*60))</f>
        <v>2.9333333333333336</v>
      </c>
      <c r="W38" s="19">
        <f>+IF(ISERROR((SECOND('Raw Data'!W40)/60)+MINUTE('Raw Data'!W40)+(HOUR('Raw Data'!W40)*60)),"N/A",(SECOND('Raw Data'!W40)/60)+MINUTE('Raw Data'!W40)+(HOUR('Raw Data'!W40)*60))</f>
        <v>0.66666666666666663</v>
      </c>
      <c r="X38" s="19">
        <f>+IF(ISERROR((SECOND('Raw Data'!X40)/60)+MINUTE('Raw Data'!X40)+(HOUR('Raw Data'!X40)*60)),"N/A",(SECOND('Raw Data'!X40)/60)+MINUTE('Raw Data'!X40)+(HOUR('Raw Data'!X40)*60))</f>
        <v>1.4666666666666668</v>
      </c>
      <c r="Y38" s="19">
        <f>+IF(ISERROR((SECOND('Raw Data'!Y40)/60)+MINUTE('Raw Data'!Y40)+(HOUR('Raw Data'!Y40)*60)),"N/A",(SECOND('Raw Data'!Y40)/60)+MINUTE('Raw Data'!Y40)+(HOUR('Raw Data'!Y40)*60))</f>
        <v>42.883333333333333</v>
      </c>
      <c r="Z38" s="19">
        <f>+IF(ISERROR((SECOND('Raw Data'!Z40)/60)+MINUTE('Raw Data'!Z40)+(HOUR('Raw Data'!Z40)*60)),"N/A",(SECOND('Raw Data'!Z40)/60)+MINUTE('Raw Data'!Z40)+(HOUR('Raw Data'!Z40)*60))</f>
        <v>2.1666666666666665</v>
      </c>
      <c r="AA38" s="19">
        <f>+IF(ISERROR((SECOND('Raw Data'!AA40)/60)+MINUTE('Raw Data'!AA40)+(HOUR('Raw Data'!AA40)*60)),"N/A",(SECOND('Raw Data'!AA40)/60)+MINUTE('Raw Data'!AA40)+(HOUR('Raw Data'!AA40)*60))</f>
        <v>3.7666666666666666</v>
      </c>
      <c r="AB38" s="19">
        <f>+IF(ISERROR((SECOND('Raw Data'!AB40)/60)+MINUTE('Raw Data'!AB40)+(HOUR('Raw Data'!AB40)*60)),"N/A",(SECOND('Raw Data'!AB40)/60)+MINUTE('Raw Data'!AB40)+(HOUR('Raw Data'!AB40)*60))</f>
        <v>1.0833333333333333</v>
      </c>
      <c r="AC38" s="19">
        <f>+IF(ISERROR((SECOND('Raw Data'!AC40)/60)+MINUTE('Raw Data'!AC40)+(HOUR('Raw Data'!AC40)*60)),"N/A",(SECOND('Raw Data'!AC40)/60)+MINUTE('Raw Data'!AC40)+(HOUR('Raw Data'!AC40)*60))</f>
        <v>3.4166666666666665</v>
      </c>
      <c r="AD38" s="19">
        <f>+IF(ISERROR((SECOND('Raw Data'!AD40)/60)+MINUTE('Raw Data'!AD40)+(HOUR('Raw Data'!AD40)*60)),"N/A",(SECOND('Raw Data'!AD40)/60)+MINUTE('Raw Data'!AD40)+(HOUR('Raw Data'!AD40)*60))</f>
        <v>8.9166666666666661</v>
      </c>
      <c r="AE38" s="19">
        <f>+IF(ISERROR((SECOND('Raw Data'!AE40)/60)+MINUTE('Raw Data'!AE40)+(HOUR('Raw Data'!AE40)*60)),"N/A",(SECOND('Raw Data'!AE40)/60)+MINUTE('Raw Data'!AE40)+(HOUR('Raw Data'!AE40)*60))</f>
        <v>8.3333333333333329E-2</v>
      </c>
      <c r="AF38" s="19">
        <f>+IF(ISERROR((SECOND('Raw Data'!AF40)/60)+MINUTE('Raw Data'!AF40)+(HOUR('Raw Data'!AF40)*60)),"N/A",(SECOND('Raw Data'!AF40)/60)+MINUTE('Raw Data'!AF40)+(HOUR('Raw Data'!AF40)*60))</f>
        <v>0.8</v>
      </c>
      <c r="AG38" s="19">
        <f>+IF(ISERROR((SECOND('Raw Data'!AG40)/60)+MINUTE('Raw Data'!AG40)+(HOUR('Raw Data'!AG40)*60)),"N/A",(SECOND('Raw Data'!AG40)/60)+MINUTE('Raw Data'!AG40)+(HOUR('Raw Data'!AG40)*60))</f>
        <v>3.9666666666666668</v>
      </c>
      <c r="AH38" s="19">
        <f>+IF(ISERROR((SECOND('Raw Data'!AH40)/60)+MINUTE('Raw Data'!AH40)+(HOUR('Raw Data'!AH40)*60)),"N/A",(SECOND('Raw Data'!AH40)/60)+MINUTE('Raw Data'!AH40)+(HOUR('Raw Data'!AH40)*60))</f>
        <v>2.8833333333333333</v>
      </c>
      <c r="AI38" s="19">
        <f>+IF(ISERROR((SECOND('Raw Data'!AI40)/60)+MINUTE('Raw Data'!AI40)+(HOUR('Raw Data'!AI40)*60)),"N/A",(SECOND('Raw Data'!AI40)/60)+MINUTE('Raw Data'!AI40)+(HOUR('Raw Data'!AI40)*60))</f>
        <v>4.2</v>
      </c>
      <c r="AJ38" s="19">
        <f>+IF(ISERROR((SECOND('Raw Data'!AJ40)/60)+MINUTE('Raw Data'!AJ40)+(HOUR('Raw Data'!AJ40)*60)),"N/A",(SECOND('Raw Data'!AJ40)/60)+MINUTE('Raw Data'!AJ40)+(HOUR('Raw Data'!AJ40)*60))</f>
        <v>1.3333333333333333</v>
      </c>
      <c r="AK38" s="19">
        <f>+IF(ISERROR((SECOND('Raw Data'!AK40)/60)+MINUTE('Raw Data'!AK40)+(HOUR('Raw Data'!AK40)*60)),"N/A",(SECOND('Raw Data'!AK40)/60)+MINUTE('Raw Data'!AK40)+(HOUR('Raw Data'!AK40)*60))</f>
        <v>1.9833333333333334</v>
      </c>
      <c r="AL38" s="19">
        <f>+IF(ISERROR((SECOND('Raw Data'!AL40)/60)+MINUTE('Raw Data'!AL40)+(HOUR('Raw Data'!AL40)*60)),"N/A",(SECOND('Raw Data'!AL40)/60)+MINUTE('Raw Data'!AL40)+(HOUR('Raw Data'!AL40)*60))</f>
        <v>0.9</v>
      </c>
      <c r="AM38" s="19">
        <f>+IF(ISERROR((SECOND('Raw Data'!AM40)/60)+MINUTE('Raw Data'!AM40)+(HOUR('Raw Data'!AM40)*60)),"N/A",(SECOND('Raw Data'!AM40)/60)+MINUTE('Raw Data'!AM40)+(HOUR('Raw Data'!AM40)*60))</f>
        <v>3.3666666666666667</v>
      </c>
      <c r="AN38" s="19">
        <f>+IF(ISERROR((SECOND('Raw Data'!AN40)/60)+MINUTE('Raw Data'!AN40)+(HOUR('Raw Data'!AN40)*60)),"N/A",(SECOND('Raw Data'!AN40)/60)+MINUTE('Raw Data'!AN40)+(HOUR('Raw Data'!AN40)*60))</f>
        <v>6.2666666666666666</v>
      </c>
      <c r="AO38" s="19">
        <f>+IF(ISERROR((SECOND('Raw Data'!AO40)/60)+MINUTE('Raw Data'!AO40)+(HOUR('Raw Data'!AO40)*60)),"N/A",(SECOND('Raw Data'!AO40)/60)+MINUTE('Raw Data'!AO40)+(HOUR('Raw Data'!AO40)*60))</f>
        <v>1.9</v>
      </c>
      <c r="AP38" s="19">
        <f>+IF(ISERROR((SECOND('Raw Data'!AP40)/60)+MINUTE('Raw Data'!AP40)+(HOUR('Raw Data'!AP40)*60)),"N/A",(SECOND('Raw Data'!AP40)/60)+MINUTE('Raw Data'!AP40)+(HOUR('Raw Data'!AP40)*60))</f>
        <v>0.83333333333333337</v>
      </c>
      <c r="AQ38" s="19">
        <f>+IF(ISERROR((SECOND('Raw Data'!AQ40)/60)+MINUTE('Raw Data'!AQ40)+(HOUR('Raw Data'!AQ40)*60)),"N/A",(SECOND('Raw Data'!AQ40)/60)+MINUTE('Raw Data'!AQ40)+(HOUR('Raw Data'!AQ40)*60))</f>
        <v>0.66666666666666663</v>
      </c>
      <c r="AR38" s="19" t="str">
        <f>+IF(ISERROR((SECOND('Raw Data'!AR40)/60)+MINUTE('Raw Data'!AR40)+(HOUR('Raw Data'!AR40)*60)),"N/A",(SECOND('Raw Data'!AR40)/60)+MINUTE('Raw Data'!AR40)+(HOUR('Raw Data'!AR40)*60))</f>
        <v>N/A</v>
      </c>
      <c r="AS38" s="19">
        <f>+IF(ISERROR((SECOND('Raw Data'!AS40)/60)+MINUTE('Raw Data'!AS40)+(HOUR('Raw Data'!AS40)*60)),"N/A",(SECOND('Raw Data'!AS40)/60)+MINUTE('Raw Data'!AS40)+(HOUR('Raw Data'!AS40)*60))</f>
        <v>2</v>
      </c>
      <c r="AT38" s="19">
        <f>+IF(ISERROR((SECOND('Raw Data'!AT40)/60)+MINUTE('Raw Data'!AT40)+(HOUR('Raw Data'!AT40)*60)),"N/A",(SECOND('Raw Data'!AT40)/60)+MINUTE('Raw Data'!AT40)+(HOUR('Raw Data'!AT40)*60))</f>
        <v>0.11666666666666667</v>
      </c>
      <c r="AU38" s="19">
        <f>+IF(ISERROR((SECOND('Raw Data'!AU40)/60)+MINUTE('Raw Data'!AU40)+(HOUR('Raw Data'!AU40)*60)),"N/A",(SECOND('Raw Data'!AU40)/60)+MINUTE('Raw Data'!AU40)+(HOUR('Raw Data'!AU40)*60))</f>
        <v>1.65</v>
      </c>
      <c r="AV38" s="19" t="str">
        <f>+IF(ISERROR((SECOND('Raw Data'!AV40)/60)+MINUTE('Raw Data'!AV40)+(HOUR('Raw Data'!AV40)*60)),"N/A",(SECOND('Raw Data'!AV40)/60)+MINUTE('Raw Data'!AV40)+(HOUR('Raw Data'!AV40)*60))</f>
        <v>N/A</v>
      </c>
      <c r="AW38" s="19">
        <f>+IF(ISERROR((SECOND('Raw Data'!AW40)/60)+MINUTE('Raw Data'!AW40)+(HOUR('Raw Data'!AW40)*60)),"N/A",(SECOND('Raw Data'!AW40)/60)+MINUTE('Raw Data'!AW40)+(HOUR('Raw Data'!AW40)*60))</f>
        <v>3.0166666666666666</v>
      </c>
      <c r="AX38" s="19">
        <f>+IF(ISERROR((SECOND('Raw Data'!AX40)/60)+MINUTE('Raw Data'!AX40)+(HOUR('Raw Data'!AX40)*60)),"N/A",(SECOND('Raw Data'!AX40)/60)+MINUTE('Raw Data'!AX40)+(HOUR('Raw Data'!AX40)*60))</f>
        <v>0.16666666666666666</v>
      </c>
      <c r="AY38" s="19">
        <f>+IF(ISERROR((SECOND('Raw Data'!AY40)/60)+MINUTE('Raw Data'!AY40)+(HOUR('Raw Data'!AY40)*60)),"N/A",(SECOND('Raw Data'!AY40)/60)+MINUTE('Raw Data'!AY40)+(HOUR('Raw Data'!AY40)*60))</f>
        <v>5</v>
      </c>
      <c r="AZ38" s="19">
        <f>+IF(ISERROR((SECOND('Raw Data'!AZ40)/60)+MINUTE('Raw Data'!AZ40)+(HOUR('Raw Data'!AZ40)*60)),"N/A",(SECOND('Raw Data'!AZ40)/60)+MINUTE('Raw Data'!AZ40)+(HOUR('Raw Data'!AZ40)*60))</f>
        <v>4.55</v>
      </c>
      <c r="BA38" s="19">
        <f>+IF(ISERROR((SECOND('Raw Data'!BA40)/60)+MINUTE('Raw Data'!BA40)+(HOUR('Raw Data'!BA40)*60)),"N/A",(SECOND('Raw Data'!BA40)/60)+MINUTE('Raw Data'!BA40)+(HOUR('Raw Data'!BA40)*60))</f>
        <v>5.0166666666666666</v>
      </c>
      <c r="BB38" s="19">
        <f>+IF(ISERROR((SECOND('Raw Data'!BB40)/60)+MINUTE('Raw Data'!BB40)+(HOUR('Raw Data'!BB40)*60)),"N/A",(SECOND('Raw Data'!BB40)/60)+MINUTE('Raw Data'!BB40)+(HOUR('Raw Data'!BB40)*60))</f>
        <v>0.28333333333333333</v>
      </c>
      <c r="BC38" s="19">
        <f>+IF(ISERROR((SECOND('Raw Data'!BC40)/60)+MINUTE('Raw Data'!BC40)+(HOUR('Raw Data'!BC40)*60)),"N/A",(SECOND('Raw Data'!BC40)/60)+MINUTE('Raw Data'!BC40)+(HOUR('Raw Data'!BC40)*60))</f>
        <v>2.5833333333333335</v>
      </c>
      <c r="BD38" s="19">
        <f>+IF(ISERROR((SECOND('Raw Data'!BD40)/60)+MINUTE('Raw Data'!BD40)+(HOUR('Raw Data'!BD40)*60)),"N/A",(SECOND('Raw Data'!BD40)/60)+MINUTE('Raw Data'!BD40)+(HOUR('Raw Data'!BD40)*60))</f>
        <v>2.65</v>
      </c>
      <c r="BE38" s="19">
        <f>+IF(ISERROR((SECOND('Raw Data'!BE40)/60)+MINUTE('Raw Data'!BE40)+(HOUR('Raw Data'!BE40)*60)),"N/A",(SECOND('Raw Data'!BE40)/60)+MINUTE('Raw Data'!BE40)+(HOUR('Raw Data'!BE40)*60))</f>
        <v>2.35</v>
      </c>
      <c r="BF38" s="19">
        <f>+IF(ISERROR((SECOND('Raw Data'!BF40)/60)+MINUTE('Raw Data'!BF40)+(HOUR('Raw Data'!BF40)*60)),"N/A",(SECOND('Raw Data'!BF40)/60)+MINUTE('Raw Data'!BF40)+(HOUR('Raw Data'!BF40)*60))</f>
        <v>2.5833333333333335</v>
      </c>
      <c r="BG38" s="19">
        <f>+IF(ISERROR((SECOND('Raw Data'!BG40)/60)+MINUTE('Raw Data'!BG40)+(HOUR('Raw Data'!BG40)*60)),"N/A",(SECOND('Raw Data'!BG40)/60)+MINUTE('Raw Data'!BG40)+(HOUR('Raw Data'!BG40)*60))</f>
        <v>2.1833333333333331</v>
      </c>
      <c r="BH38" s="19">
        <f>+IF(ISERROR((SECOND('Raw Data'!BH40)/60)+MINUTE('Raw Data'!BH40)+(HOUR('Raw Data'!BH40)*60)),"N/A",(SECOND('Raw Data'!BH40)/60)+MINUTE('Raw Data'!BH40)+(HOUR('Raw Data'!BH40)*60))</f>
        <v>2.3333333333333335</v>
      </c>
      <c r="BI38" s="19">
        <f>+IF(ISERROR((SECOND('Raw Data'!BI40)/60)+MINUTE('Raw Data'!BI40)+(HOUR('Raw Data'!BI40)*60)),"N/A",(SECOND('Raw Data'!BI40)/60)+MINUTE('Raw Data'!BI40)+(HOUR('Raw Data'!BI40)*60))</f>
        <v>0.16666666666666666</v>
      </c>
      <c r="BJ38" s="19">
        <f>+IF(ISERROR((SECOND('Raw Data'!BJ40)/60)+MINUTE('Raw Data'!BJ40)+(HOUR('Raw Data'!BJ40)*60)),"N/A",(SECOND('Raw Data'!BJ40)/60)+MINUTE('Raw Data'!BJ40)+(HOUR('Raw Data'!BJ40)*60))</f>
        <v>5.0166666666666666</v>
      </c>
      <c r="BK38" s="19">
        <f>+IF(ISERROR((SECOND('Raw Data'!BK40)/60)+MINUTE('Raw Data'!BK40)+(HOUR('Raw Data'!BK40)*60)),"N/A",(SECOND('Raw Data'!BK40)/60)+MINUTE('Raw Data'!BK40)+(HOUR('Raw Data'!BK40)*60))</f>
        <v>3.65</v>
      </c>
      <c r="BL38" s="19">
        <f>+IF(ISERROR((SECOND('Raw Data'!BL40)/60)+MINUTE('Raw Data'!BL40)+(HOUR('Raw Data'!BL40)*60)),"N/A",(SECOND('Raw Data'!BL40)/60)+MINUTE('Raw Data'!BL40)+(HOUR('Raw Data'!BL40)*60))</f>
        <v>0.5</v>
      </c>
      <c r="BM38" s="19">
        <f>+IF(ISERROR((SECOND('Raw Data'!BM40)/60)+MINUTE('Raw Data'!BM40)+(HOUR('Raw Data'!BM40)*60)),"N/A",(SECOND('Raw Data'!BM40)/60)+MINUTE('Raw Data'!BM40)+(HOUR('Raw Data'!BM40)*60))</f>
        <v>0.46666666666666667</v>
      </c>
      <c r="BN38" s="19">
        <f>+IF(ISERROR((SECOND('Raw Data'!BN40)/60)+MINUTE('Raw Data'!BN40)+(HOUR('Raw Data'!BN40)*60)),"N/A",(SECOND('Raw Data'!BN40)/60)+MINUTE('Raw Data'!BN40)+(HOUR('Raw Data'!BN40)*60))</f>
        <v>0.2</v>
      </c>
      <c r="BO38" s="19">
        <f>+IF(ISERROR((SECOND('Raw Data'!BO40)/60)+MINUTE('Raw Data'!BO40)+(HOUR('Raw Data'!BO40)*60)),"N/A",(SECOND('Raw Data'!BO40)/60)+MINUTE('Raw Data'!BO40)+(HOUR('Raw Data'!BO40)*60))</f>
        <v>2.5</v>
      </c>
      <c r="BP38" s="19">
        <f>+IF(ISERROR((SECOND('Raw Data'!BP40)/60)+MINUTE('Raw Data'!BP40)+(HOUR('Raw Data'!BP40)*60)),"N/A",(SECOND('Raw Data'!BP40)/60)+MINUTE('Raw Data'!BP40)+(HOUR('Raw Data'!BP40)*60))</f>
        <v>5.45</v>
      </c>
      <c r="BQ38" s="19">
        <f>+IF(ISERROR((SECOND('Raw Data'!BQ40)/60)+MINUTE('Raw Data'!BQ40)+(HOUR('Raw Data'!BQ40)*60)),"N/A",(SECOND('Raw Data'!BQ40)/60)+MINUTE('Raw Data'!BQ40)+(HOUR('Raw Data'!BQ40)*60))</f>
        <v>2.75</v>
      </c>
      <c r="BR38" s="19">
        <f>+IF(ISERROR((SECOND('Raw Data'!BR40)/60)+MINUTE('Raw Data'!BR40)+(HOUR('Raw Data'!BR40)*60)),"N/A",(SECOND('Raw Data'!BR40)/60)+MINUTE('Raw Data'!BR40)+(HOUR('Raw Data'!BR40)*60))</f>
        <v>15.75</v>
      </c>
      <c r="BS38" s="19">
        <f>+IF(ISERROR((SECOND('Raw Data'!BS40)/60)+MINUTE('Raw Data'!BS40)+(HOUR('Raw Data'!BS40)*60)),"N/A",(SECOND('Raw Data'!BS40)/60)+MINUTE('Raw Data'!BS40)+(HOUR('Raw Data'!BS40)*60))</f>
        <v>2.0833333333333335</v>
      </c>
      <c r="BT38" s="19">
        <f>+IF(ISERROR((SECOND('Raw Data'!BT40)/60)+MINUTE('Raw Data'!BT40)+(HOUR('Raw Data'!BT40)*60)),"N/A",(SECOND('Raw Data'!BT40)/60)+MINUTE('Raw Data'!BT40)+(HOUR('Raw Data'!BT40)*60))</f>
        <v>1.95</v>
      </c>
      <c r="BU38" s="19">
        <f>+IF(ISERROR((SECOND('Raw Data'!BU40)/60)+MINUTE('Raw Data'!BU40)+(HOUR('Raw Data'!BU40)*60)),"N/A",(SECOND('Raw Data'!BU40)/60)+MINUTE('Raw Data'!BU40)+(HOUR('Raw Data'!BU40)*60))</f>
        <v>14.083333333333334</v>
      </c>
      <c r="BV38" s="19">
        <f>+IF(ISERROR((SECOND('Raw Data'!BV40)/60)+MINUTE('Raw Data'!BV40)+(HOUR('Raw Data'!BV40)*60)),"N/A",(SECOND('Raw Data'!BV40)/60)+MINUTE('Raw Data'!BV40)+(HOUR('Raw Data'!BV40)*60))</f>
        <v>2.4166666666666665</v>
      </c>
      <c r="BW38" s="19">
        <f>+IF(ISERROR((SECOND('Raw Data'!BW40)/60)+MINUTE('Raw Data'!BW40)+(HOUR('Raw Data'!BW40)*60)),"N/A",(SECOND('Raw Data'!BW40)/60)+MINUTE('Raw Data'!BW40)+(HOUR('Raw Data'!BW40)*60))</f>
        <v>4.4833333333333334</v>
      </c>
      <c r="BX38" s="19">
        <f>+IF(ISERROR((SECOND('Raw Data'!BX40)/60)+MINUTE('Raw Data'!BX40)+(HOUR('Raw Data'!BX40)*60)),"N/A",(SECOND('Raw Data'!BX40)/60)+MINUTE('Raw Data'!BX40)+(HOUR('Raw Data'!BX40)*60))</f>
        <v>2.0333333333333332</v>
      </c>
      <c r="BY38" s="19">
        <f>+IF(ISERROR((SECOND('Raw Data'!BY40)/60)+MINUTE('Raw Data'!BY40)+(HOUR('Raw Data'!BY40)*60)),"N/A",(SECOND('Raw Data'!BY40)/60)+MINUTE('Raw Data'!BY40)+(HOUR('Raw Data'!BY40)*60))</f>
        <v>3.65</v>
      </c>
      <c r="BZ38" s="19">
        <f>+IF(ISERROR((SECOND('Raw Data'!BZ40)/60)+MINUTE('Raw Data'!BZ40)+(HOUR('Raw Data'!BZ40)*60)),"N/A",(SECOND('Raw Data'!BZ40)/60)+MINUTE('Raw Data'!BZ40)+(HOUR('Raw Data'!BZ40)*60))</f>
        <v>0.48333333333333334</v>
      </c>
      <c r="CA38" s="19">
        <f>+IF(ISERROR((SECOND('Raw Data'!CA40)/60)+MINUTE('Raw Data'!CA40)+(HOUR('Raw Data'!CA40)*60)),"N/A",(SECOND('Raw Data'!CA40)/60)+MINUTE('Raw Data'!CA40)+(HOUR('Raw Data'!CA40)*60))</f>
        <v>1.8166666666666667</v>
      </c>
      <c r="CB38" s="19">
        <f>+IF(ISERROR((SECOND('Raw Data'!CB40)/60)+MINUTE('Raw Data'!CB40)+(HOUR('Raw Data'!CB40)*60)),"N/A",(SECOND('Raw Data'!CB40)/60)+MINUTE('Raw Data'!CB40)+(HOUR('Raw Data'!CB40)*60))</f>
        <v>1.85</v>
      </c>
      <c r="CC38" s="19">
        <f>+IF(ISERROR((SECOND('Raw Data'!CC40)/60)+MINUTE('Raw Data'!CC40)+(HOUR('Raw Data'!CC40)*60)),"N/A",(SECOND('Raw Data'!CC40)/60)+MINUTE('Raw Data'!CC40)+(HOUR('Raw Data'!CC40)*60))</f>
        <v>2.9333333333333336</v>
      </c>
      <c r="CD38" s="19">
        <f>+IF(ISERROR((SECOND('Raw Data'!CD40)/60)+MINUTE('Raw Data'!CD40)+(HOUR('Raw Data'!CD40)*60)),"N/A",(SECOND('Raw Data'!CD40)/60)+MINUTE('Raw Data'!CD40)+(HOUR('Raw Data'!CD40)*60))</f>
        <v>8.3333333333333339</v>
      </c>
    </row>
    <row r="39" spans="1:82" x14ac:dyDescent="0.25">
      <c r="A39" s="215"/>
      <c r="B39" t="s">
        <v>87</v>
      </c>
      <c r="C39" t="s">
        <v>33</v>
      </c>
      <c r="D39" s="19">
        <f>+IF(ISERROR((SECOND('Raw Data'!D41)/60)+MINUTE('Raw Data'!D41)+(HOUR('Raw Data'!D41)*60)),"N/A",(SECOND('Raw Data'!D41)/60)+MINUTE('Raw Data'!D41)+(HOUR('Raw Data'!D41)*60))</f>
        <v>1.1000000000000001</v>
      </c>
      <c r="E39" s="19">
        <f>+IF(ISERROR((SECOND('Raw Data'!E41)/60)+MINUTE('Raw Data'!E41)+(HOUR('Raw Data'!E41)*60)),"N/A",(SECOND('Raw Data'!E41)/60)+MINUTE('Raw Data'!E41)+(HOUR('Raw Data'!E41)*60))</f>
        <v>4.333333333333333</v>
      </c>
      <c r="F39" s="19">
        <f>+IF(ISERROR((SECOND('Raw Data'!F41)/60)+MINUTE('Raw Data'!F41)+(HOUR('Raw Data'!F41)*60)),"N/A",(SECOND('Raw Data'!F41)/60)+MINUTE('Raw Data'!F41)+(HOUR('Raw Data'!F41)*60))</f>
        <v>1.05</v>
      </c>
      <c r="G39" s="19">
        <f>+IF(ISERROR((SECOND('Raw Data'!G41)/60)+MINUTE('Raw Data'!G41)+(HOUR('Raw Data'!G41)*60)),"N/A",(SECOND('Raw Data'!G41)/60)+MINUTE('Raw Data'!G41)+(HOUR('Raw Data'!G41)*60))</f>
        <v>1.6666666666666665</v>
      </c>
      <c r="H39" s="19">
        <f>+IF(ISERROR((SECOND('Raw Data'!H41)/60)+MINUTE('Raw Data'!H41)+(HOUR('Raw Data'!H41)*60)),"N/A",(SECOND('Raw Data'!H41)/60)+MINUTE('Raw Data'!H41)+(HOUR('Raw Data'!H41)*60))</f>
        <v>3.8833333333333333</v>
      </c>
      <c r="I39" s="19">
        <f>+IF(ISERROR((SECOND('Raw Data'!I41)/60)+MINUTE('Raw Data'!I41)+(HOUR('Raw Data'!I41)*60)),"N/A",(SECOND('Raw Data'!I41)/60)+MINUTE('Raw Data'!I41)+(HOUR('Raw Data'!I41)*60))</f>
        <v>6</v>
      </c>
      <c r="J39" s="19">
        <f>+IF(ISERROR((SECOND('Raw Data'!J41)/60)+MINUTE('Raw Data'!J41)+(HOUR('Raw Data'!J41)*60)),"N/A",(SECOND('Raw Data'!J41)/60)+MINUTE('Raw Data'!J41)+(HOUR('Raw Data'!J41)*60))</f>
        <v>0.8666666666666667</v>
      </c>
      <c r="K39" s="19">
        <f>+IF(ISERROR((SECOND('Raw Data'!K41)/60)+MINUTE('Raw Data'!K41)+(HOUR('Raw Data'!K41)*60)),"N/A",(SECOND('Raw Data'!K41)/60)+MINUTE('Raw Data'!K41)+(HOUR('Raw Data'!K41)*60))</f>
        <v>0.78333333333333333</v>
      </c>
      <c r="L39" s="19">
        <f>+IF(ISERROR((SECOND('Raw Data'!L41)/60)+MINUTE('Raw Data'!L41)+(HOUR('Raw Data'!L41)*60)),"N/A",(SECOND('Raw Data'!L41)/60)+MINUTE('Raw Data'!L41)+(HOUR('Raw Data'!L41)*60))</f>
        <v>7.6833333333333336</v>
      </c>
      <c r="M39" s="19">
        <f>+IF(ISERROR((SECOND('Raw Data'!M41)/60)+MINUTE('Raw Data'!M41)+(HOUR('Raw Data'!M41)*60)),"N/A",(SECOND('Raw Data'!M41)/60)+MINUTE('Raw Data'!M41)+(HOUR('Raw Data'!M41)*60))</f>
        <v>2.65</v>
      </c>
      <c r="N39" s="19">
        <f>+IF(ISERROR((SECOND('Raw Data'!N41)/60)+MINUTE('Raw Data'!N41)+(HOUR('Raw Data'!N41)*60)),"N/A",(SECOND('Raw Data'!N41)/60)+MINUTE('Raw Data'!N41)+(HOUR('Raw Data'!N41)*60))</f>
        <v>7.3833333333333337</v>
      </c>
      <c r="O39" s="19">
        <f>+IF(ISERROR((SECOND('Raw Data'!O41)/60)+MINUTE('Raw Data'!O41)+(HOUR('Raw Data'!O41)*60)),"N/A",(SECOND('Raw Data'!O41)/60)+MINUTE('Raw Data'!O41)+(HOUR('Raw Data'!O41)*60))</f>
        <v>16.75</v>
      </c>
      <c r="P39" s="19">
        <f>+IF(ISERROR((SECOND('Raw Data'!P41)/60)+MINUTE('Raw Data'!P41)+(HOUR('Raw Data'!P41)*60)),"N/A",(SECOND('Raw Data'!P41)/60)+MINUTE('Raw Data'!P41)+(HOUR('Raw Data'!P41)*60))</f>
        <v>9.1999999999999993</v>
      </c>
      <c r="Q39" s="19">
        <f>+IF(ISERROR((SECOND('Raw Data'!Q41)/60)+MINUTE('Raw Data'!Q41)+(HOUR('Raw Data'!Q41)*60)),"N/A",(SECOND('Raw Data'!Q41)/60)+MINUTE('Raw Data'!Q41)+(HOUR('Raw Data'!Q41)*60))</f>
        <v>2.5333333333333332</v>
      </c>
      <c r="R39" s="43">
        <f>+IF(ISERROR((SECOND('Raw Data'!R41)/60)+MINUTE('Raw Data'!R41)+(HOUR('Raw Data'!R41)*60)),"N/A",(SECOND('Raw Data'!R41)/60)+MINUTE('Raw Data'!R41)+(HOUR('Raw Data'!R41)*60))</f>
        <v>7</v>
      </c>
      <c r="S39" s="19">
        <f>+IF(ISERROR((SECOND('Raw Data'!S41)/60)+MINUTE('Raw Data'!S41)+(HOUR('Raw Data'!S41)*60)),"N/A",(SECOND('Raw Data'!S41)/60)+MINUTE('Raw Data'!S41)+(HOUR('Raw Data'!S41)*60))</f>
        <v>2.9833333333333334</v>
      </c>
      <c r="T39" s="19">
        <f>+IF(ISERROR((SECOND('Raw Data'!T41)/60)+MINUTE('Raw Data'!T41)+(HOUR('Raw Data'!T41)*60)),"N/A",(SECOND('Raw Data'!T41)/60)+MINUTE('Raw Data'!T41)+(HOUR('Raw Data'!T41)*60))</f>
        <v>1.1000000000000001</v>
      </c>
      <c r="U39" s="19">
        <f>+IF(ISERROR((SECOND('Raw Data'!U41)/60)+MINUTE('Raw Data'!U41)+(HOUR('Raw Data'!U41)*60)),"N/A",(SECOND('Raw Data'!U41)/60)+MINUTE('Raw Data'!U41)+(HOUR('Raw Data'!U41)*60))</f>
        <v>1.4</v>
      </c>
      <c r="V39" s="19">
        <f>+IF(ISERROR((SECOND('Raw Data'!V41)/60)+MINUTE('Raw Data'!V41)+(HOUR('Raw Data'!V41)*60)),"N/A",(SECOND('Raw Data'!V41)/60)+MINUTE('Raw Data'!V41)+(HOUR('Raw Data'!V41)*60))</f>
        <v>3.5666666666666664</v>
      </c>
      <c r="W39" s="19" t="str">
        <f>+IF(ISERROR((SECOND('Raw Data'!W41)/60)+MINUTE('Raw Data'!W41)+(HOUR('Raw Data'!W41)*60)),"N/A",(SECOND('Raw Data'!W41)/60)+MINUTE('Raw Data'!W41)+(HOUR('Raw Data'!W41)*60))</f>
        <v>N/A</v>
      </c>
      <c r="X39" s="19">
        <f>+IF(ISERROR((SECOND('Raw Data'!X41)/60)+MINUTE('Raw Data'!X41)+(HOUR('Raw Data'!X41)*60)),"N/A",(SECOND('Raw Data'!X41)/60)+MINUTE('Raw Data'!X41)+(HOUR('Raw Data'!X41)*60))</f>
        <v>1.9833333333333334</v>
      </c>
      <c r="Y39" s="19">
        <f>+IF(ISERROR((SECOND('Raw Data'!Y41)/60)+MINUTE('Raw Data'!Y41)+(HOUR('Raw Data'!Y41)*60)),"N/A",(SECOND('Raw Data'!Y41)/60)+MINUTE('Raw Data'!Y41)+(HOUR('Raw Data'!Y41)*60))</f>
        <v>43.366666666666667</v>
      </c>
      <c r="Z39" s="19">
        <f>+IF(ISERROR((SECOND('Raw Data'!Z41)/60)+MINUTE('Raw Data'!Z41)+(HOUR('Raw Data'!Z41)*60)),"N/A",(SECOND('Raw Data'!Z41)/60)+MINUTE('Raw Data'!Z41)+(HOUR('Raw Data'!Z41)*60))</f>
        <v>2.9333333333333336</v>
      </c>
      <c r="AA39" s="19">
        <f>+IF(ISERROR((SECOND('Raw Data'!AA41)/60)+MINUTE('Raw Data'!AA41)+(HOUR('Raw Data'!AA41)*60)),"N/A",(SECOND('Raw Data'!AA41)/60)+MINUTE('Raw Data'!AA41)+(HOUR('Raw Data'!AA41)*60))</f>
        <v>5.333333333333333</v>
      </c>
      <c r="AB39" s="19">
        <f>+IF(ISERROR((SECOND('Raw Data'!AB41)/60)+MINUTE('Raw Data'!AB41)+(HOUR('Raw Data'!AB41)*60)),"N/A",(SECOND('Raw Data'!AB41)/60)+MINUTE('Raw Data'!AB41)+(HOUR('Raw Data'!AB41)*60))</f>
        <v>1.65</v>
      </c>
      <c r="AC39" s="19">
        <f>+IF(ISERROR((SECOND('Raw Data'!AC41)/60)+MINUTE('Raw Data'!AC41)+(HOUR('Raw Data'!AC41)*60)),"N/A",(SECOND('Raw Data'!AC41)/60)+MINUTE('Raw Data'!AC41)+(HOUR('Raw Data'!AC41)*60))</f>
        <v>3.6</v>
      </c>
      <c r="AD39" s="19">
        <f>+IF(ISERROR((SECOND('Raw Data'!AD41)/60)+MINUTE('Raw Data'!AD41)+(HOUR('Raw Data'!AD41)*60)),"N/A",(SECOND('Raw Data'!AD41)/60)+MINUTE('Raw Data'!AD41)+(HOUR('Raw Data'!AD41)*60))</f>
        <v>9.8666666666666671</v>
      </c>
      <c r="AE39" s="19">
        <f>+IF(ISERROR((SECOND('Raw Data'!AE41)/60)+MINUTE('Raw Data'!AE41)+(HOUR('Raw Data'!AE41)*60)),"N/A",(SECOND('Raw Data'!AE41)/60)+MINUTE('Raw Data'!AE41)+(HOUR('Raw Data'!AE41)*60))</f>
        <v>3.3333333333333333E-2</v>
      </c>
      <c r="AF39" s="19">
        <f>+IF(ISERROR((SECOND('Raw Data'!AF41)/60)+MINUTE('Raw Data'!AF41)+(HOUR('Raw Data'!AF41)*60)),"N/A",(SECOND('Raw Data'!AF41)/60)+MINUTE('Raw Data'!AF41)+(HOUR('Raw Data'!AF41)*60))</f>
        <v>0.91666666666666663</v>
      </c>
      <c r="AG39" s="19">
        <f>+IF(ISERROR((SECOND('Raw Data'!AG41)/60)+MINUTE('Raw Data'!AG41)+(HOUR('Raw Data'!AG41)*60)),"N/A",(SECOND('Raw Data'!AG41)/60)+MINUTE('Raw Data'!AG41)+(HOUR('Raw Data'!AG41)*60))</f>
        <v>4.5</v>
      </c>
      <c r="AH39" s="19">
        <f>+IF(ISERROR((SECOND('Raw Data'!AH41)/60)+MINUTE('Raw Data'!AH41)+(HOUR('Raw Data'!AH41)*60)),"N/A",(SECOND('Raw Data'!AH41)/60)+MINUTE('Raw Data'!AH41)+(HOUR('Raw Data'!AH41)*60))</f>
        <v>3.3833333333333333</v>
      </c>
      <c r="AI39" s="19">
        <f>+IF(ISERROR((SECOND('Raw Data'!AI41)/60)+MINUTE('Raw Data'!AI41)+(HOUR('Raw Data'!AI41)*60)),"N/A",(SECOND('Raw Data'!AI41)/60)+MINUTE('Raw Data'!AI41)+(HOUR('Raw Data'!AI41)*60))</f>
        <v>4.8499999999999996</v>
      </c>
      <c r="AJ39" s="19">
        <f>+IF(ISERROR((SECOND('Raw Data'!AJ41)/60)+MINUTE('Raw Data'!AJ41)+(HOUR('Raw Data'!AJ41)*60)),"N/A",(SECOND('Raw Data'!AJ41)/60)+MINUTE('Raw Data'!AJ41)+(HOUR('Raw Data'!AJ41)*60))</f>
        <v>1.6666666666666665</v>
      </c>
      <c r="AK39" s="19">
        <f>+IF(ISERROR((SECOND('Raw Data'!AK41)/60)+MINUTE('Raw Data'!AK41)+(HOUR('Raw Data'!AK41)*60)),"N/A",(SECOND('Raw Data'!AK41)/60)+MINUTE('Raw Data'!AK41)+(HOUR('Raw Data'!AK41)*60))</f>
        <v>3</v>
      </c>
      <c r="AL39" s="19">
        <f>+IF(ISERROR((SECOND('Raw Data'!AL41)/60)+MINUTE('Raw Data'!AL41)+(HOUR('Raw Data'!AL41)*60)),"N/A",(SECOND('Raw Data'!AL41)/60)+MINUTE('Raw Data'!AL41)+(HOUR('Raw Data'!AL41)*60))</f>
        <v>1.85</v>
      </c>
      <c r="AM39" s="19">
        <f>+IF(ISERROR((SECOND('Raw Data'!AM41)/60)+MINUTE('Raw Data'!AM41)+(HOUR('Raw Data'!AM41)*60)),"N/A",(SECOND('Raw Data'!AM41)/60)+MINUTE('Raw Data'!AM41)+(HOUR('Raw Data'!AM41)*60))</f>
        <v>5</v>
      </c>
      <c r="AN39" s="19">
        <f>+IF(ISERROR((SECOND('Raw Data'!AN41)/60)+MINUTE('Raw Data'!AN41)+(HOUR('Raw Data'!AN41)*60)),"N/A",(SECOND('Raw Data'!AN41)/60)+MINUTE('Raw Data'!AN41)+(HOUR('Raw Data'!AN41)*60))</f>
        <v>8.3000000000000007</v>
      </c>
      <c r="AO39" s="19">
        <f>+IF(ISERROR((SECOND('Raw Data'!AO41)/60)+MINUTE('Raw Data'!AO41)+(HOUR('Raw Data'!AO41)*60)),"N/A",(SECOND('Raw Data'!AO41)/60)+MINUTE('Raw Data'!AO41)+(HOUR('Raw Data'!AO41)*60))</f>
        <v>2.4833333333333334</v>
      </c>
      <c r="AP39" s="19">
        <f>+IF(ISERROR((SECOND('Raw Data'!AP41)/60)+MINUTE('Raw Data'!AP41)+(HOUR('Raw Data'!AP41)*60)),"N/A",(SECOND('Raw Data'!AP41)/60)+MINUTE('Raw Data'!AP41)+(HOUR('Raw Data'!AP41)*60))</f>
        <v>1.5</v>
      </c>
      <c r="AQ39" s="19">
        <f>+IF(ISERROR((SECOND('Raw Data'!AQ41)/60)+MINUTE('Raw Data'!AQ41)+(HOUR('Raw Data'!AQ41)*60)),"N/A",(SECOND('Raw Data'!AQ41)/60)+MINUTE('Raw Data'!AQ41)+(HOUR('Raw Data'!AQ41)*60))</f>
        <v>0.71666666666666667</v>
      </c>
      <c r="AR39" s="19">
        <f>+IF(ISERROR((SECOND('Raw Data'!AR41)/60)+MINUTE('Raw Data'!AR41)+(HOUR('Raw Data'!AR41)*60)),"N/A",(SECOND('Raw Data'!AR41)/60)+MINUTE('Raw Data'!AR41)+(HOUR('Raw Data'!AR41)*60))</f>
        <v>1.0333333333333334</v>
      </c>
      <c r="AS39" s="19">
        <f>+IF(ISERROR((SECOND('Raw Data'!AS41)/60)+MINUTE('Raw Data'!AS41)+(HOUR('Raw Data'!AS41)*60)),"N/A",(SECOND('Raw Data'!AS41)/60)+MINUTE('Raw Data'!AS41)+(HOUR('Raw Data'!AS41)*60))</f>
        <v>2.4666666666666668</v>
      </c>
      <c r="AT39" s="19">
        <f>+IF(ISERROR((SECOND('Raw Data'!AT41)/60)+MINUTE('Raw Data'!AT41)+(HOUR('Raw Data'!AT41)*60)),"N/A",(SECOND('Raw Data'!AT41)/60)+MINUTE('Raw Data'!AT41)+(HOUR('Raw Data'!AT41)*60))</f>
        <v>0.41666666666666669</v>
      </c>
      <c r="AU39" s="19">
        <f>+IF(ISERROR((SECOND('Raw Data'!AU41)/60)+MINUTE('Raw Data'!AU41)+(HOUR('Raw Data'!AU41)*60)),"N/A",(SECOND('Raw Data'!AU41)/60)+MINUTE('Raw Data'!AU41)+(HOUR('Raw Data'!AU41)*60))</f>
        <v>2.0499999999999998</v>
      </c>
      <c r="AV39" s="19" t="str">
        <f>+IF(ISERROR((SECOND('Raw Data'!AV41)/60)+MINUTE('Raw Data'!AV41)+(HOUR('Raw Data'!AV41)*60)),"N/A",(SECOND('Raw Data'!AV41)/60)+MINUTE('Raw Data'!AV41)+(HOUR('Raw Data'!AV41)*60))</f>
        <v>N/A</v>
      </c>
      <c r="AW39" s="19">
        <f>+IF(ISERROR((SECOND('Raw Data'!AW41)/60)+MINUTE('Raw Data'!AW41)+(HOUR('Raw Data'!AW41)*60)),"N/A",(SECOND('Raw Data'!AW41)/60)+MINUTE('Raw Data'!AW41)+(HOUR('Raw Data'!AW41)*60))</f>
        <v>3.3333333333333335</v>
      </c>
      <c r="AX39" s="19">
        <f>+IF(ISERROR((SECOND('Raw Data'!AX41)/60)+MINUTE('Raw Data'!AX41)+(HOUR('Raw Data'!AX41)*60)),"N/A",(SECOND('Raw Data'!AX41)/60)+MINUTE('Raw Data'!AX41)+(HOUR('Raw Data'!AX41)*60))</f>
        <v>0.83333333333333337</v>
      </c>
      <c r="AY39" s="19">
        <f>+IF(ISERROR((SECOND('Raw Data'!AY41)/60)+MINUTE('Raw Data'!AY41)+(HOUR('Raw Data'!AY41)*60)),"N/A",(SECOND('Raw Data'!AY41)/60)+MINUTE('Raw Data'!AY41)+(HOUR('Raw Data'!AY41)*60))</f>
        <v>6.833333333333333</v>
      </c>
      <c r="AZ39" s="19">
        <f>+IF(ISERROR((SECOND('Raw Data'!AZ41)/60)+MINUTE('Raw Data'!AZ41)+(HOUR('Raw Data'!AZ41)*60)),"N/A",(SECOND('Raw Data'!AZ41)/60)+MINUTE('Raw Data'!AZ41)+(HOUR('Raw Data'!AZ41)*60))</f>
        <v>5.916666666666667</v>
      </c>
      <c r="BA39" s="19">
        <f>+IF(ISERROR((SECOND('Raw Data'!BA41)/60)+MINUTE('Raw Data'!BA41)+(HOUR('Raw Data'!BA41)*60)),"N/A",(SECOND('Raw Data'!BA41)/60)+MINUTE('Raw Data'!BA41)+(HOUR('Raw Data'!BA41)*60))</f>
        <v>7.6166666666666671</v>
      </c>
      <c r="BB39" s="19">
        <f>+IF(ISERROR((SECOND('Raw Data'!BB41)/60)+MINUTE('Raw Data'!BB41)+(HOUR('Raw Data'!BB41)*60)),"N/A",(SECOND('Raw Data'!BB41)/60)+MINUTE('Raw Data'!BB41)+(HOUR('Raw Data'!BB41)*60))</f>
        <v>0.95</v>
      </c>
      <c r="BC39" s="19">
        <f>+IF(ISERROR((SECOND('Raw Data'!BC41)/60)+MINUTE('Raw Data'!BC41)+(HOUR('Raw Data'!BC41)*60)),"N/A",(SECOND('Raw Data'!BC41)/60)+MINUTE('Raw Data'!BC41)+(HOUR('Raw Data'!BC41)*60))</f>
        <v>3.1333333333333333</v>
      </c>
      <c r="BD39" s="19">
        <f>+IF(ISERROR((SECOND('Raw Data'!BD41)/60)+MINUTE('Raw Data'!BD41)+(HOUR('Raw Data'!BD41)*60)),"N/A",(SECOND('Raw Data'!BD41)/60)+MINUTE('Raw Data'!BD41)+(HOUR('Raw Data'!BD41)*60))</f>
        <v>3.0166666666666666</v>
      </c>
      <c r="BE39" s="19">
        <f>+IF(ISERROR((SECOND('Raw Data'!BE41)/60)+MINUTE('Raw Data'!BE41)+(HOUR('Raw Data'!BE41)*60)),"N/A",(SECOND('Raw Data'!BE41)/60)+MINUTE('Raw Data'!BE41)+(HOUR('Raw Data'!BE41)*60))</f>
        <v>2.85</v>
      </c>
      <c r="BF39" s="19">
        <f>+IF(ISERROR((SECOND('Raw Data'!BF41)/60)+MINUTE('Raw Data'!BF41)+(HOUR('Raw Data'!BF41)*60)),"N/A",(SECOND('Raw Data'!BF41)/60)+MINUTE('Raw Data'!BF41)+(HOUR('Raw Data'!BF41)*60))</f>
        <v>2.85</v>
      </c>
      <c r="BG39" s="19">
        <f>+IF(ISERROR((SECOND('Raw Data'!BG41)/60)+MINUTE('Raw Data'!BG41)+(HOUR('Raw Data'!BG41)*60)),"N/A",(SECOND('Raw Data'!BG41)/60)+MINUTE('Raw Data'!BG41)+(HOUR('Raw Data'!BG41)*60))</f>
        <v>3.9333333333333336</v>
      </c>
      <c r="BH39" s="19">
        <f>+IF(ISERROR((SECOND('Raw Data'!BH41)/60)+MINUTE('Raw Data'!BH41)+(HOUR('Raw Data'!BH41)*60)),"N/A",(SECOND('Raw Data'!BH41)/60)+MINUTE('Raw Data'!BH41)+(HOUR('Raw Data'!BH41)*60))</f>
        <v>2.9166666666666665</v>
      </c>
      <c r="BI39" s="19">
        <f>+IF(ISERROR((SECOND('Raw Data'!BI41)/60)+MINUTE('Raw Data'!BI41)+(HOUR('Raw Data'!BI41)*60)),"N/A",(SECOND('Raw Data'!BI41)/60)+MINUTE('Raw Data'!BI41)+(HOUR('Raw Data'!BI41)*60))</f>
        <v>1</v>
      </c>
      <c r="BJ39" s="19">
        <f>+IF(ISERROR((SECOND('Raw Data'!BJ41)/60)+MINUTE('Raw Data'!BJ41)+(HOUR('Raw Data'!BJ41)*60)),"N/A",(SECOND('Raw Data'!BJ41)/60)+MINUTE('Raw Data'!BJ41)+(HOUR('Raw Data'!BJ41)*60))</f>
        <v>6.1333333333333337</v>
      </c>
      <c r="BK39" s="19">
        <f>+IF(ISERROR((SECOND('Raw Data'!BK41)/60)+MINUTE('Raw Data'!BK41)+(HOUR('Raw Data'!BK41)*60)),"N/A",(SECOND('Raw Data'!BK41)/60)+MINUTE('Raw Data'!BK41)+(HOUR('Raw Data'!BK41)*60))</f>
        <v>4.8833333333333329</v>
      </c>
      <c r="BL39" s="19">
        <f>+IF(ISERROR((SECOND('Raw Data'!BL41)/60)+MINUTE('Raw Data'!BL41)+(HOUR('Raw Data'!BL41)*60)),"N/A",(SECOND('Raw Data'!BL41)/60)+MINUTE('Raw Data'!BL41)+(HOUR('Raw Data'!BL41)*60))</f>
        <v>0.51666666666666672</v>
      </c>
      <c r="BM39" s="19">
        <f>+IF(ISERROR((SECOND('Raw Data'!BM41)/60)+MINUTE('Raw Data'!BM41)+(HOUR('Raw Data'!BM41)*60)),"N/A",(SECOND('Raw Data'!BM41)/60)+MINUTE('Raw Data'!BM41)+(HOUR('Raw Data'!BM41)*60))</f>
        <v>0.55000000000000004</v>
      </c>
      <c r="BN39" s="19">
        <f>+IF(ISERROR((SECOND('Raw Data'!BN41)/60)+MINUTE('Raw Data'!BN41)+(HOUR('Raw Data'!BN41)*60)),"N/A",(SECOND('Raw Data'!BN41)/60)+MINUTE('Raw Data'!BN41)+(HOUR('Raw Data'!BN41)*60))</f>
        <v>0.53333333333333333</v>
      </c>
      <c r="BO39" s="19">
        <f>+IF(ISERROR((SECOND('Raw Data'!BO41)/60)+MINUTE('Raw Data'!BO41)+(HOUR('Raw Data'!BO41)*60)),"N/A",(SECOND('Raw Data'!BO41)/60)+MINUTE('Raw Data'!BO41)+(HOUR('Raw Data'!BO41)*60))</f>
        <v>5.166666666666667</v>
      </c>
      <c r="BP39" s="19">
        <f>+IF(ISERROR((SECOND('Raw Data'!BP41)/60)+MINUTE('Raw Data'!BP41)+(HOUR('Raw Data'!BP41)*60)),"N/A",(SECOND('Raw Data'!BP41)/60)+MINUTE('Raw Data'!BP41)+(HOUR('Raw Data'!BP41)*60))</f>
        <v>6.45</v>
      </c>
      <c r="BQ39" s="19">
        <f>+IF(ISERROR((SECOND('Raw Data'!BQ41)/60)+MINUTE('Raw Data'!BQ41)+(HOUR('Raw Data'!BQ41)*60)),"N/A",(SECOND('Raw Data'!BQ41)/60)+MINUTE('Raw Data'!BQ41)+(HOUR('Raw Data'!BQ41)*60))</f>
        <v>6.25</v>
      </c>
      <c r="BR39" s="19">
        <f>+IF(ISERROR((SECOND('Raw Data'!BR41)/60)+MINUTE('Raw Data'!BR41)+(HOUR('Raw Data'!BR41)*60)),"N/A",(SECOND('Raw Data'!BR41)/60)+MINUTE('Raw Data'!BR41)+(HOUR('Raw Data'!BR41)*60))</f>
        <v>16.5</v>
      </c>
      <c r="BS39" s="19">
        <f>+IF(ISERROR((SECOND('Raw Data'!BS41)/60)+MINUTE('Raw Data'!BS41)+(HOUR('Raw Data'!BS41)*60)),"N/A",(SECOND('Raw Data'!BS41)/60)+MINUTE('Raw Data'!BS41)+(HOUR('Raw Data'!BS41)*60))</f>
        <v>2.4500000000000002</v>
      </c>
      <c r="BT39" s="19">
        <f>+IF(ISERROR((SECOND('Raw Data'!BT41)/60)+MINUTE('Raw Data'!BT41)+(HOUR('Raw Data'!BT41)*60)),"N/A",(SECOND('Raw Data'!BT41)/60)+MINUTE('Raw Data'!BT41)+(HOUR('Raw Data'!BT41)*60))</f>
        <v>2.9</v>
      </c>
      <c r="BU39" s="19">
        <f>+IF(ISERROR((SECOND('Raw Data'!BU41)/60)+MINUTE('Raw Data'!BU41)+(HOUR('Raw Data'!BU41)*60)),"N/A",(SECOND('Raw Data'!BU41)/60)+MINUTE('Raw Data'!BU41)+(HOUR('Raw Data'!BU41)*60))</f>
        <v>14.75</v>
      </c>
      <c r="BV39" s="19">
        <f>+IF(ISERROR((SECOND('Raw Data'!BV41)/60)+MINUTE('Raw Data'!BV41)+(HOUR('Raw Data'!BV41)*60)),"N/A",(SECOND('Raw Data'!BV41)/60)+MINUTE('Raw Data'!BV41)+(HOUR('Raw Data'!BV41)*60))</f>
        <v>2.6166666666666667</v>
      </c>
      <c r="BW39" s="19">
        <f>+IF(ISERROR((SECOND('Raw Data'!BW41)/60)+MINUTE('Raw Data'!BW41)+(HOUR('Raw Data'!BW41)*60)),"N/A",(SECOND('Raw Data'!BW41)/60)+MINUTE('Raw Data'!BW41)+(HOUR('Raw Data'!BW41)*60))</f>
        <v>5.2666666666666666</v>
      </c>
      <c r="BX39" s="19">
        <f>+IF(ISERROR((SECOND('Raw Data'!BX41)/60)+MINUTE('Raw Data'!BX41)+(HOUR('Raw Data'!BX41)*60)),"N/A",(SECOND('Raw Data'!BX41)/60)+MINUTE('Raw Data'!BX41)+(HOUR('Raw Data'!BX41)*60))</f>
        <v>2.5</v>
      </c>
      <c r="BY39" s="19">
        <f>+IF(ISERROR((SECOND('Raw Data'!BY41)/60)+MINUTE('Raw Data'!BY41)+(HOUR('Raw Data'!BY41)*60)),"N/A",(SECOND('Raw Data'!BY41)/60)+MINUTE('Raw Data'!BY41)+(HOUR('Raw Data'!BY41)*60))</f>
        <v>4.7666666666666666</v>
      </c>
      <c r="BZ39" s="19">
        <f>+IF(ISERROR((SECOND('Raw Data'!BZ41)/60)+MINUTE('Raw Data'!BZ41)+(HOUR('Raw Data'!BZ41)*60)),"N/A",(SECOND('Raw Data'!BZ41)/60)+MINUTE('Raw Data'!BZ41)+(HOUR('Raw Data'!BZ41)*60))</f>
        <v>0.75</v>
      </c>
      <c r="CA39" s="19">
        <f>+IF(ISERROR((SECOND('Raw Data'!CA41)/60)+MINUTE('Raw Data'!CA41)+(HOUR('Raw Data'!CA41)*60)),"N/A",(SECOND('Raw Data'!CA41)/60)+MINUTE('Raw Data'!CA41)+(HOUR('Raw Data'!CA41)*60))</f>
        <v>2.3333333333333335</v>
      </c>
      <c r="CB39" s="19">
        <f>+IF(ISERROR((SECOND('Raw Data'!CB41)/60)+MINUTE('Raw Data'!CB41)+(HOUR('Raw Data'!CB41)*60)),"N/A",(SECOND('Raw Data'!CB41)/60)+MINUTE('Raw Data'!CB41)+(HOUR('Raw Data'!CB41)*60))</f>
        <v>2.2000000000000002</v>
      </c>
      <c r="CC39" s="19">
        <f>+IF(ISERROR((SECOND('Raw Data'!CC41)/60)+MINUTE('Raw Data'!CC41)+(HOUR('Raw Data'!CC41)*60)),"N/A",(SECOND('Raw Data'!CC41)/60)+MINUTE('Raw Data'!CC41)+(HOUR('Raw Data'!CC41)*60))</f>
        <v>3.1666666666666665</v>
      </c>
      <c r="CD39" s="19">
        <f>+IF(ISERROR((SECOND('Raw Data'!CD41)/60)+MINUTE('Raw Data'!CD41)+(HOUR('Raw Data'!CD41)*60)),"N/A",(SECOND('Raw Data'!CD41)/60)+MINUTE('Raw Data'!CD41)+(HOUR('Raw Data'!CD41)*60))</f>
        <v>9.6666666666666661</v>
      </c>
    </row>
    <row r="40" spans="1:82" x14ac:dyDescent="0.25">
      <c r="A40" s="215"/>
      <c r="B40" t="s">
        <v>87</v>
      </c>
      <c r="C40" t="s">
        <v>34</v>
      </c>
      <c r="D40" s="19">
        <f>+IF(ISERROR((SECOND('Raw Data'!D42)/60)+MINUTE('Raw Data'!D42)+(HOUR('Raw Data'!D42)*60)),"N/A",(SECOND('Raw Data'!D42)/60)+MINUTE('Raw Data'!D42)+(HOUR('Raw Data'!D42)*60))</f>
        <v>1.2833333333333332</v>
      </c>
      <c r="E40" s="19">
        <f>+IF(ISERROR((SECOND('Raw Data'!E42)/60)+MINUTE('Raw Data'!E42)+(HOUR('Raw Data'!E42)*60)),"N/A",(SECOND('Raw Data'!E42)/60)+MINUTE('Raw Data'!E42)+(HOUR('Raw Data'!E42)*60))</f>
        <v>4.9000000000000004</v>
      </c>
      <c r="F40" s="19">
        <f>+IF(ISERROR((SECOND('Raw Data'!F42)/60)+MINUTE('Raw Data'!F42)+(HOUR('Raw Data'!F42)*60)),"N/A",(SECOND('Raw Data'!F42)/60)+MINUTE('Raw Data'!F42)+(HOUR('Raw Data'!F42)*60))</f>
        <v>2</v>
      </c>
      <c r="G40" s="19">
        <f>+IF(ISERROR((SECOND('Raw Data'!G42)/60)+MINUTE('Raw Data'!G42)+(HOUR('Raw Data'!G42)*60)),"N/A",(SECOND('Raw Data'!G42)/60)+MINUTE('Raw Data'!G42)+(HOUR('Raw Data'!G42)*60))</f>
        <v>1.3833333333333333</v>
      </c>
      <c r="H40" s="19">
        <f>+IF(ISERROR((SECOND('Raw Data'!H42)/60)+MINUTE('Raw Data'!H42)+(HOUR('Raw Data'!H42)*60)),"N/A",(SECOND('Raw Data'!H42)/60)+MINUTE('Raw Data'!H42)+(HOUR('Raw Data'!H42)*60))</f>
        <v>4.5</v>
      </c>
      <c r="I40" s="19">
        <f>+IF(ISERROR((SECOND('Raw Data'!I42)/60)+MINUTE('Raw Data'!I42)+(HOUR('Raw Data'!I42)*60)),"N/A",(SECOND('Raw Data'!I42)/60)+MINUTE('Raw Data'!I42)+(HOUR('Raw Data'!I42)*60))</f>
        <v>6.7333333333333334</v>
      </c>
      <c r="J40" s="19">
        <f>+IF(ISERROR((SECOND('Raw Data'!J42)/60)+MINUTE('Raw Data'!J42)+(HOUR('Raw Data'!J42)*60)),"N/A",(SECOND('Raw Data'!J42)/60)+MINUTE('Raw Data'!J42)+(HOUR('Raw Data'!J42)*60))</f>
        <v>1.05</v>
      </c>
      <c r="K40" s="19">
        <f>+IF(ISERROR((SECOND('Raw Data'!K42)/60)+MINUTE('Raw Data'!K42)+(HOUR('Raw Data'!K42)*60)),"N/A",(SECOND('Raw Data'!K42)/60)+MINUTE('Raw Data'!K42)+(HOUR('Raw Data'!K42)*60))</f>
        <v>0.91666666666666663</v>
      </c>
      <c r="L40" s="19">
        <f>+IF(ISERROR((SECOND('Raw Data'!L42)/60)+MINUTE('Raw Data'!L42)+(HOUR('Raw Data'!L42)*60)),"N/A",(SECOND('Raw Data'!L42)/60)+MINUTE('Raw Data'!L42)+(HOUR('Raw Data'!L42)*60))</f>
        <v>10</v>
      </c>
      <c r="M40" s="19">
        <f>+IF(ISERROR((SECOND('Raw Data'!M42)/60)+MINUTE('Raw Data'!M42)+(HOUR('Raw Data'!M42)*60)),"N/A",(SECOND('Raw Data'!M42)/60)+MINUTE('Raw Data'!M42)+(HOUR('Raw Data'!M42)*60))</f>
        <v>3</v>
      </c>
      <c r="N40" s="19">
        <f>+IF(ISERROR((SECOND('Raw Data'!N42)/60)+MINUTE('Raw Data'!N42)+(HOUR('Raw Data'!N42)*60)),"N/A",(SECOND('Raw Data'!N42)/60)+MINUTE('Raw Data'!N42)+(HOUR('Raw Data'!N42)*60))</f>
        <v>8.3000000000000007</v>
      </c>
      <c r="O40" s="19">
        <f>+IF(ISERROR((SECOND('Raw Data'!O42)/60)+MINUTE('Raw Data'!O42)+(HOUR('Raw Data'!O42)*60)),"N/A",(SECOND('Raw Data'!O42)/60)+MINUTE('Raw Data'!O42)+(HOUR('Raw Data'!O42)*60))</f>
        <v>17.333333333333332</v>
      </c>
      <c r="P40" s="19">
        <f>+IF(ISERROR((SECOND('Raw Data'!P42)/60)+MINUTE('Raw Data'!P42)+(HOUR('Raw Data'!P42)*60)),"N/A",(SECOND('Raw Data'!P42)/60)+MINUTE('Raw Data'!P42)+(HOUR('Raw Data'!P42)*60))</f>
        <v>9.6</v>
      </c>
      <c r="Q40" s="19">
        <f>+IF(ISERROR((SECOND('Raw Data'!Q42)/60)+MINUTE('Raw Data'!Q42)+(HOUR('Raw Data'!Q42)*60)),"N/A",(SECOND('Raw Data'!Q42)/60)+MINUTE('Raw Data'!Q42)+(HOUR('Raw Data'!Q42)*60))</f>
        <v>2.6833333333333336</v>
      </c>
      <c r="R40" s="43">
        <f>+IF(ISERROR((SECOND('Raw Data'!R42)/60)+MINUTE('Raw Data'!R42)+(HOUR('Raw Data'!R42)*60)),"N/A",(SECOND('Raw Data'!R42)/60)+MINUTE('Raw Data'!R42)+(HOUR('Raw Data'!R42)*60))</f>
        <v>9.6</v>
      </c>
      <c r="S40" s="19">
        <f>+IF(ISERROR((SECOND('Raw Data'!S42)/60)+MINUTE('Raw Data'!S42)+(HOUR('Raw Data'!S42)*60)),"N/A",(SECOND('Raw Data'!S42)/60)+MINUTE('Raw Data'!S42)+(HOUR('Raw Data'!S42)*60))</f>
        <v>3.2833333333333332</v>
      </c>
      <c r="T40" s="19">
        <f>+IF(ISERROR((SECOND('Raw Data'!T42)/60)+MINUTE('Raw Data'!T42)+(HOUR('Raw Data'!T42)*60)),"N/A",(SECOND('Raw Data'!T42)/60)+MINUTE('Raw Data'!T42)+(HOUR('Raw Data'!T42)*60))</f>
        <v>1.2833333333333332</v>
      </c>
      <c r="U40" s="19">
        <f>+IF(ISERROR((SECOND('Raw Data'!U42)/60)+MINUTE('Raw Data'!U42)+(HOUR('Raw Data'!U42)*60)),"N/A",(SECOND('Raw Data'!U42)/60)+MINUTE('Raw Data'!U42)+(HOUR('Raw Data'!U42)*60))</f>
        <v>1.8</v>
      </c>
      <c r="V40" s="19">
        <f>+IF(ISERROR((SECOND('Raw Data'!V42)/60)+MINUTE('Raw Data'!V42)+(HOUR('Raw Data'!V42)*60)),"N/A",(SECOND('Raw Data'!V42)/60)+MINUTE('Raw Data'!V42)+(HOUR('Raw Data'!V42)*60))</f>
        <v>4.0666666666666664</v>
      </c>
      <c r="W40" s="19" t="str">
        <f>+IF(ISERROR((SECOND('Raw Data'!W42)/60)+MINUTE('Raw Data'!W42)+(HOUR('Raw Data'!W42)*60)),"N/A",(SECOND('Raw Data'!W42)/60)+MINUTE('Raw Data'!W42)+(HOUR('Raw Data'!W42)*60))</f>
        <v>N/A</v>
      </c>
      <c r="X40" s="19">
        <f>+IF(ISERROR((SECOND('Raw Data'!X42)/60)+MINUTE('Raw Data'!X42)+(HOUR('Raw Data'!X42)*60)),"N/A",(SECOND('Raw Data'!X42)/60)+MINUTE('Raw Data'!X42)+(HOUR('Raw Data'!X42)*60))</f>
        <v>2.35</v>
      </c>
      <c r="Y40" s="19">
        <f>+IF(ISERROR((SECOND('Raw Data'!Y42)/60)+MINUTE('Raw Data'!Y42)+(HOUR('Raw Data'!Y42)*60)),"N/A",(SECOND('Raw Data'!Y42)/60)+MINUTE('Raw Data'!Y42)+(HOUR('Raw Data'!Y42)*60))</f>
        <v>44.6</v>
      </c>
      <c r="Z40" s="19">
        <f>+IF(ISERROR((SECOND('Raw Data'!Z42)/60)+MINUTE('Raw Data'!Z42)+(HOUR('Raw Data'!Z42)*60)),"N/A",(SECOND('Raw Data'!Z42)/60)+MINUTE('Raw Data'!Z42)+(HOUR('Raw Data'!Z42)*60))</f>
        <v>3.3666666666666667</v>
      </c>
      <c r="AA40" s="19">
        <f>+IF(ISERROR((SECOND('Raw Data'!AA42)/60)+MINUTE('Raw Data'!AA42)+(HOUR('Raw Data'!AA42)*60)),"N/A",(SECOND('Raw Data'!AA42)/60)+MINUTE('Raw Data'!AA42)+(HOUR('Raw Data'!AA42)*60))</f>
        <v>7.833333333333333</v>
      </c>
      <c r="AB40" s="19">
        <f>+IF(ISERROR((SECOND('Raw Data'!AB42)/60)+MINUTE('Raw Data'!AB42)+(HOUR('Raw Data'!AB42)*60)),"N/A",(SECOND('Raw Data'!AB42)/60)+MINUTE('Raw Data'!AB42)+(HOUR('Raw Data'!AB42)*60))</f>
        <v>2.65</v>
      </c>
      <c r="AC40" s="19">
        <f>+IF(ISERROR((SECOND('Raw Data'!AC42)/60)+MINUTE('Raw Data'!AC42)+(HOUR('Raw Data'!AC42)*60)),"N/A",(SECOND('Raw Data'!AC42)/60)+MINUTE('Raw Data'!AC42)+(HOUR('Raw Data'!AC42)*60))</f>
        <v>4.0166666666666666</v>
      </c>
      <c r="AD40" s="19">
        <f>+IF(ISERROR((SECOND('Raw Data'!AD42)/60)+MINUTE('Raw Data'!AD42)+(HOUR('Raw Data'!AD42)*60)),"N/A",(SECOND('Raw Data'!AD42)/60)+MINUTE('Raw Data'!AD42)+(HOUR('Raw Data'!AD42)*60))</f>
        <v>10.583333333333334</v>
      </c>
      <c r="AE40" s="19">
        <f>+IF(ISERROR((SECOND('Raw Data'!AE42)/60)+MINUTE('Raw Data'!AE42)+(HOUR('Raw Data'!AE42)*60)),"N/A",(SECOND('Raw Data'!AE42)/60)+MINUTE('Raw Data'!AE42)+(HOUR('Raw Data'!AE42)*60))</f>
        <v>1.3333333333333333</v>
      </c>
      <c r="AF40" s="19">
        <f>+IF(ISERROR((SECOND('Raw Data'!AF42)/60)+MINUTE('Raw Data'!AF42)+(HOUR('Raw Data'!AF42)*60)),"N/A",(SECOND('Raw Data'!AF42)/60)+MINUTE('Raw Data'!AF42)+(HOUR('Raw Data'!AF42)*60))</f>
        <v>1.1499999999999999</v>
      </c>
      <c r="AG40" s="19">
        <f>+IF(ISERROR((SECOND('Raw Data'!AG42)/60)+MINUTE('Raw Data'!AG42)+(HOUR('Raw Data'!AG42)*60)),"N/A",(SECOND('Raw Data'!AG42)/60)+MINUTE('Raw Data'!AG42)+(HOUR('Raw Data'!AG42)*60))</f>
        <v>5.0166666666666666</v>
      </c>
      <c r="AH40" s="19">
        <f>+IF(ISERROR((SECOND('Raw Data'!AH42)/60)+MINUTE('Raw Data'!AH42)+(HOUR('Raw Data'!AH42)*60)),"N/A",(SECOND('Raw Data'!AH42)/60)+MINUTE('Raw Data'!AH42)+(HOUR('Raw Data'!AH42)*60))</f>
        <v>3.6</v>
      </c>
      <c r="AI40" s="19">
        <f>+IF(ISERROR((SECOND('Raw Data'!AI42)/60)+MINUTE('Raw Data'!AI42)+(HOUR('Raw Data'!AI42)*60)),"N/A",(SECOND('Raw Data'!AI42)/60)+MINUTE('Raw Data'!AI42)+(HOUR('Raw Data'!AI42)*60))</f>
        <v>5.65</v>
      </c>
      <c r="AJ40" s="19">
        <f>+IF(ISERROR((SECOND('Raw Data'!AJ42)/60)+MINUTE('Raw Data'!AJ42)+(HOUR('Raw Data'!AJ42)*60)),"N/A",(SECOND('Raw Data'!AJ42)/60)+MINUTE('Raw Data'!AJ42)+(HOUR('Raw Data'!AJ42)*60))</f>
        <v>3</v>
      </c>
      <c r="AK40" s="19">
        <f>+IF(ISERROR((SECOND('Raw Data'!AK42)/60)+MINUTE('Raw Data'!AK42)+(HOUR('Raw Data'!AK42)*60)),"N/A",(SECOND('Raw Data'!AK42)/60)+MINUTE('Raw Data'!AK42)+(HOUR('Raw Data'!AK42)*60))</f>
        <v>3.5333333333333332</v>
      </c>
      <c r="AL40" s="19">
        <f>+IF(ISERROR((SECOND('Raw Data'!AL42)/60)+MINUTE('Raw Data'!AL42)+(HOUR('Raw Data'!AL42)*60)),"N/A",(SECOND('Raw Data'!AL42)/60)+MINUTE('Raw Data'!AL42)+(HOUR('Raw Data'!AL42)*60))</f>
        <v>3.3333333333333335</v>
      </c>
      <c r="AM40" s="19">
        <f>+IF(ISERROR((SECOND('Raw Data'!AM42)/60)+MINUTE('Raw Data'!AM42)+(HOUR('Raw Data'!AM42)*60)),"N/A",(SECOND('Raw Data'!AM42)/60)+MINUTE('Raw Data'!AM42)+(HOUR('Raw Data'!AM42)*60))</f>
        <v>8.65</v>
      </c>
      <c r="AN40" s="19">
        <f>+IF(ISERROR((SECOND('Raw Data'!AN42)/60)+MINUTE('Raw Data'!AN42)+(HOUR('Raw Data'!AN42)*60)),"N/A",(SECOND('Raw Data'!AN42)/60)+MINUTE('Raw Data'!AN42)+(HOUR('Raw Data'!AN42)*60))</f>
        <v>10.316666666666666</v>
      </c>
      <c r="AO40" s="19">
        <f>+IF(ISERROR((SECOND('Raw Data'!AO42)/60)+MINUTE('Raw Data'!AO42)+(HOUR('Raw Data'!AO42)*60)),"N/A",(SECOND('Raw Data'!AO42)/60)+MINUTE('Raw Data'!AO42)+(HOUR('Raw Data'!AO42)*60))</f>
        <v>2.85</v>
      </c>
      <c r="AP40" s="19">
        <f>+IF(ISERROR((SECOND('Raw Data'!AP42)/60)+MINUTE('Raw Data'!AP42)+(HOUR('Raw Data'!AP42)*60)),"N/A",(SECOND('Raw Data'!AP42)/60)+MINUTE('Raw Data'!AP42)+(HOUR('Raw Data'!AP42)*60))</f>
        <v>1</v>
      </c>
      <c r="AQ40" s="19">
        <f>+IF(ISERROR((SECOND('Raw Data'!AQ42)/60)+MINUTE('Raw Data'!AQ42)+(HOUR('Raw Data'!AQ42)*60)),"N/A",(SECOND('Raw Data'!AQ42)/60)+MINUTE('Raw Data'!AQ42)+(HOUR('Raw Data'!AQ42)*60))</f>
        <v>1.2333333333333334</v>
      </c>
      <c r="AR40" s="19">
        <f>+IF(ISERROR((SECOND('Raw Data'!AR42)/60)+MINUTE('Raw Data'!AR42)+(HOUR('Raw Data'!AR42)*60)),"N/A",(SECOND('Raw Data'!AR42)/60)+MINUTE('Raw Data'!AR42)+(HOUR('Raw Data'!AR42)*60))</f>
        <v>1.05</v>
      </c>
      <c r="AS40" s="19">
        <f>+IF(ISERROR((SECOND('Raw Data'!AS42)/60)+MINUTE('Raw Data'!AS42)+(HOUR('Raw Data'!AS42)*60)),"N/A",(SECOND('Raw Data'!AS42)/60)+MINUTE('Raw Data'!AS42)+(HOUR('Raw Data'!AS42)*60))</f>
        <v>2.7833333333333332</v>
      </c>
      <c r="AT40" s="19">
        <f>+IF(ISERROR((SECOND('Raw Data'!AT42)/60)+MINUTE('Raw Data'!AT42)+(HOUR('Raw Data'!AT42)*60)),"N/A",(SECOND('Raw Data'!AT42)/60)+MINUTE('Raw Data'!AT42)+(HOUR('Raw Data'!AT42)*60))</f>
        <v>0.4</v>
      </c>
      <c r="AU40" s="19">
        <f>+IF(ISERROR((SECOND('Raw Data'!AU42)/60)+MINUTE('Raw Data'!AU42)+(HOUR('Raw Data'!AU42)*60)),"N/A",(SECOND('Raw Data'!AU42)/60)+MINUTE('Raw Data'!AU42)+(HOUR('Raw Data'!AU42)*60))</f>
        <v>2.5333333333333332</v>
      </c>
      <c r="AV40" s="19" t="str">
        <f>+IF(ISERROR((SECOND('Raw Data'!AV42)/60)+MINUTE('Raw Data'!AV42)+(HOUR('Raw Data'!AV42)*60)),"N/A",(SECOND('Raw Data'!AV42)/60)+MINUTE('Raw Data'!AV42)+(HOUR('Raw Data'!AV42)*60))</f>
        <v>N/A</v>
      </c>
      <c r="AW40" s="19">
        <f>+IF(ISERROR((SECOND('Raw Data'!AW42)/60)+MINUTE('Raw Data'!AW42)+(HOUR('Raw Data'!AW42)*60)),"N/A",(SECOND('Raw Data'!AW42)/60)+MINUTE('Raw Data'!AW42)+(HOUR('Raw Data'!AW42)*60))</f>
        <v>4.2166666666666668</v>
      </c>
      <c r="AX40" s="19">
        <f>+IF(ISERROR((SECOND('Raw Data'!AX42)/60)+MINUTE('Raw Data'!AX42)+(HOUR('Raw Data'!AX42)*60)),"N/A",(SECOND('Raw Data'!AX42)/60)+MINUTE('Raw Data'!AX42)+(HOUR('Raw Data'!AX42)*60))</f>
        <v>1.1000000000000001</v>
      </c>
      <c r="AY40" s="19">
        <f>+IF(ISERROR((SECOND('Raw Data'!AY42)/60)+MINUTE('Raw Data'!AY42)+(HOUR('Raw Data'!AY42)*60)),"N/A",(SECOND('Raw Data'!AY42)/60)+MINUTE('Raw Data'!AY42)+(HOUR('Raw Data'!AY42)*60))</f>
        <v>9.5</v>
      </c>
      <c r="AZ40" s="19">
        <f>+IF(ISERROR((SECOND('Raw Data'!AZ42)/60)+MINUTE('Raw Data'!AZ42)+(HOUR('Raw Data'!AZ42)*60)),"N/A",(SECOND('Raw Data'!AZ42)/60)+MINUTE('Raw Data'!AZ42)+(HOUR('Raw Data'!AZ42)*60))</f>
        <v>6.7</v>
      </c>
      <c r="BA40" s="19">
        <f>+IF(ISERROR((SECOND('Raw Data'!BA42)/60)+MINUTE('Raw Data'!BA42)+(HOUR('Raw Data'!BA42)*60)),"N/A",(SECOND('Raw Data'!BA42)/60)+MINUTE('Raw Data'!BA42)+(HOUR('Raw Data'!BA42)*60))</f>
        <v>9.2166666666666668</v>
      </c>
      <c r="BB40" s="19">
        <f>+IF(ISERROR((SECOND('Raw Data'!BB42)/60)+MINUTE('Raw Data'!BB42)+(HOUR('Raw Data'!BB42)*60)),"N/A",(SECOND('Raw Data'!BB42)/60)+MINUTE('Raw Data'!BB42)+(HOUR('Raw Data'!BB42)*60))</f>
        <v>1.4833333333333334</v>
      </c>
      <c r="BC40" s="19">
        <f>+IF(ISERROR((SECOND('Raw Data'!BC42)/60)+MINUTE('Raw Data'!BC42)+(HOUR('Raw Data'!BC42)*60)),"N/A",(SECOND('Raw Data'!BC42)/60)+MINUTE('Raw Data'!BC42)+(HOUR('Raw Data'!BC42)*60))</f>
        <v>3.4333333333333336</v>
      </c>
      <c r="BD40" s="19">
        <f>+IF(ISERROR((SECOND('Raw Data'!BD42)/60)+MINUTE('Raw Data'!BD42)+(HOUR('Raw Data'!BD42)*60)),"N/A",(SECOND('Raw Data'!BD42)/60)+MINUTE('Raw Data'!BD42)+(HOUR('Raw Data'!BD42)*60))</f>
        <v>3.25</v>
      </c>
      <c r="BE40" s="19">
        <f>+IF(ISERROR((SECOND('Raw Data'!BE42)/60)+MINUTE('Raw Data'!BE42)+(HOUR('Raw Data'!BE42)*60)),"N/A",(SECOND('Raw Data'!BE42)/60)+MINUTE('Raw Data'!BE42)+(HOUR('Raw Data'!BE42)*60))</f>
        <v>3.2333333333333334</v>
      </c>
      <c r="BF40" s="19">
        <f>+IF(ISERROR((SECOND('Raw Data'!BF42)/60)+MINUTE('Raw Data'!BF42)+(HOUR('Raw Data'!BF42)*60)),"N/A",(SECOND('Raw Data'!BF42)/60)+MINUTE('Raw Data'!BF42)+(HOUR('Raw Data'!BF42)*60))</f>
        <v>3.1833333333333331</v>
      </c>
      <c r="BG40" s="19">
        <f>+IF(ISERROR((SECOND('Raw Data'!BG42)/60)+MINUTE('Raw Data'!BG42)+(HOUR('Raw Data'!BG42)*60)),"N/A",(SECOND('Raw Data'!BG42)/60)+MINUTE('Raw Data'!BG42)+(HOUR('Raw Data'!BG42)*60))</f>
        <v>4.25</v>
      </c>
      <c r="BH40" s="19">
        <f>+IF(ISERROR((SECOND('Raw Data'!BH42)/60)+MINUTE('Raw Data'!BH42)+(HOUR('Raw Data'!BH42)*60)),"N/A",(SECOND('Raw Data'!BH42)/60)+MINUTE('Raw Data'!BH42)+(HOUR('Raw Data'!BH42)*60))</f>
        <v>3.1666666666666665</v>
      </c>
      <c r="BI40" s="19" t="str">
        <f>+IF(ISERROR((SECOND('Raw Data'!BI42)/60)+MINUTE('Raw Data'!BI42)+(HOUR('Raw Data'!BI42)*60)),"N/A",(SECOND('Raw Data'!BI42)/60)+MINUTE('Raw Data'!BI42)+(HOUR('Raw Data'!BI42)*60))</f>
        <v>N/A</v>
      </c>
      <c r="BJ40" s="19">
        <f>+IF(ISERROR((SECOND('Raw Data'!BJ42)/60)+MINUTE('Raw Data'!BJ42)+(HOUR('Raw Data'!BJ42)*60)),"N/A",(SECOND('Raw Data'!BJ42)/60)+MINUTE('Raw Data'!BJ42)+(HOUR('Raw Data'!BJ42)*60))</f>
        <v>6.583333333333333</v>
      </c>
      <c r="BK40" s="19">
        <f>+IF(ISERROR((SECOND('Raw Data'!BK42)/60)+MINUTE('Raw Data'!BK42)+(HOUR('Raw Data'!BK42)*60)),"N/A",(SECOND('Raw Data'!BK42)/60)+MINUTE('Raw Data'!BK42)+(HOUR('Raw Data'!BK42)*60))</f>
        <v>5.416666666666667</v>
      </c>
      <c r="BL40" s="19">
        <f>+IF(ISERROR((SECOND('Raw Data'!BL42)/60)+MINUTE('Raw Data'!BL42)+(HOUR('Raw Data'!BL42)*60)),"N/A",(SECOND('Raw Data'!BL42)/60)+MINUTE('Raw Data'!BL42)+(HOUR('Raw Data'!BL42)*60))</f>
        <v>0.33333333333333331</v>
      </c>
      <c r="BM40" s="19">
        <f>+IF(ISERROR((SECOND('Raw Data'!BM42)/60)+MINUTE('Raw Data'!BM42)+(HOUR('Raw Data'!BM42)*60)),"N/A",(SECOND('Raw Data'!BM42)/60)+MINUTE('Raw Data'!BM42)+(HOUR('Raw Data'!BM42)*60))</f>
        <v>0.33333333333333331</v>
      </c>
      <c r="BN40" s="19">
        <f>+IF(ISERROR((SECOND('Raw Data'!BN42)/60)+MINUTE('Raw Data'!BN42)+(HOUR('Raw Data'!BN42)*60)),"N/A",(SECOND('Raw Data'!BN42)/60)+MINUTE('Raw Data'!BN42)+(HOUR('Raw Data'!BN42)*60))</f>
        <v>0.3</v>
      </c>
      <c r="BO40" s="19">
        <f>+IF(ISERROR((SECOND('Raw Data'!BO42)/60)+MINUTE('Raw Data'!BO42)+(HOUR('Raw Data'!BO42)*60)),"N/A",(SECOND('Raw Data'!BO42)/60)+MINUTE('Raw Data'!BO42)+(HOUR('Raw Data'!BO42)*60))</f>
        <v>2.1666666666666665</v>
      </c>
      <c r="BP40" s="19">
        <f>+IF(ISERROR((SECOND('Raw Data'!BP42)/60)+MINUTE('Raw Data'!BP42)+(HOUR('Raw Data'!BP42)*60)),"N/A",(SECOND('Raw Data'!BP42)/60)+MINUTE('Raw Data'!BP42)+(HOUR('Raw Data'!BP42)*60))</f>
        <v>7.5166666666666666</v>
      </c>
      <c r="BQ40" s="19">
        <f>+IF(ISERROR((SECOND('Raw Data'!BQ42)/60)+MINUTE('Raw Data'!BQ42)+(HOUR('Raw Data'!BQ42)*60)),"N/A",(SECOND('Raw Data'!BQ42)/60)+MINUTE('Raw Data'!BQ42)+(HOUR('Raw Data'!BQ42)*60))</f>
        <v>3.3333333333333335</v>
      </c>
      <c r="BR40" s="19">
        <f>+IF(ISERROR((SECOND('Raw Data'!BR42)/60)+MINUTE('Raw Data'!BR42)+(HOUR('Raw Data'!BR42)*60)),"N/A",(SECOND('Raw Data'!BR42)/60)+MINUTE('Raw Data'!BR42)+(HOUR('Raw Data'!BR42)*60))</f>
        <v>17.5</v>
      </c>
      <c r="BS40" s="19">
        <f>+IF(ISERROR((SECOND('Raw Data'!BS42)/60)+MINUTE('Raw Data'!BS42)+(HOUR('Raw Data'!BS42)*60)),"N/A",(SECOND('Raw Data'!BS42)/60)+MINUTE('Raw Data'!BS42)+(HOUR('Raw Data'!BS42)*60))</f>
        <v>2.85</v>
      </c>
      <c r="BT40" s="19">
        <f>+IF(ISERROR((SECOND('Raw Data'!BT42)/60)+MINUTE('Raw Data'!BT42)+(HOUR('Raw Data'!BT42)*60)),"N/A",(SECOND('Raw Data'!BT42)/60)+MINUTE('Raw Data'!BT42)+(HOUR('Raw Data'!BT42)*60))</f>
        <v>3.95</v>
      </c>
      <c r="BU40" s="19">
        <f>+IF(ISERROR((SECOND('Raw Data'!BU42)/60)+MINUTE('Raw Data'!BU42)+(HOUR('Raw Data'!BU42)*60)),"N/A",(SECOND('Raw Data'!BU42)/60)+MINUTE('Raw Data'!BU42)+(HOUR('Raw Data'!BU42)*60))</f>
        <v>15.516666666666667</v>
      </c>
      <c r="BV40" s="19">
        <f>+IF(ISERROR((SECOND('Raw Data'!BV42)/60)+MINUTE('Raw Data'!BV42)+(HOUR('Raw Data'!BV42)*60)),"N/A",(SECOND('Raw Data'!BV42)/60)+MINUTE('Raw Data'!BV42)+(HOUR('Raw Data'!BV42)*60))</f>
        <v>2.8333333333333335</v>
      </c>
      <c r="BW40" s="19">
        <f>+IF(ISERROR((SECOND('Raw Data'!BW42)/60)+MINUTE('Raw Data'!BW42)+(HOUR('Raw Data'!BW42)*60)),"N/A",(SECOND('Raw Data'!BW42)/60)+MINUTE('Raw Data'!BW42)+(HOUR('Raw Data'!BW42)*60))</f>
        <v>5.6833333333333336</v>
      </c>
      <c r="BX40" s="19">
        <f>+IF(ISERROR((SECOND('Raw Data'!BX42)/60)+MINUTE('Raw Data'!BX42)+(HOUR('Raw Data'!BX42)*60)),"N/A",(SECOND('Raw Data'!BX42)/60)+MINUTE('Raw Data'!BX42)+(HOUR('Raw Data'!BX42)*60))</f>
        <v>3.25</v>
      </c>
      <c r="BY40" s="19">
        <f>+IF(ISERROR((SECOND('Raw Data'!BY42)/60)+MINUTE('Raw Data'!BY42)+(HOUR('Raw Data'!BY42)*60)),"N/A",(SECOND('Raw Data'!BY42)/60)+MINUTE('Raw Data'!BY42)+(HOUR('Raw Data'!BY42)*60))</f>
        <v>5.35</v>
      </c>
      <c r="BZ40" s="19">
        <f>+IF(ISERROR((SECOND('Raw Data'!BZ42)/60)+MINUTE('Raw Data'!BZ42)+(HOUR('Raw Data'!BZ42)*60)),"N/A",(SECOND('Raw Data'!BZ42)/60)+MINUTE('Raw Data'!BZ42)+(HOUR('Raw Data'!BZ42)*60))</f>
        <v>0.96666666666666667</v>
      </c>
      <c r="CA40" s="19">
        <f>+IF(ISERROR((SECOND('Raw Data'!CA42)/60)+MINUTE('Raw Data'!CA42)+(HOUR('Raw Data'!CA42)*60)),"N/A",(SECOND('Raw Data'!CA42)/60)+MINUTE('Raw Data'!CA42)+(HOUR('Raw Data'!CA42)*60))</f>
        <v>2.4833333333333334</v>
      </c>
      <c r="CB40" s="19">
        <f>+IF(ISERROR((SECOND('Raw Data'!CB42)/60)+MINUTE('Raw Data'!CB42)+(HOUR('Raw Data'!CB42)*60)),"N/A",(SECOND('Raw Data'!CB42)/60)+MINUTE('Raw Data'!CB42)+(HOUR('Raw Data'!CB42)*60))</f>
        <v>2.4666666666666668</v>
      </c>
      <c r="CC40" s="19">
        <f>+IF(ISERROR((SECOND('Raw Data'!CC42)/60)+MINUTE('Raw Data'!CC42)+(HOUR('Raw Data'!CC42)*60)),"N/A",(SECOND('Raw Data'!CC42)/60)+MINUTE('Raw Data'!CC42)+(HOUR('Raw Data'!CC42)*60))</f>
        <v>3.8666666666666667</v>
      </c>
      <c r="CD40" s="19">
        <f>+IF(ISERROR((SECOND('Raw Data'!CD42)/60)+MINUTE('Raw Data'!CD42)+(HOUR('Raw Data'!CD42)*60)),"N/A",(SECOND('Raw Data'!CD42)/60)+MINUTE('Raw Data'!CD42)+(HOUR('Raw Data'!CD42)*60))</f>
        <v>10.033333333333333</v>
      </c>
    </row>
    <row r="41" spans="1:82" x14ac:dyDescent="0.25">
      <c r="A41" s="215"/>
      <c r="B41" t="s">
        <v>87</v>
      </c>
      <c r="C41" t="s">
        <v>35</v>
      </c>
      <c r="D41" s="19">
        <f>+IF(ISERROR((SECOND('Raw Data'!D43)/60)+MINUTE('Raw Data'!D43)+(HOUR('Raw Data'!D43)*60)),"N/A",(SECOND('Raw Data'!D43)/60)+MINUTE('Raw Data'!D43)+(HOUR('Raw Data'!D43)*60))</f>
        <v>1.55</v>
      </c>
      <c r="E41" s="19">
        <f>+IF(ISERROR((SECOND('Raw Data'!E43)/60)+MINUTE('Raw Data'!E43)+(HOUR('Raw Data'!E43)*60)),"N/A",(SECOND('Raw Data'!E43)/60)+MINUTE('Raw Data'!E43)+(HOUR('Raw Data'!E43)*60))</f>
        <v>6.2666666666666666</v>
      </c>
      <c r="F41" s="19">
        <f>+IF(ISERROR((SECOND('Raw Data'!F43)/60)+MINUTE('Raw Data'!F43)+(HOUR('Raw Data'!F43)*60)),"N/A",(SECOND('Raw Data'!F43)/60)+MINUTE('Raw Data'!F43)+(HOUR('Raw Data'!F43)*60))</f>
        <v>3.05</v>
      </c>
      <c r="G41" s="19">
        <f>+IF(ISERROR((SECOND('Raw Data'!G43)/60)+MINUTE('Raw Data'!G43)+(HOUR('Raw Data'!G43)*60)),"N/A",(SECOND('Raw Data'!G43)/60)+MINUTE('Raw Data'!G43)+(HOUR('Raw Data'!G43)*60))</f>
        <v>1.1666666666666667</v>
      </c>
      <c r="H41" s="19">
        <f>+IF(ISERROR((SECOND('Raw Data'!H43)/60)+MINUTE('Raw Data'!H43)+(HOUR('Raw Data'!H43)*60)),"N/A",(SECOND('Raw Data'!H43)/60)+MINUTE('Raw Data'!H43)+(HOUR('Raw Data'!H43)*60))</f>
        <v>5.1333333333333337</v>
      </c>
      <c r="I41" s="19">
        <f>+IF(ISERROR((SECOND('Raw Data'!I43)/60)+MINUTE('Raw Data'!I43)+(HOUR('Raw Data'!I43)*60)),"N/A",(SECOND('Raw Data'!I43)/60)+MINUTE('Raw Data'!I43)+(HOUR('Raw Data'!I43)*60))</f>
        <v>7.7</v>
      </c>
      <c r="J41" s="19">
        <f>+IF(ISERROR((SECOND('Raw Data'!J43)/60)+MINUTE('Raw Data'!J43)+(HOUR('Raw Data'!J43)*60)),"N/A",(SECOND('Raw Data'!J43)/60)+MINUTE('Raw Data'!J43)+(HOUR('Raw Data'!J43)*60))</f>
        <v>1.3666666666666667</v>
      </c>
      <c r="K41" s="19">
        <f>+IF(ISERROR((SECOND('Raw Data'!K43)/60)+MINUTE('Raw Data'!K43)+(HOUR('Raw Data'!K43)*60)),"N/A",(SECOND('Raw Data'!K43)/60)+MINUTE('Raw Data'!K43)+(HOUR('Raw Data'!K43)*60))</f>
        <v>1.2</v>
      </c>
      <c r="L41" s="19">
        <f>+IF(ISERROR((SECOND('Raw Data'!L43)/60)+MINUTE('Raw Data'!L43)+(HOUR('Raw Data'!L43)*60)),"N/A",(SECOND('Raw Data'!L43)/60)+MINUTE('Raw Data'!L43)+(HOUR('Raw Data'!L43)*60))</f>
        <v>12.25</v>
      </c>
      <c r="M41" s="19">
        <f>+IF(ISERROR((SECOND('Raw Data'!M43)/60)+MINUTE('Raw Data'!M43)+(HOUR('Raw Data'!M43)*60)),"N/A",(SECOND('Raw Data'!M43)/60)+MINUTE('Raw Data'!M43)+(HOUR('Raw Data'!M43)*60))</f>
        <v>3.3166666666666664</v>
      </c>
      <c r="N41" s="19">
        <f>+IF(ISERROR((SECOND('Raw Data'!N43)/60)+MINUTE('Raw Data'!N43)+(HOUR('Raw Data'!N43)*60)),"N/A",(SECOND('Raw Data'!N43)/60)+MINUTE('Raw Data'!N43)+(HOUR('Raw Data'!N43)*60))</f>
        <v>9.9</v>
      </c>
      <c r="O41" s="19">
        <f>+IF(ISERROR((SECOND('Raw Data'!O43)/60)+MINUTE('Raw Data'!O43)+(HOUR('Raw Data'!O43)*60)),"N/A",(SECOND('Raw Data'!O43)/60)+MINUTE('Raw Data'!O43)+(HOUR('Raw Data'!O43)*60))</f>
        <v>18.149999999999999</v>
      </c>
      <c r="P41" s="19">
        <f>+IF(ISERROR((SECOND('Raw Data'!P43)/60)+MINUTE('Raw Data'!P43)+(HOUR('Raw Data'!P43)*60)),"N/A",(SECOND('Raw Data'!P43)/60)+MINUTE('Raw Data'!P43)+(HOUR('Raw Data'!P43)*60))</f>
        <v>10.45</v>
      </c>
      <c r="Q41" s="19">
        <f>+IF(ISERROR((SECOND('Raw Data'!Q43)/60)+MINUTE('Raw Data'!Q43)+(HOUR('Raw Data'!Q43)*60)),"N/A",(SECOND('Raw Data'!Q43)/60)+MINUTE('Raw Data'!Q43)+(HOUR('Raw Data'!Q43)*60))</f>
        <v>3.0166666666666666</v>
      </c>
      <c r="R41" s="43">
        <f>+IF(ISERROR((SECOND('Raw Data'!R43)/60)+MINUTE('Raw Data'!R43)+(HOUR('Raw Data'!R43)*60)),"N/A",(SECOND('Raw Data'!R43)/60)+MINUTE('Raw Data'!R43)+(HOUR('Raw Data'!R43)*60))</f>
        <v>10.9</v>
      </c>
      <c r="S41" s="19">
        <f>+IF(ISERROR((SECOND('Raw Data'!S43)/60)+MINUTE('Raw Data'!S43)+(HOUR('Raw Data'!S43)*60)),"N/A",(SECOND('Raw Data'!S43)/60)+MINUTE('Raw Data'!S43)+(HOUR('Raw Data'!S43)*60))</f>
        <v>3.8</v>
      </c>
      <c r="T41" s="19">
        <f>+IF(ISERROR((SECOND('Raw Data'!T43)/60)+MINUTE('Raw Data'!T43)+(HOUR('Raw Data'!T43)*60)),"N/A",(SECOND('Raw Data'!T43)/60)+MINUTE('Raw Data'!T43)+(HOUR('Raw Data'!T43)*60))</f>
        <v>1.5833333333333335</v>
      </c>
      <c r="U41" s="19">
        <f>+IF(ISERROR((SECOND('Raw Data'!U43)/60)+MINUTE('Raw Data'!U43)+(HOUR('Raw Data'!U43)*60)),"N/A",(SECOND('Raw Data'!U43)/60)+MINUTE('Raw Data'!U43)+(HOUR('Raw Data'!U43)*60))</f>
        <v>2.4833333333333334</v>
      </c>
      <c r="V41" s="19">
        <f>+IF(ISERROR((SECOND('Raw Data'!V43)/60)+MINUTE('Raw Data'!V43)+(HOUR('Raw Data'!V43)*60)),"N/A",(SECOND('Raw Data'!V43)/60)+MINUTE('Raw Data'!V43)+(HOUR('Raw Data'!V43)*60))</f>
        <v>4.916666666666667</v>
      </c>
      <c r="W41" s="19" t="str">
        <f>+IF(ISERROR((SECOND('Raw Data'!W43)/60)+MINUTE('Raw Data'!W43)+(HOUR('Raw Data'!W43)*60)),"N/A",(SECOND('Raw Data'!W43)/60)+MINUTE('Raw Data'!W43)+(HOUR('Raw Data'!W43)*60))</f>
        <v>N/A</v>
      </c>
      <c r="X41" s="19">
        <f>+IF(ISERROR((SECOND('Raw Data'!X43)/60)+MINUTE('Raw Data'!X43)+(HOUR('Raw Data'!X43)*60)),"N/A",(SECOND('Raw Data'!X43)/60)+MINUTE('Raw Data'!X43)+(HOUR('Raw Data'!X43)*60))</f>
        <v>3.25</v>
      </c>
      <c r="Y41" s="19">
        <f>+IF(ISERROR((SECOND('Raw Data'!Y43)/60)+MINUTE('Raw Data'!Y43)+(HOUR('Raw Data'!Y43)*60)),"N/A",(SECOND('Raw Data'!Y43)/60)+MINUTE('Raw Data'!Y43)+(HOUR('Raw Data'!Y43)*60))</f>
        <v>45.516666666666666</v>
      </c>
      <c r="Z41" s="19">
        <f>+IF(ISERROR((SECOND('Raw Data'!Z43)/60)+MINUTE('Raw Data'!Z43)+(HOUR('Raw Data'!Z43)*60)),"N/A",(SECOND('Raw Data'!Z43)/60)+MINUTE('Raw Data'!Z43)+(HOUR('Raw Data'!Z43)*60))</f>
        <v>4.1166666666666663</v>
      </c>
      <c r="AA41" s="19">
        <f>+IF(ISERROR((SECOND('Raw Data'!AA43)/60)+MINUTE('Raw Data'!AA43)+(HOUR('Raw Data'!AA43)*60)),"N/A",(SECOND('Raw Data'!AA43)/60)+MINUTE('Raw Data'!AA43)+(HOUR('Raw Data'!AA43)*60))</f>
        <v>9.1999999999999993</v>
      </c>
      <c r="AB41" s="19">
        <f>+IF(ISERROR((SECOND('Raw Data'!AB43)/60)+MINUTE('Raw Data'!AB43)+(HOUR('Raw Data'!AB43)*60)),"N/A",(SECOND('Raw Data'!AB43)/60)+MINUTE('Raw Data'!AB43)+(HOUR('Raw Data'!AB43)*60))</f>
        <v>3.15</v>
      </c>
      <c r="AC41" s="19">
        <f>+IF(ISERROR((SECOND('Raw Data'!AC43)/60)+MINUTE('Raw Data'!AC43)+(HOUR('Raw Data'!AC43)*60)),"N/A",(SECOND('Raw Data'!AC43)/60)+MINUTE('Raw Data'!AC43)+(HOUR('Raw Data'!AC43)*60))</f>
        <v>4.5666666666666664</v>
      </c>
      <c r="AD41" s="19">
        <f>+IF(ISERROR((SECOND('Raw Data'!AD43)/60)+MINUTE('Raw Data'!AD43)+(HOUR('Raw Data'!AD43)*60)),"N/A",(SECOND('Raw Data'!AD43)/60)+MINUTE('Raw Data'!AD43)+(HOUR('Raw Data'!AD43)*60))</f>
        <v>13.85</v>
      </c>
      <c r="AE41" s="19">
        <f>+IF(ISERROR((SECOND('Raw Data'!AE43)/60)+MINUTE('Raw Data'!AE43)+(HOUR('Raw Data'!AE43)*60)),"N/A",(SECOND('Raw Data'!AE43)/60)+MINUTE('Raw Data'!AE43)+(HOUR('Raw Data'!AE43)*60))</f>
        <v>1.3333333333333333</v>
      </c>
      <c r="AF41" s="19">
        <f>+IF(ISERROR((SECOND('Raw Data'!AF43)/60)+MINUTE('Raw Data'!AF43)+(HOUR('Raw Data'!AF43)*60)),"N/A",(SECOND('Raw Data'!AF43)/60)+MINUTE('Raw Data'!AF43)+(HOUR('Raw Data'!AF43)*60))</f>
        <v>1.2666666666666666</v>
      </c>
      <c r="AG41" s="19">
        <f>+IF(ISERROR((SECOND('Raw Data'!AG43)/60)+MINUTE('Raw Data'!AG43)+(HOUR('Raw Data'!AG43)*60)),"N/A",(SECOND('Raw Data'!AG43)/60)+MINUTE('Raw Data'!AG43)+(HOUR('Raw Data'!AG43)*60))</f>
        <v>5.2</v>
      </c>
      <c r="AH41" s="19">
        <f>+IF(ISERROR((SECOND('Raw Data'!AH43)/60)+MINUTE('Raw Data'!AH43)+(HOUR('Raw Data'!AH43)*60)),"N/A",(SECOND('Raw Data'!AH43)/60)+MINUTE('Raw Data'!AH43)+(HOUR('Raw Data'!AH43)*60))</f>
        <v>4.9833333333333334</v>
      </c>
      <c r="AI41" s="19">
        <f>+IF(ISERROR((SECOND('Raw Data'!AI43)/60)+MINUTE('Raw Data'!AI43)+(HOUR('Raw Data'!AI43)*60)),"N/A",(SECOND('Raw Data'!AI43)/60)+MINUTE('Raw Data'!AI43)+(HOUR('Raw Data'!AI43)*60))</f>
        <v>6.85</v>
      </c>
      <c r="AJ41" s="19">
        <f>+IF(ISERROR((SECOND('Raw Data'!AJ43)/60)+MINUTE('Raw Data'!AJ43)+(HOUR('Raw Data'!AJ43)*60)),"N/A",(SECOND('Raw Data'!AJ43)/60)+MINUTE('Raw Data'!AJ43)+(HOUR('Raw Data'!AJ43)*60))</f>
        <v>4.1333333333333337</v>
      </c>
      <c r="AK41" s="19">
        <f>+IF(ISERROR((SECOND('Raw Data'!AK43)/60)+MINUTE('Raw Data'!AK43)+(HOUR('Raw Data'!AK43)*60)),"N/A",(SECOND('Raw Data'!AK43)/60)+MINUTE('Raw Data'!AK43)+(HOUR('Raw Data'!AK43)*60))</f>
        <v>5.166666666666667</v>
      </c>
      <c r="AL41" s="19">
        <f>+IF(ISERROR((SECOND('Raw Data'!AL43)/60)+MINUTE('Raw Data'!AL43)+(HOUR('Raw Data'!AL43)*60)),"N/A",(SECOND('Raw Data'!AL43)/60)+MINUTE('Raw Data'!AL43)+(HOUR('Raw Data'!AL43)*60))</f>
        <v>4.2166666666666668</v>
      </c>
      <c r="AM41" s="19">
        <f>+IF(ISERROR((SECOND('Raw Data'!AM43)/60)+MINUTE('Raw Data'!AM43)+(HOUR('Raw Data'!AM43)*60)),"N/A",(SECOND('Raw Data'!AM43)/60)+MINUTE('Raw Data'!AM43)+(HOUR('Raw Data'!AM43)*60))</f>
        <v>12.033333333333333</v>
      </c>
      <c r="AN41" s="19">
        <f>+IF(ISERROR((SECOND('Raw Data'!AN43)/60)+MINUTE('Raw Data'!AN43)+(HOUR('Raw Data'!AN43)*60)),"N/A",(SECOND('Raw Data'!AN43)/60)+MINUTE('Raw Data'!AN43)+(HOUR('Raw Data'!AN43)*60))</f>
        <v>12.266666666666667</v>
      </c>
      <c r="AO41" s="19">
        <f>+IF(ISERROR((SECOND('Raw Data'!AO43)/60)+MINUTE('Raw Data'!AO43)+(HOUR('Raw Data'!AO43)*60)),"N/A",(SECOND('Raw Data'!AO43)/60)+MINUTE('Raw Data'!AO43)+(HOUR('Raw Data'!AO43)*60))</f>
        <v>3.55</v>
      </c>
      <c r="AP41" s="19">
        <f>+IF(ISERROR((SECOND('Raw Data'!AP43)/60)+MINUTE('Raw Data'!AP43)+(HOUR('Raw Data'!AP43)*60)),"N/A",(SECOND('Raw Data'!AP43)/60)+MINUTE('Raw Data'!AP43)+(HOUR('Raw Data'!AP43)*60))</f>
        <v>0.66666666666666663</v>
      </c>
      <c r="AQ41" s="19">
        <f>+IF(ISERROR((SECOND('Raw Data'!AQ43)/60)+MINUTE('Raw Data'!AQ43)+(HOUR('Raw Data'!AQ43)*60)),"N/A",(SECOND('Raw Data'!AQ43)/60)+MINUTE('Raw Data'!AQ43)+(HOUR('Raw Data'!AQ43)*60))</f>
        <v>1.7833333333333332</v>
      </c>
      <c r="AR41" s="19">
        <f>+IF(ISERROR((SECOND('Raw Data'!AR43)/60)+MINUTE('Raw Data'!AR43)+(HOUR('Raw Data'!AR43)*60)),"N/A",(SECOND('Raw Data'!AR43)/60)+MINUTE('Raw Data'!AR43)+(HOUR('Raw Data'!AR43)*60))</f>
        <v>0.96666666666666667</v>
      </c>
      <c r="AS41" s="19">
        <f>+IF(ISERROR((SECOND('Raw Data'!AS43)/60)+MINUTE('Raw Data'!AS43)+(HOUR('Raw Data'!AS43)*60)),"N/A",(SECOND('Raw Data'!AS43)/60)+MINUTE('Raw Data'!AS43)+(HOUR('Raw Data'!AS43)*60))</f>
        <v>3.2833333333333332</v>
      </c>
      <c r="AT41" s="19">
        <f>+IF(ISERROR((SECOND('Raw Data'!AT43)/60)+MINUTE('Raw Data'!AT43)+(HOUR('Raw Data'!AT43)*60)),"N/A",(SECOND('Raw Data'!AT43)/60)+MINUTE('Raw Data'!AT43)+(HOUR('Raw Data'!AT43)*60))</f>
        <v>0.56666666666666665</v>
      </c>
      <c r="AU41" s="19">
        <f>+IF(ISERROR((SECOND('Raw Data'!AU43)/60)+MINUTE('Raw Data'!AU43)+(HOUR('Raw Data'!AU43)*60)),"N/A",(SECOND('Raw Data'!AU43)/60)+MINUTE('Raw Data'!AU43)+(HOUR('Raw Data'!AU43)*60))</f>
        <v>3.4333333333333336</v>
      </c>
      <c r="AV41" s="19" t="str">
        <f>+IF(ISERROR((SECOND('Raw Data'!AV43)/60)+MINUTE('Raw Data'!AV43)+(HOUR('Raw Data'!AV43)*60)),"N/A",(SECOND('Raw Data'!AV43)/60)+MINUTE('Raw Data'!AV43)+(HOUR('Raw Data'!AV43)*60))</f>
        <v>N/A</v>
      </c>
      <c r="AW41" s="19" t="str">
        <f>+IF(ISERROR((SECOND('Raw Data'!AW43)/60)+MINUTE('Raw Data'!AW43)+(HOUR('Raw Data'!AW43)*60)),"N/A",(SECOND('Raw Data'!AW43)/60)+MINUTE('Raw Data'!AW43)+(HOUR('Raw Data'!AW43)*60))</f>
        <v>N/A</v>
      </c>
      <c r="AX41" s="19">
        <f>+IF(ISERROR((SECOND('Raw Data'!AX43)/60)+MINUTE('Raw Data'!AX43)+(HOUR('Raw Data'!AX43)*60)),"N/A",(SECOND('Raw Data'!AX43)/60)+MINUTE('Raw Data'!AX43)+(HOUR('Raw Data'!AX43)*60))</f>
        <v>1.6166666666666667</v>
      </c>
      <c r="AY41" s="19">
        <f>+IF(ISERROR((SECOND('Raw Data'!AY43)/60)+MINUTE('Raw Data'!AY43)+(HOUR('Raw Data'!AY43)*60)),"N/A",(SECOND('Raw Data'!AY43)/60)+MINUTE('Raw Data'!AY43)+(HOUR('Raw Data'!AY43)*60))</f>
        <v>14</v>
      </c>
      <c r="AZ41" s="19">
        <f>+IF(ISERROR((SECOND('Raw Data'!AZ43)/60)+MINUTE('Raw Data'!AZ43)+(HOUR('Raw Data'!AZ43)*60)),"N/A",(SECOND('Raw Data'!AZ43)/60)+MINUTE('Raw Data'!AZ43)+(HOUR('Raw Data'!AZ43)*60))</f>
        <v>7.9666666666666668</v>
      </c>
      <c r="BA41" s="19">
        <f>+IF(ISERROR((SECOND('Raw Data'!BA43)/60)+MINUTE('Raw Data'!BA43)+(HOUR('Raw Data'!BA43)*60)),"N/A",(SECOND('Raw Data'!BA43)/60)+MINUTE('Raw Data'!BA43)+(HOUR('Raw Data'!BA43)*60))</f>
        <v>11.016666666666667</v>
      </c>
      <c r="BB41" s="19">
        <f>+IF(ISERROR((SECOND('Raw Data'!BB43)/60)+MINUTE('Raw Data'!BB43)+(HOUR('Raw Data'!BB43)*60)),"N/A",(SECOND('Raw Data'!BB43)/60)+MINUTE('Raw Data'!BB43)+(HOUR('Raw Data'!BB43)*60))</f>
        <v>1.7333333333333334</v>
      </c>
      <c r="BC41" s="19">
        <f>+IF(ISERROR((SECOND('Raw Data'!BC43)/60)+MINUTE('Raw Data'!BC43)+(HOUR('Raw Data'!BC43)*60)),"N/A",(SECOND('Raw Data'!BC43)/60)+MINUTE('Raw Data'!BC43)+(HOUR('Raw Data'!BC43)*60))</f>
        <v>4.0333333333333332</v>
      </c>
      <c r="BD41" s="19">
        <f>+IF(ISERROR((SECOND('Raw Data'!BD43)/60)+MINUTE('Raw Data'!BD43)+(HOUR('Raw Data'!BD43)*60)),"N/A",(SECOND('Raw Data'!BD43)/60)+MINUTE('Raw Data'!BD43)+(HOUR('Raw Data'!BD43)*60))</f>
        <v>3.55</v>
      </c>
      <c r="BE41" s="19">
        <f>+IF(ISERROR((SECOND('Raw Data'!BE43)/60)+MINUTE('Raw Data'!BE43)+(HOUR('Raw Data'!BE43)*60)),"N/A",(SECOND('Raw Data'!BE43)/60)+MINUTE('Raw Data'!BE43)+(HOUR('Raw Data'!BE43)*60))</f>
        <v>3.9666666666666668</v>
      </c>
      <c r="BF41" s="19">
        <f>+IF(ISERROR((SECOND('Raw Data'!BF43)/60)+MINUTE('Raw Data'!BF43)+(HOUR('Raw Data'!BF43)*60)),"N/A",(SECOND('Raw Data'!BF43)/60)+MINUTE('Raw Data'!BF43)+(HOUR('Raw Data'!BF43)*60))</f>
        <v>3.7166666666666668</v>
      </c>
      <c r="BG41" s="19">
        <f>+IF(ISERROR((SECOND('Raw Data'!BG43)/60)+MINUTE('Raw Data'!BG43)+(HOUR('Raw Data'!BG43)*60)),"N/A",(SECOND('Raw Data'!BG43)/60)+MINUTE('Raw Data'!BG43)+(HOUR('Raw Data'!BG43)*60))</f>
        <v>5.7166666666666668</v>
      </c>
      <c r="BH41" s="19">
        <f>+IF(ISERROR((SECOND('Raw Data'!BH43)/60)+MINUTE('Raw Data'!BH43)+(HOUR('Raw Data'!BH43)*60)),"N/A",(SECOND('Raw Data'!BH43)/60)+MINUTE('Raw Data'!BH43)+(HOUR('Raw Data'!BH43)*60))</f>
        <v>3.4666666666666668</v>
      </c>
      <c r="BI41" s="19" t="str">
        <f>+IF(ISERROR((SECOND('Raw Data'!BI43)/60)+MINUTE('Raw Data'!BI43)+(HOUR('Raw Data'!BI43)*60)),"N/A",(SECOND('Raw Data'!BI43)/60)+MINUTE('Raw Data'!BI43)+(HOUR('Raw Data'!BI43)*60))</f>
        <v>N/A</v>
      </c>
      <c r="BJ41" s="19">
        <f>+IF(ISERROR((SECOND('Raw Data'!BJ43)/60)+MINUTE('Raw Data'!BJ43)+(HOUR('Raw Data'!BJ43)*60)),"N/A",(SECOND('Raw Data'!BJ43)/60)+MINUTE('Raw Data'!BJ43)+(HOUR('Raw Data'!BJ43)*60))</f>
        <v>7.25</v>
      </c>
      <c r="BK41" s="19">
        <f>+IF(ISERROR((SECOND('Raw Data'!BK43)/60)+MINUTE('Raw Data'!BK43)+(HOUR('Raw Data'!BK43)*60)),"N/A",(SECOND('Raw Data'!BK43)/60)+MINUTE('Raw Data'!BK43)+(HOUR('Raw Data'!BK43)*60))</f>
        <v>6.4</v>
      </c>
      <c r="BL41" s="19">
        <f>+IF(ISERROR((SECOND('Raw Data'!BL43)/60)+MINUTE('Raw Data'!BL43)+(HOUR('Raw Data'!BL43)*60)),"N/A",(SECOND('Raw Data'!BL43)/60)+MINUTE('Raw Data'!BL43)+(HOUR('Raw Data'!BL43)*60))</f>
        <v>0.5</v>
      </c>
      <c r="BM41" s="19">
        <f>+IF(ISERROR((SECOND('Raw Data'!BM43)/60)+MINUTE('Raw Data'!BM43)+(HOUR('Raw Data'!BM43)*60)),"N/A",(SECOND('Raw Data'!BM43)/60)+MINUTE('Raw Data'!BM43)+(HOUR('Raw Data'!BM43)*60))</f>
        <v>0.48333333333333334</v>
      </c>
      <c r="BN41" s="19">
        <f>+IF(ISERROR((SECOND('Raw Data'!BN43)/60)+MINUTE('Raw Data'!BN43)+(HOUR('Raw Data'!BN43)*60)),"N/A",(SECOND('Raw Data'!BN43)/60)+MINUTE('Raw Data'!BN43)+(HOUR('Raw Data'!BN43)*60))</f>
        <v>0.55000000000000004</v>
      </c>
      <c r="BO41" s="19">
        <f>+IF(ISERROR((SECOND('Raw Data'!BO43)/60)+MINUTE('Raw Data'!BO43)+(HOUR('Raw Data'!BO43)*60)),"N/A",(SECOND('Raw Data'!BO43)/60)+MINUTE('Raw Data'!BO43)+(HOUR('Raw Data'!BO43)*60))</f>
        <v>1.5</v>
      </c>
      <c r="BP41" s="19">
        <f>+IF(ISERROR((SECOND('Raw Data'!BP43)/60)+MINUTE('Raw Data'!BP43)+(HOUR('Raw Data'!BP43)*60)),"N/A",(SECOND('Raw Data'!BP43)/60)+MINUTE('Raw Data'!BP43)+(HOUR('Raw Data'!BP43)*60))</f>
        <v>8.5833333333333339</v>
      </c>
      <c r="BQ41" s="19">
        <f>+IF(ISERROR((SECOND('Raw Data'!BQ43)/60)+MINUTE('Raw Data'!BQ43)+(HOUR('Raw Data'!BQ43)*60)),"N/A",(SECOND('Raw Data'!BQ43)/60)+MINUTE('Raw Data'!BQ43)+(HOUR('Raw Data'!BQ43)*60))</f>
        <v>2.1666666666666665</v>
      </c>
      <c r="BR41" s="19">
        <f>+IF(ISERROR((SECOND('Raw Data'!BR43)/60)+MINUTE('Raw Data'!BR43)+(HOUR('Raw Data'!BR43)*60)),"N/A",(SECOND('Raw Data'!BR43)/60)+MINUTE('Raw Data'!BR43)+(HOUR('Raw Data'!BR43)*60))</f>
        <v>18.5</v>
      </c>
      <c r="BS41" s="19">
        <f>+IF(ISERROR((SECOND('Raw Data'!BS43)/60)+MINUTE('Raw Data'!BS43)+(HOUR('Raw Data'!BS43)*60)),"N/A",(SECOND('Raw Data'!BS43)/60)+MINUTE('Raw Data'!BS43)+(HOUR('Raw Data'!BS43)*60))</f>
        <v>3.3833333333333333</v>
      </c>
      <c r="BT41" s="19">
        <f>+IF(ISERROR((SECOND('Raw Data'!BT43)/60)+MINUTE('Raw Data'!BT43)+(HOUR('Raw Data'!BT43)*60)),"N/A",(SECOND('Raw Data'!BT43)/60)+MINUTE('Raw Data'!BT43)+(HOUR('Raw Data'!BT43)*60))</f>
        <v>5.15</v>
      </c>
      <c r="BU41" s="19">
        <f>+IF(ISERROR((SECOND('Raw Data'!BU43)/60)+MINUTE('Raw Data'!BU43)+(HOUR('Raw Data'!BU43)*60)),"N/A",(SECOND('Raw Data'!BU43)/60)+MINUTE('Raw Data'!BU43)+(HOUR('Raw Data'!BU43)*60))</f>
        <v>15.916666666666666</v>
      </c>
      <c r="BV41" s="19">
        <f>+IF(ISERROR((SECOND('Raw Data'!BV43)/60)+MINUTE('Raw Data'!BV43)+(HOUR('Raw Data'!BV43)*60)),"N/A",(SECOND('Raw Data'!BV43)/60)+MINUTE('Raw Data'!BV43)+(HOUR('Raw Data'!BV43)*60))</f>
        <v>3.1833333333333331</v>
      </c>
      <c r="BW41" s="19">
        <f>+IF(ISERROR((SECOND('Raw Data'!BW43)/60)+MINUTE('Raw Data'!BW43)+(HOUR('Raw Data'!BW43)*60)),"N/A",(SECOND('Raw Data'!BW43)/60)+MINUTE('Raw Data'!BW43)+(HOUR('Raw Data'!BW43)*60))</f>
        <v>6.2333333333333334</v>
      </c>
      <c r="BX41" s="19">
        <f>+IF(ISERROR((SECOND('Raw Data'!BX43)/60)+MINUTE('Raw Data'!BX43)+(HOUR('Raw Data'!BX43)*60)),"N/A",(SECOND('Raw Data'!BX43)/60)+MINUTE('Raw Data'!BX43)+(HOUR('Raw Data'!BX43)*60))</f>
        <v>4.416666666666667</v>
      </c>
      <c r="BY41" s="19">
        <f>+IF(ISERROR((SECOND('Raw Data'!BY43)/60)+MINUTE('Raw Data'!BY43)+(HOUR('Raw Data'!BY43)*60)),"N/A",(SECOND('Raw Data'!BY43)/60)+MINUTE('Raw Data'!BY43)+(HOUR('Raw Data'!BY43)*60))</f>
        <v>6.9666666666666668</v>
      </c>
      <c r="BZ41" s="19">
        <f>+IF(ISERROR((SECOND('Raw Data'!BZ43)/60)+MINUTE('Raw Data'!BZ43)+(HOUR('Raw Data'!BZ43)*60)),"N/A",(SECOND('Raw Data'!BZ43)/60)+MINUTE('Raw Data'!BZ43)+(HOUR('Raw Data'!BZ43)*60))</f>
        <v>1.25</v>
      </c>
      <c r="CA41" s="19">
        <f>+IF(ISERROR((SECOND('Raw Data'!CA43)/60)+MINUTE('Raw Data'!CA43)+(HOUR('Raw Data'!CA43)*60)),"N/A",(SECOND('Raw Data'!CA43)/60)+MINUTE('Raw Data'!CA43)+(HOUR('Raw Data'!CA43)*60))</f>
        <v>2.8666666666666667</v>
      </c>
      <c r="CB41" s="19">
        <f>+IF(ISERROR((SECOND('Raw Data'!CB43)/60)+MINUTE('Raw Data'!CB43)+(HOUR('Raw Data'!CB43)*60)),"N/A",(SECOND('Raw Data'!CB43)/60)+MINUTE('Raw Data'!CB43)+(HOUR('Raw Data'!CB43)*60))</f>
        <v>2.8166666666666664</v>
      </c>
      <c r="CC41" s="19">
        <f>+IF(ISERROR((SECOND('Raw Data'!CC43)/60)+MINUTE('Raw Data'!CC43)+(HOUR('Raw Data'!CC43)*60)),"N/A",(SECOND('Raw Data'!CC43)/60)+MINUTE('Raw Data'!CC43)+(HOUR('Raw Data'!CC43)*60))</f>
        <v>4.583333333333333</v>
      </c>
      <c r="CD41" s="19">
        <f>+IF(ISERROR((SECOND('Raw Data'!CD43)/60)+MINUTE('Raw Data'!CD43)+(HOUR('Raw Data'!CD43)*60)),"N/A",(SECOND('Raw Data'!CD43)/60)+MINUTE('Raw Data'!CD43)+(HOUR('Raw Data'!CD43)*60))</f>
        <v>10.433333333333334</v>
      </c>
    </row>
    <row r="42" spans="1:82" x14ac:dyDescent="0.25">
      <c r="A42" s="215"/>
      <c r="B42" t="s">
        <v>87</v>
      </c>
      <c r="C42" t="s">
        <v>36</v>
      </c>
      <c r="D42" s="19">
        <f>+IF(ISERROR((SECOND('Raw Data'!D44)/60)+MINUTE('Raw Data'!D44)+(HOUR('Raw Data'!D44)*60)),"N/A",(SECOND('Raw Data'!D44)/60)+MINUTE('Raw Data'!D44)+(HOUR('Raw Data'!D44)*60))</f>
        <v>1.7333333333333334</v>
      </c>
      <c r="E42" s="19">
        <f>+IF(ISERROR((SECOND('Raw Data'!E44)/60)+MINUTE('Raw Data'!E44)+(HOUR('Raw Data'!E44)*60)),"N/A",(SECOND('Raw Data'!E44)/60)+MINUTE('Raw Data'!E44)+(HOUR('Raw Data'!E44)*60))</f>
        <v>8.2833333333333332</v>
      </c>
      <c r="F42" s="19">
        <f>+IF(ISERROR((SECOND('Raw Data'!F44)/60)+MINUTE('Raw Data'!F44)+(HOUR('Raw Data'!F44)*60)),"N/A",(SECOND('Raw Data'!F44)/60)+MINUTE('Raw Data'!F44)+(HOUR('Raw Data'!F44)*60))</f>
        <v>3.5</v>
      </c>
      <c r="G42" s="19">
        <f>+IF(ISERROR((SECOND('Raw Data'!G44)/60)+MINUTE('Raw Data'!G44)+(HOUR('Raw Data'!G44)*60)),"N/A",(SECOND('Raw Data'!G44)/60)+MINUTE('Raw Data'!G44)+(HOUR('Raw Data'!G44)*60))</f>
        <v>0.96666666666666667</v>
      </c>
      <c r="H42" s="19">
        <f>+IF(ISERROR((SECOND('Raw Data'!H44)/60)+MINUTE('Raw Data'!H44)+(HOUR('Raw Data'!H44)*60)),"N/A",(SECOND('Raw Data'!H44)/60)+MINUTE('Raw Data'!H44)+(HOUR('Raw Data'!H44)*60))</f>
        <v>6.8833333333333329</v>
      </c>
      <c r="I42" s="19">
        <f>+IF(ISERROR((SECOND('Raw Data'!I44)/60)+MINUTE('Raw Data'!I44)+(HOUR('Raw Data'!I44)*60)),"N/A",(SECOND('Raw Data'!I44)/60)+MINUTE('Raw Data'!I44)+(HOUR('Raw Data'!I44)*60))</f>
        <v>8.25</v>
      </c>
      <c r="J42" s="19">
        <f>+IF(ISERROR((SECOND('Raw Data'!J44)/60)+MINUTE('Raw Data'!J44)+(HOUR('Raw Data'!J44)*60)),"N/A",(SECOND('Raw Data'!J44)/60)+MINUTE('Raw Data'!J44)+(HOUR('Raw Data'!J44)*60))</f>
        <v>1.7333333333333334</v>
      </c>
      <c r="K42" s="19">
        <f>+IF(ISERROR((SECOND('Raw Data'!K44)/60)+MINUTE('Raw Data'!K44)+(HOUR('Raw Data'!K44)*60)),"N/A",(SECOND('Raw Data'!K44)/60)+MINUTE('Raw Data'!K44)+(HOUR('Raw Data'!K44)*60))</f>
        <v>1.2833333333333332</v>
      </c>
      <c r="L42" s="19">
        <f>+IF(ISERROR((SECOND('Raw Data'!L44)/60)+MINUTE('Raw Data'!L44)+(HOUR('Raw Data'!L44)*60)),"N/A",(SECOND('Raw Data'!L44)/60)+MINUTE('Raw Data'!L44)+(HOUR('Raw Data'!L44)*60))</f>
        <v>17.716666666666665</v>
      </c>
      <c r="M42" s="19">
        <f>+IF(ISERROR((SECOND('Raw Data'!M44)/60)+MINUTE('Raw Data'!M44)+(HOUR('Raw Data'!M44)*60)),"N/A",(SECOND('Raw Data'!M44)/60)+MINUTE('Raw Data'!M44)+(HOUR('Raw Data'!M44)*60))</f>
        <v>3.65</v>
      </c>
      <c r="N42" s="19">
        <f>+IF(ISERROR((SECOND('Raw Data'!N44)/60)+MINUTE('Raw Data'!N44)+(HOUR('Raw Data'!N44)*60)),"N/A",(SECOND('Raw Data'!N44)/60)+MINUTE('Raw Data'!N44)+(HOUR('Raw Data'!N44)*60))</f>
        <v>11.3</v>
      </c>
      <c r="O42" s="19">
        <f>+IF(ISERROR((SECOND('Raw Data'!O44)/60)+MINUTE('Raw Data'!O44)+(HOUR('Raw Data'!O44)*60)),"N/A",(SECOND('Raw Data'!O44)/60)+MINUTE('Raw Data'!O44)+(HOUR('Raw Data'!O44)*60))</f>
        <v>19.399999999999999</v>
      </c>
      <c r="P42" s="19">
        <f>+IF(ISERROR((SECOND('Raw Data'!P44)/60)+MINUTE('Raw Data'!P44)+(HOUR('Raw Data'!P44)*60)),"N/A",(SECOND('Raw Data'!P44)/60)+MINUTE('Raw Data'!P44)+(HOUR('Raw Data'!P44)*60))</f>
        <v>10.7</v>
      </c>
      <c r="Q42" s="19">
        <f>+IF(ISERROR((SECOND('Raw Data'!Q44)/60)+MINUTE('Raw Data'!Q44)+(HOUR('Raw Data'!Q44)*60)),"N/A",(SECOND('Raw Data'!Q44)/60)+MINUTE('Raw Data'!Q44)+(HOUR('Raw Data'!Q44)*60))</f>
        <v>3.45</v>
      </c>
      <c r="R42" s="43">
        <f>+IF(ISERROR((SECOND('Raw Data'!R44)/60)+MINUTE('Raw Data'!R44)+(HOUR('Raw Data'!R44)*60)),"N/A",(SECOND('Raw Data'!R44)/60)+MINUTE('Raw Data'!R44)+(HOUR('Raw Data'!R44)*60))</f>
        <v>12.766666666666667</v>
      </c>
      <c r="S42" s="19">
        <f>+IF(ISERROR((SECOND('Raw Data'!S44)/60)+MINUTE('Raw Data'!S44)+(HOUR('Raw Data'!S44)*60)),"N/A",(SECOND('Raw Data'!S44)/60)+MINUTE('Raw Data'!S44)+(HOUR('Raw Data'!S44)*60))</f>
        <v>3.95</v>
      </c>
      <c r="T42" s="19">
        <f>+IF(ISERROR((SECOND('Raw Data'!T44)/60)+MINUTE('Raw Data'!T44)+(HOUR('Raw Data'!T44)*60)),"N/A",(SECOND('Raw Data'!T44)/60)+MINUTE('Raw Data'!T44)+(HOUR('Raw Data'!T44)*60))</f>
        <v>1.7</v>
      </c>
      <c r="U42" s="19">
        <f>+IF(ISERROR((SECOND('Raw Data'!U44)/60)+MINUTE('Raw Data'!U44)+(HOUR('Raw Data'!U44)*60)),"N/A",(SECOND('Raw Data'!U44)/60)+MINUTE('Raw Data'!U44)+(HOUR('Raw Data'!U44)*60))</f>
        <v>2.7833333333333332</v>
      </c>
      <c r="V42" s="19">
        <f>+IF(ISERROR((SECOND('Raw Data'!V44)/60)+MINUTE('Raw Data'!V44)+(HOUR('Raw Data'!V44)*60)),"N/A",(SECOND('Raw Data'!V44)/60)+MINUTE('Raw Data'!V44)+(HOUR('Raw Data'!V44)*60))</f>
        <v>5.2</v>
      </c>
      <c r="W42" s="19">
        <f>+IF(ISERROR((SECOND('Raw Data'!W44)/60)+MINUTE('Raw Data'!W44)+(HOUR('Raw Data'!W44)*60)),"N/A",(SECOND('Raw Data'!W44)/60)+MINUTE('Raw Data'!W44)+(HOUR('Raw Data'!W44)*60))</f>
        <v>1.0666666666666667</v>
      </c>
      <c r="X42" s="19">
        <f>+IF(ISERROR((SECOND('Raw Data'!X44)/60)+MINUTE('Raw Data'!X44)+(HOUR('Raw Data'!X44)*60)),"N/A",(SECOND('Raw Data'!X44)/60)+MINUTE('Raw Data'!X44)+(HOUR('Raw Data'!X44)*60))</f>
        <v>3.7166666666666668</v>
      </c>
      <c r="Y42" s="19">
        <f>+IF(ISERROR((SECOND('Raw Data'!Y44)/60)+MINUTE('Raw Data'!Y44)+(HOUR('Raw Data'!Y44)*60)),"N/A",(SECOND('Raw Data'!Y44)/60)+MINUTE('Raw Data'!Y44)+(HOUR('Raw Data'!Y44)*60))</f>
        <v>46.466666666666669</v>
      </c>
      <c r="Z42" s="19">
        <f>+IF(ISERROR((SECOND('Raw Data'!Z44)/60)+MINUTE('Raw Data'!Z44)+(HOUR('Raw Data'!Z44)*60)),"N/A",(SECOND('Raw Data'!Z44)/60)+MINUTE('Raw Data'!Z44)+(HOUR('Raw Data'!Z44)*60))</f>
        <v>4.8666666666666671</v>
      </c>
      <c r="AA42" s="19">
        <f>+IF(ISERROR((SECOND('Raw Data'!AA44)/60)+MINUTE('Raw Data'!AA44)+(HOUR('Raw Data'!AA44)*60)),"N/A",(SECOND('Raw Data'!AA44)/60)+MINUTE('Raw Data'!AA44)+(HOUR('Raw Data'!AA44)*60))</f>
        <v>10.216666666666667</v>
      </c>
      <c r="AB42" s="19">
        <f>+IF(ISERROR((SECOND('Raw Data'!AB44)/60)+MINUTE('Raw Data'!AB44)+(HOUR('Raw Data'!AB44)*60)),"N/A",(SECOND('Raw Data'!AB44)/60)+MINUTE('Raw Data'!AB44)+(HOUR('Raw Data'!AB44)*60))</f>
        <v>3.65</v>
      </c>
      <c r="AC42" s="19">
        <f>+IF(ISERROR((SECOND('Raw Data'!AC44)/60)+MINUTE('Raw Data'!AC44)+(HOUR('Raw Data'!AC44)*60)),"N/A",(SECOND('Raw Data'!AC44)/60)+MINUTE('Raw Data'!AC44)+(HOUR('Raw Data'!AC44)*60))</f>
        <v>4.9666666666666668</v>
      </c>
      <c r="AD42" s="19">
        <f>+IF(ISERROR((SECOND('Raw Data'!AD44)/60)+MINUTE('Raw Data'!AD44)+(HOUR('Raw Data'!AD44)*60)),"N/A",(SECOND('Raw Data'!AD44)/60)+MINUTE('Raw Data'!AD44)+(HOUR('Raw Data'!AD44)*60))</f>
        <v>15.133333333333333</v>
      </c>
      <c r="AE42" s="19">
        <f>+IF(ISERROR((SECOND('Raw Data'!AE44)/60)+MINUTE('Raw Data'!AE44)+(HOUR('Raw Data'!AE44)*60)),"N/A",(SECOND('Raw Data'!AE44)/60)+MINUTE('Raw Data'!AE44)+(HOUR('Raw Data'!AE44)*60))</f>
        <v>0.33333333333333331</v>
      </c>
      <c r="AF42" s="19">
        <f>+IF(ISERROR((SECOND('Raw Data'!AF44)/60)+MINUTE('Raw Data'!AF44)+(HOUR('Raw Data'!AF44)*60)),"N/A",(SECOND('Raw Data'!AF44)/60)+MINUTE('Raw Data'!AF44)+(HOUR('Raw Data'!AF44)*60))</f>
        <v>1.5</v>
      </c>
      <c r="AG42" s="19">
        <f>+IF(ISERROR((SECOND('Raw Data'!AG44)/60)+MINUTE('Raw Data'!AG44)+(HOUR('Raw Data'!AG44)*60)),"N/A",(SECOND('Raw Data'!AG44)/60)+MINUTE('Raw Data'!AG44)+(HOUR('Raw Data'!AG44)*60))</f>
        <v>5.6166666666666671</v>
      </c>
      <c r="AH42" s="19">
        <f>+IF(ISERROR((SECOND('Raw Data'!AH44)/60)+MINUTE('Raw Data'!AH44)+(HOUR('Raw Data'!AH44)*60)),"N/A",(SECOND('Raw Data'!AH44)/60)+MINUTE('Raw Data'!AH44)+(HOUR('Raw Data'!AH44)*60))</f>
        <v>5.3666666666666663</v>
      </c>
      <c r="AI42" s="19">
        <f>+IF(ISERROR((SECOND('Raw Data'!AI44)/60)+MINUTE('Raw Data'!AI44)+(HOUR('Raw Data'!AI44)*60)),"N/A",(SECOND('Raw Data'!AI44)/60)+MINUTE('Raw Data'!AI44)+(HOUR('Raw Data'!AI44)*60))</f>
        <v>10.583333333333334</v>
      </c>
      <c r="AJ42" s="19">
        <f>+IF(ISERROR((SECOND('Raw Data'!AJ44)/60)+MINUTE('Raw Data'!AJ44)+(HOUR('Raw Data'!AJ44)*60)),"N/A",(SECOND('Raw Data'!AJ44)/60)+MINUTE('Raw Data'!AJ44)+(HOUR('Raw Data'!AJ44)*60))</f>
        <v>5.333333333333333</v>
      </c>
      <c r="AK42" s="19">
        <f>+IF(ISERROR((SECOND('Raw Data'!AK44)/60)+MINUTE('Raw Data'!AK44)+(HOUR('Raw Data'!AK44)*60)),"N/A",(SECOND('Raw Data'!AK44)/60)+MINUTE('Raw Data'!AK44)+(HOUR('Raw Data'!AK44)*60))</f>
        <v>5.666666666666667</v>
      </c>
      <c r="AL42" s="19">
        <f>+IF(ISERROR((SECOND('Raw Data'!AL44)/60)+MINUTE('Raw Data'!AL44)+(HOUR('Raw Data'!AL44)*60)),"N/A",(SECOND('Raw Data'!AL44)/60)+MINUTE('Raw Data'!AL44)+(HOUR('Raw Data'!AL44)*60))</f>
        <v>4.5166666666666666</v>
      </c>
      <c r="AM42" s="19">
        <f>+IF(ISERROR((SECOND('Raw Data'!AM44)/60)+MINUTE('Raw Data'!AM44)+(HOUR('Raw Data'!AM44)*60)),"N/A",(SECOND('Raw Data'!AM44)/60)+MINUTE('Raw Data'!AM44)+(HOUR('Raw Data'!AM44)*60))</f>
        <v>14.45</v>
      </c>
      <c r="AN42" s="19">
        <f>+IF(ISERROR((SECOND('Raw Data'!AN44)/60)+MINUTE('Raw Data'!AN44)+(HOUR('Raw Data'!AN44)*60)),"N/A",(SECOND('Raw Data'!AN44)/60)+MINUTE('Raw Data'!AN44)+(HOUR('Raw Data'!AN44)*60))</f>
        <v>12.933333333333334</v>
      </c>
      <c r="AO42" s="19">
        <f>+IF(ISERROR((SECOND('Raw Data'!AO44)/60)+MINUTE('Raw Data'!AO44)+(HOUR('Raw Data'!AO44)*60)),"N/A",(SECOND('Raw Data'!AO44)/60)+MINUTE('Raw Data'!AO44)+(HOUR('Raw Data'!AO44)*60))</f>
        <v>3.9833333333333334</v>
      </c>
      <c r="AP42" s="19">
        <f>+IF(ISERROR((SECOND('Raw Data'!AP44)/60)+MINUTE('Raw Data'!AP44)+(HOUR('Raw Data'!AP44)*60)),"N/A",(SECOND('Raw Data'!AP44)/60)+MINUTE('Raw Data'!AP44)+(HOUR('Raw Data'!AP44)*60))</f>
        <v>0.33333333333333331</v>
      </c>
      <c r="AQ42" s="19">
        <f>+IF(ISERROR((SECOND('Raw Data'!AQ44)/60)+MINUTE('Raw Data'!AQ44)+(HOUR('Raw Data'!AQ44)*60)),"N/A",(SECOND('Raw Data'!AQ44)/60)+MINUTE('Raw Data'!AQ44)+(HOUR('Raw Data'!AQ44)*60))</f>
        <v>3.5666666666666664</v>
      </c>
      <c r="AR42" s="19">
        <f>+IF(ISERROR((SECOND('Raw Data'!AR44)/60)+MINUTE('Raw Data'!AR44)+(HOUR('Raw Data'!AR44)*60)),"N/A",(SECOND('Raw Data'!AR44)/60)+MINUTE('Raw Data'!AR44)+(HOUR('Raw Data'!AR44)*60))</f>
        <v>0.5</v>
      </c>
      <c r="AS42" s="19">
        <f>+IF(ISERROR((SECOND('Raw Data'!AS44)/60)+MINUTE('Raw Data'!AS44)+(HOUR('Raw Data'!AS44)*60)),"N/A",(SECOND('Raw Data'!AS44)/60)+MINUTE('Raw Data'!AS44)+(HOUR('Raw Data'!AS44)*60))</f>
        <v>3.6166666666666667</v>
      </c>
      <c r="AT42" s="19">
        <f>+IF(ISERROR((SECOND('Raw Data'!AT44)/60)+MINUTE('Raw Data'!AT44)+(HOUR('Raw Data'!AT44)*60)),"N/A",(SECOND('Raw Data'!AT44)/60)+MINUTE('Raw Data'!AT44)+(HOUR('Raw Data'!AT44)*60))</f>
        <v>0.18333333333333332</v>
      </c>
      <c r="AU42" s="19">
        <f>+IF(ISERROR((SECOND('Raw Data'!AU44)/60)+MINUTE('Raw Data'!AU44)+(HOUR('Raw Data'!AU44)*60)),"N/A",(SECOND('Raw Data'!AU44)/60)+MINUTE('Raw Data'!AU44)+(HOUR('Raw Data'!AU44)*60))</f>
        <v>3.8166666666666664</v>
      </c>
      <c r="AV42" s="19" t="str">
        <f>+IF(ISERROR((SECOND('Raw Data'!AV44)/60)+MINUTE('Raw Data'!AV44)+(HOUR('Raw Data'!AV44)*60)),"N/A",(SECOND('Raw Data'!AV44)/60)+MINUTE('Raw Data'!AV44)+(HOUR('Raw Data'!AV44)*60))</f>
        <v>N/A</v>
      </c>
      <c r="AW42" s="19">
        <f>+IF(ISERROR((SECOND('Raw Data'!AW44)/60)+MINUTE('Raw Data'!AW44)+(HOUR('Raw Data'!AW44)*60)),"N/A",(SECOND('Raw Data'!AW44)/60)+MINUTE('Raw Data'!AW44)+(HOUR('Raw Data'!AW44)*60))</f>
        <v>5.333333333333333</v>
      </c>
      <c r="AX42" s="19">
        <f>+IF(ISERROR((SECOND('Raw Data'!AX44)/60)+MINUTE('Raw Data'!AX44)+(HOUR('Raw Data'!AX44)*60)),"N/A",(SECOND('Raw Data'!AX44)/60)+MINUTE('Raw Data'!AX44)+(HOUR('Raw Data'!AX44)*60))</f>
        <v>1.7833333333333332</v>
      </c>
      <c r="AY42" s="19">
        <f>+IF(ISERROR((SECOND('Raw Data'!AY44)/60)+MINUTE('Raw Data'!AY44)+(HOUR('Raw Data'!AY44)*60)),"N/A",(SECOND('Raw Data'!AY44)/60)+MINUTE('Raw Data'!AY44)+(HOUR('Raw Data'!AY44)*60))</f>
        <v>17</v>
      </c>
      <c r="AZ42" s="19">
        <f>+IF(ISERROR((SECOND('Raw Data'!AZ44)/60)+MINUTE('Raw Data'!AZ44)+(HOUR('Raw Data'!AZ44)*60)),"N/A",(SECOND('Raw Data'!AZ44)/60)+MINUTE('Raw Data'!AZ44)+(HOUR('Raw Data'!AZ44)*60))</f>
        <v>8.6666666666666661</v>
      </c>
      <c r="BA42" s="19">
        <f>+IF(ISERROR((SECOND('Raw Data'!BA44)/60)+MINUTE('Raw Data'!BA44)+(HOUR('Raw Data'!BA44)*60)),"N/A",(SECOND('Raw Data'!BA44)/60)+MINUTE('Raw Data'!BA44)+(HOUR('Raw Data'!BA44)*60))</f>
        <v>13.45</v>
      </c>
      <c r="BB42" s="19">
        <f>+IF(ISERROR((SECOND('Raw Data'!BB44)/60)+MINUTE('Raw Data'!BB44)+(HOUR('Raw Data'!BB44)*60)),"N/A",(SECOND('Raw Data'!BB44)/60)+MINUTE('Raw Data'!BB44)+(HOUR('Raw Data'!BB44)*60))</f>
        <v>2.2833333333333332</v>
      </c>
      <c r="BC42" s="19">
        <f>+IF(ISERROR((SECOND('Raw Data'!BC44)/60)+MINUTE('Raw Data'!BC44)+(HOUR('Raw Data'!BC44)*60)),"N/A",(SECOND('Raw Data'!BC44)/60)+MINUTE('Raw Data'!BC44)+(HOUR('Raw Data'!BC44)*60))</f>
        <v>4.2333333333333334</v>
      </c>
      <c r="BD42" s="19">
        <f>+IF(ISERROR((SECOND('Raw Data'!BD44)/60)+MINUTE('Raw Data'!BD44)+(HOUR('Raw Data'!BD44)*60)),"N/A",(SECOND('Raw Data'!BD44)/60)+MINUTE('Raw Data'!BD44)+(HOUR('Raw Data'!BD44)*60))</f>
        <v>3.7333333333333334</v>
      </c>
      <c r="BE42" s="19">
        <f>+IF(ISERROR((SECOND('Raw Data'!BE44)/60)+MINUTE('Raw Data'!BE44)+(HOUR('Raw Data'!BE44)*60)),"N/A",(SECOND('Raw Data'!BE44)/60)+MINUTE('Raw Data'!BE44)+(HOUR('Raw Data'!BE44)*60))</f>
        <v>4.2666666666666666</v>
      </c>
      <c r="BF42" s="19">
        <f>+IF(ISERROR((SECOND('Raw Data'!BF44)/60)+MINUTE('Raw Data'!BF44)+(HOUR('Raw Data'!BF44)*60)),"N/A",(SECOND('Raw Data'!BF44)/60)+MINUTE('Raw Data'!BF44)+(HOUR('Raw Data'!BF44)*60))</f>
        <v>3.95</v>
      </c>
      <c r="BG42" s="19">
        <f>+IF(ISERROR((SECOND('Raw Data'!BG44)/60)+MINUTE('Raw Data'!BG44)+(HOUR('Raw Data'!BG44)*60)),"N/A",(SECOND('Raw Data'!BG44)/60)+MINUTE('Raw Data'!BG44)+(HOUR('Raw Data'!BG44)*60))</f>
        <v>6.2333333333333334</v>
      </c>
      <c r="BH42" s="19">
        <f>+IF(ISERROR((SECOND('Raw Data'!BH44)/60)+MINUTE('Raw Data'!BH44)+(HOUR('Raw Data'!BH44)*60)),"N/A",(SECOND('Raw Data'!BH44)/60)+MINUTE('Raw Data'!BH44)+(HOUR('Raw Data'!BH44)*60))</f>
        <v>3.95</v>
      </c>
      <c r="BI42" s="19" t="str">
        <f>+IF(ISERROR((SECOND('Raw Data'!BI44)/60)+MINUTE('Raw Data'!BI44)+(HOUR('Raw Data'!BI44)*60)),"N/A",(SECOND('Raw Data'!BI44)/60)+MINUTE('Raw Data'!BI44)+(HOUR('Raw Data'!BI44)*60))</f>
        <v>N/A</v>
      </c>
      <c r="BJ42" s="19">
        <f>+IF(ISERROR((SECOND('Raw Data'!BJ44)/60)+MINUTE('Raw Data'!BJ44)+(HOUR('Raw Data'!BJ44)*60)),"N/A",(SECOND('Raw Data'!BJ44)/60)+MINUTE('Raw Data'!BJ44)+(HOUR('Raw Data'!BJ44)*60))</f>
        <v>7.666666666666667</v>
      </c>
      <c r="BK42" s="19">
        <f>+IF(ISERROR((SECOND('Raw Data'!BK44)/60)+MINUTE('Raw Data'!BK44)+(HOUR('Raw Data'!BK44)*60)),"N/A",(SECOND('Raw Data'!BK44)/60)+MINUTE('Raw Data'!BK44)+(HOUR('Raw Data'!BK44)*60))</f>
        <v>6.916666666666667</v>
      </c>
      <c r="BL42" s="19">
        <f>+IF(ISERROR((SECOND('Raw Data'!BL44)/60)+MINUTE('Raw Data'!BL44)+(HOUR('Raw Data'!BL44)*60)),"N/A",(SECOND('Raw Data'!BL44)/60)+MINUTE('Raw Data'!BL44)+(HOUR('Raw Data'!BL44)*60))</f>
        <v>0.26666666666666666</v>
      </c>
      <c r="BM42" s="19">
        <f>+IF(ISERROR((SECOND('Raw Data'!BM44)/60)+MINUTE('Raw Data'!BM44)+(HOUR('Raw Data'!BM44)*60)),"N/A",(SECOND('Raw Data'!BM44)/60)+MINUTE('Raw Data'!BM44)+(HOUR('Raw Data'!BM44)*60))</f>
        <v>0.28333333333333333</v>
      </c>
      <c r="BN42" s="19">
        <f>+IF(ISERROR((SECOND('Raw Data'!BN44)/60)+MINUTE('Raw Data'!BN44)+(HOUR('Raw Data'!BN44)*60)),"N/A",(SECOND('Raw Data'!BN44)/60)+MINUTE('Raw Data'!BN44)+(HOUR('Raw Data'!BN44)*60))</f>
        <v>0.25</v>
      </c>
      <c r="BO42" s="19">
        <f>+IF(ISERROR((SECOND('Raw Data'!BO44)/60)+MINUTE('Raw Data'!BO44)+(HOUR('Raw Data'!BO44)*60)),"N/A",(SECOND('Raw Data'!BO44)/60)+MINUTE('Raw Data'!BO44)+(HOUR('Raw Data'!BO44)*60))</f>
        <v>1.3333333333333333</v>
      </c>
      <c r="BP42" s="19">
        <f>+IF(ISERROR((SECOND('Raw Data'!BP44)/60)+MINUTE('Raw Data'!BP44)+(HOUR('Raw Data'!BP44)*60)),"N/A",(SECOND('Raw Data'!BP44)/60)+MINUTE('Raw Data'!BP44)+(HOUR('Raw Data'!BP44)*60))</f>
        <v>9.6166666666666671</v>
      </c>
      <c r="BQ42" s="19">
        <f>+IF(ISERROR((SECOND('Raw Data'!BQ44)/60)+MINUTE('Raw Data'!BQ44)+(HOUR('Raw Data'!BQ44)*60)),"N/A",(SECOND('Raw Data'!BQ44)/60)+MINUTE('Raw Data'!BQ44)+(HOUR('Raw Data'!BQ44)*60))</f>
        <v>1.5</v>
      </c>
      <c r="BR42" s="19">
        <f>+IF(ISERROR((SECOND('Raw Data'!BR44)/60)+MINUTE('Raw Data'!BR44)+(HOUR('Raw Data'!BR44)*60)),"N/A",(SECOND('Raw Data'!BR44)/60)+MINUTE('Raw Data'!BR44)+(HOUR('Raw Data'!BR44)*60))</f>
        <v>19.5</v>
      </c>
      <c r="BS42" s="19">
        <f>+IF(ISERROR((SECOND('Raw Data'!BS44)/60)+MINUTE('Raw Data'!BS44)+(HOUR('Raw Data'!BS44)*60)),"N/A",(SECOND('Raw Data'!BS44)/60)+MINUTE('Raw Data'!BS44)+(HOUR('Raw Data'!BS44)*60))</f>
        <v>3.7333333333333334</v>
      </c>
      <c r="BT42" s="19">
        <f>+IF(ISERROR((SECOND('Raw Data'!BT44)/60)+MINUTE('Raw Data'!BT44)+(HOUR('Raw Data'!BT44)*60)),"N/A",(SECOND('Raw Data'!BT44)/60)+MINUTE('Raw Data'!BT44)+(HOUR('Raw Data'!BT44)*60))</f>
        <v>5.7333333333333334</v>
      </c>
      <c r="BU42" s="19">
        <f>+IF(ISERROR((SECOND('Raw Data'!BU44)/60)+MINUTE('Raw Data'!BU44)+(HOUR('Raw Data'!BU44)*60)),"N/A",(SECOND('Raw Data'!BU44)/60)+MINUTE('Raw Data'!BU44)+(HOUR('Raw Data'!BU44)*60))</f>
        <v>17.166666666666668</v>
      </c>
      <c r="BV42" s="19">
        <f>+IF(ISERROR((SECOND('Raw Data'!BV44)/60)+MINUTE('Raw Data'!BV44)+(HOUR('Raw Data'!BV44)*60)),"N/A",(SECOND('Raw Data'!BV44)/60)+MINUTE('Raw Data'!BV44)+(HOUR('Raw Data'!BV44)*60))</f>
        <v>3.5166666666666666</v>
      </c>
      <c r="BW42" s="19">
        <f>+IF(ISERROR((SECOND('Raw Data'!BW44)/60)+MINUTE('Raw Data'!BW44)+(HOUR('Raw Data'!BW44)*60)),"N/A",(SECOND('Raw Data'!BW44)/60)+MINUTE('Raw Data'!BW44)+(HOUR('Raw Data'!BW44)*60))</f>
        <v>6.3833333333333337</v>
      </c>
      <c r="BX42" s="19">
        <f>+IF(ISERROR((SECOND('Raw Data'!BX44)/60)+MINUTE('Raw Data'!BX44)+(HOUR('Raw Data'!BX44)*60)),"N/A",(SECOND('Raw Data'!BX44)/60)+MINUTE('Raw Data'!BX44)+(HOUR('Raw Data'!BX44)*60))</f>
        <v>5.583333333333333</v>
      </c>
      <c r="BY42" s="19">
        <f>+IF(ISERROR((SECOND('Raw Data'!BY44)/60)+MINUTE('Raw Data'!BY44)+(HOUR('Raw Data'!BY44)*60)),"N/A",(SECOND('Raw Data'!BY44)/60)+MINUTE('Raw Data'!BY44)+(HOUR('Raw Data'!BY44)*60))</f>
        <v>7.5333333333333332</v>
      </c>
      <c r="BZ42" s="19">
        <f>+IF(ISERROR((SECOND('Raw Data'!BZ44)/60)+MINUTE('Raw Data'!BZ44)+(HOUR('Raw Data'!BZ44)*60)),"N/A",(SECOND('Raw Data'!BZ44)/60)+MINUTE('Raw Data'!BZ44)+(HOUR('Raw Data'!BZ44)*60))</f>
        <v>1.35</v>
      </c>
      <c r="CA42" s="19">
        <f>+IF(ISERROR((SECOND('Raw Data'!CA44)/60)+MINUTE('Raw Data'!CA44)+(HOUR('Raw Data'!CA44)*60)),"N/A",(SECOND('Raw Data'!CA44)/60)+MINUTE('Raw Data'!CA44)+(HOUR('Raw Data'!CA44)*60))</f>
        <v>2.95</v>
      </c>
      <c r="CB42" s="19">
        <f>+IF(ISERROR((SECOND('Raw Data'!CB44)/60)+MINUTE('Raw Data'!CB44)+(HOUR('Raw Data'!CB44)*60)),"N/A",(SECOND('Raw Data'!CB44)/60)+MINUTE('Raw Data'!CB44)+(HOUR('Raw Data'!CB44)*60))</f>
        <v>3.3166666666666664</v>
      </c>
      <c r="CC42" s="19">
        <f>+IF(ISERROR((SECOND('Raw Data'!CC44)/60)+MINUTE('Raw Data'!CC44)+(HOUR('Raw Data'!CC44)*60)),"N/A",(SECOND('Raw Data'!CC44)/60)+MINUTE('Raw Data'!CC44)+(HOUR('Raw Data'!CC44)*60))</f>
        <v>5.0666666666666664</v>
      </c>
      <c r="CD42" s="19">
        <f>+IF(ISERROR((SECOND('Raw Data'!CD44)/60)+MINUTE('Raw Data'!CD44)+(HOUR('Raw Data'!CD44)*60)),"N/A",(SECOND('Raw Data'!CD44)/60)+MINUTE('Raw Data'!CD44)+(HOUR('Raw Data'!CD44)*60))</f>
        <v>11.5</v>
      </c>
    </row>
    <row r="43" spans="1:82" x14ac:dyDescent="0.25">
      <c r="A43" s="215"/>
      <c r="B43" t="s">
        <v>87</v>
      </c>
      <c r="C43" t="s">
        <v>37</v>
      </c>
      <c r="D43" s="19">
        <f>+IF(ISERROR((SECOND('Raw Data'!D45)/60)+MINUTE('Raw Data'!D45)+(HOUR('Raw Data'!D45)*60)),"N/A",(SECOND('Raw Data'!D45)/60)+MINUTE('Raw Data'!D45)+(HOUR('Raw Data'!D45)*60))</f>
        <v>1.8666666666666667</v>
      </c>
      <c r="E43" s="19">
        <f>+IF(ISERROR((SECOND('Raw Data'!E45)/60)+MINUTE('Raw Data'!E45)+(HOUR('Raw Data'!E45)*60)),"N/A",(SECOND('Raw Data'!E45)/60)+MINUTE('Raw Data'!E45)+(HOUR('Raw Data'!E45)*60))</f>
        <v>8.5333333333333332</v>
      </c>
      <c r="F43" s="19">
        <f>+IF(ISERROR((SECOND('Raw Data'!F45)/60)+MINUTE('Raw Data'!F45)+(HOUR('Raw Data'!F45)*60)),"N/A",(SECOND('Raw Data'!F45)/60)+MINUTE('Raw Data'!F45)+(HOUR('Raw Data'!F45)*60))</f>
        <v>3.9333333333333336</v>
      </c>
      <c r="G43" s="19">
        <f>+IF(ISERROR((SECOND('Raw Data'!G45)/60)+MINUTE('Raw Data'!G45)+(HOUR('Raw Data'!G45)*60)),"N/A",(SECOND('Raw Data'!G45)/60)+MINUTE('Raw Data'!G45)+(HOUR('Raw Data'!G45)*60))</f>
        <v>1.35</v>
      </c>
      <c r="H43" s="19">
        <f>+IF(ISERROR((SECOND('Raw Data'!H45)/60)+MINUTE('Raw Data'!H45)+(HOUR('Raw Data'!H45)*60)),"N/A",(SECOND('Raw Data'!H45)/60)+MINUTE('Raw Data'!H45)+(HOUR('Raw Data'!H45)*60))</f>
        <v>7.7333333333333334</v>
      </c>
      <c r="I43" s="19">
        <f>+IF(ISERROR((SECOND('Raw Data'!I45)/60)+MINUTE('Raw Data'!I45)+(HOUR('Raw Data'!I45)*60)),"N/A",(SECOND('Raw Data'!I45)/60)+MINUTE('Raw Data'!I45)+(HOUR('Raw Data'!I45)*60))</f>
        <v>9.3333333333333339</v>
      </c>
      <c r="J43" s="19">
        <f>+IF(ISERROR((SECOND('Raw Data'!J45)/60)+MINUTE('Raw Data'!J45)+(HOUR('Raw Data'!J45)*60)),"N/A",(SECOND('Raw Data'!J45)/60)+MINUTE('Raw Data'!J45)+(HOUR('Raw Data'!J45)*60))</f>
        <v>2.0833333333333335</v>
      </c>
      <c r="K43" s="19">
        <f>+IF(ISERROR((SECOND('Raw Data'!K45)/60)+MINUTE('Raw Data'!K45)+(HOUR('Raw Data'!K45)*60)),"N/A",(SECOND('Raw Data'!K45)/60)+MINUTE('Raw Data'!K45)+(HOUR('Raw Data'!K45)*60))</f>
        <v>1.6166666666666667</v>
      </c>
      <c r="L43" s="19">
        <f>+IF(ISERROR((SECOND('Raw Data'!L45)/60)+MINUTE('Raw Data'!L45)+(HOUR('Raw Data'!L45)*60)),"N/A",(SECOND('Raw Data'!L45)/60)+MINUTE('Raw Data'!L45)+(HOUR('Raw Data'!L45)*60))</f>
        <v>21.3</v>
      </c>
      <c r="M43" s="19">
        <f>+IF(ISERROR((SECOND('Raw Data'!M45)/60)+MINUTE('Raw Data'!M45)+(HOUR('Raw Data'!M45)*60)),"N/A",(SECOND('Raw Data'!M45)/60)+MINUTE('Raw Data'!M45)+(HOUR('Raw Data'!M45)*60))</f>
        <v>4.3499999999999996</v>
      </c>
      <c r="N43" s="19">
        <f>+IF(ISERROR((SECOND('Raw Data'!N45)/60)+MINUTE('Raw Data'!N45)+(HOUR('Raw Data'!N45)*60)),"N/A",(SECOND('Raw Data'!N45)/60)+MINUTE('Raw Data'!N45)+(HOUR('Raw Data'!N45)*60))</f>
        <v>12.466666666666667</v>
      </c>
      <c r="O43" s="19">
        <f>+IF(ISERROR((SECOND('Raw Data'!O45)/60)+MINUTE('Raw Data'!O45)+(HOUR('Raw Data'!O45)*60)),"N/A",(SECOND('Raw Data'!O45)/60)+MINUTE('Raw Data'!O45)+(HOUR('Raw Data'!O45)*60))</f>
        <v>20.066666666666666</v>
      </c>
      <c r="P43" s="19">
        <f>+IF(ISERROR((SECOND('Raw Data'!P45)/60)+MINUTE('Raw Data'!P45)+(HOUR('Raw Data'!P45)*60)),"N/A",(SECOND('Raw Data'!P45)/60)+MINUTE('Raw Data'!P45)+(HOUR('Raw Data'!P45)*60))</f>
        <v>11.833333333333334</v>
      </c>
      <c r="Q43" s="19" t="str">
        <f>+IF(ISERROR((SECOND('Raw Data'!Q45)/60)+MINUTE('Raw Data'!Q45)+(HOUR('Raw Data'!Q45)*60)),"N/A",(SECOND('Raw Data'!Q45)/60)+MINUTE('Raw Data'!Q45)+(HOUR('Raw Data'!Q45)*60))</f>
        <v>N/A</v>
      </c>
      <c r="R43" s="43">
        <f>+IF(ISERROR((SECOND('Raw Data'!R45)/60)+MINUTE('Raw Data'!R45)+(HOUR('Raw Data'!R45)*60)),"N/A",(SECOND('Raw Data'!R45)/60)+MINUTE('Raw Data'!R45)+(HOUR('Raw Data'!R45)*60))</f>
        <v>15.416666666666666</v>
      </c>
      <c r="S43" s="19">
        <f>+IF(ISERROR((SECOND('Raw Data'!S45)/60)+MINUTE('Raw Data'!S45)+(HOUR('Raw Data'!S45)*60)),"N/A",(SECOND('Raw Data'!S45)/60)+MINUTE('Raw Data'!S45)+(HOUR('Raw Data'!S45)*60))</f>
        <v>4.3499999999999996</v>
      </c>
      <c r="T43" s="19">
        <f>+IF(ISERROR((SECOND('Raw Data'!T45)/60)+MINUTE('Raw Data'!T45)+(HOUR('Raw Data'!T45)*60)),"N/A",(SECOND('Raw Data'!T45)/60)+MINUTE('Raw Data'!T45)+(HOUR('Raw Data'!T45)*60))</f>
        <v>1.9666666666666668</v>
      </c>
      <c r="U43" s="19">
        <f>+IF(ISERROR((SECOND('Raw Data'!U45)/60)+MINUTE('Raw Data'!U45)+(HOUR('Raw Data'!U45)*60)),"N/A",(SECOND('Raw Data'!U45)/60)+MINUTE('Raw Data'!U45)+(HOUR('Raw Data'!U45)*60))</f>
        <v>3.2</v>
      </c>
      <c r="V43" s="19">
        <f>+IF(ISERROR((SECOND('Raw Data'!V45)/60)+MINUTE('Raw Data'!V45)+(HOUR('Raw Data'!V45)*60)),"N/A",(SECOND('Raw Data'!V45)/60)+MINUTE('Raw Data'!V45)+(HOUR('Raw Data'!V45)*60))</f>
        <v>5.4333333333333336</v>
      </c>
      <c r="W43" s="19">
        <f>+IF(ISERROR((SECOND('Raw Data'!W45)/60)+MINUTE('Raw Data'!W45)+(HOUR('Raw Data'!W45)*60)),"N/A",(SECOND('Raw Data'!W45)/60)+MINUTE('Raw Data'!W45)+(HOUR('Raw Data'!W45)*60))</f>
        <v>0.5</v>
      </c>
      <c r="X43" s="19">
        <f>+IF(ISERROR((SECOND('Raw Data'!X45)/60)+MINUTE('Raw Data'!X45)+(HOUR('Raw Data'!X45)*60)),"N/A",(SECOND('Raw Data'!X45)/60)+MINUTE('Raw Data'!X45)+(HOUR('Raw Data'!X45)*60))</f>
        <v>3.8666666666666667</v>
      </c>
      <c r="Y43" s="19">
        <f>+IF(ISERROR((SECOND('Raw Data'!Y45)/60)+MINUTE('Raw Data'!Y45)+(HOUR('Raw Data'!Y45)*60)),"N/A",(SECOND('Raw Data'!Y45)/60)+MINUTE('Raw Data'!Y45)+(HOUR('Raw Data'!Y45)*60))</f>
        <v>47.1</v>
      </c>
      <c r="Z43" s="19">
        <f>+IF(ISERROR((SECOND('Raw Data'!Z45)/60)+MINUTE('Raw Data'!Z45)+(HOUR('Raw Data'!Z45)*60)),"N/A",(SECOND('Raw Data'!Z45)/60)+MINUTE('Raw Data'!Z45)+(HOUR('Raw Data'!Z45)*60))</f>
        <v>6.25</v>
      </c>
      <c r="AA43" s="19">
        <f>+IF(ISERROR((SECOND('Raw Data'!AA45)/60)+MINUTE('Raw Data'!AA45)+(HOUR('Raw Data'!AA45)*60)),"N/A",(SECOND('Raw Data'!AA45)/60)+MINUTE('Raw Data'!AA45)+(HOUR('Raw Data'!AA45)*60))</f>
        <v>11.533333333333333</v>
      </c>
      <c r="AB43" s="19">
        <f>+IF(ISERROR((SECOND('Raw Data'!AB45)/60)+MINUTE('Raw Data'!AB45)+(HOUR('Raw Data'!AB45)*60)),"N/A",(SECOND('Raw Data'!AB45)/60)+MINUTE('Raw Data'!AB45)+(HOUR('Raw Data'!AB45)*60))</f>
        <v>4.45</v>
      </c>
      <c r="AC43" s="19">
        <f>+IF(ISERROR((SECOND('Raw Data'!AC45)/60)+MINUTE('Raw Data'!AC45)+(HOUR('Raw Data'!AC45)*60)),"N/A",(SECOND('Raw Data'!AC45)/60)+MINUTE('Raw Data'!AC45)+(HOUR('Raw Data'!AC45)*60))</f>
        <v>5.583333333333333</v>
      </c>
      <c r="AD43" s="19">
        <f>+IF(ISERROR((SECOND('Raw Data'!AD45)/60)+MINUTE('Raw Data'!AD45)+(HOUR('Raw Data'!AD45)*60)),"N/A",(SECOND('Raw Data'!AD45)/60)+MINUTE('Raw Data'!AD45)+(HOUR('Raw Data'!AD45)*60))</f>
        <v>8.9499999999999993</v>
      </c>
      <c r="AE43" s="19">
        <f>+IF(ISERROR((SECOND('Raw Data'!AE45)/60)+MINUTE('Raw Data'!AE45)+(HOUR('Raw Data'!AE45)*60)),"N/A",(SECOND('Raw Data'!AE45)/60)+MINUTE('Raw Data'!AE45)+(HOUR('Raw Data'!AE45)*60))</f>
        <v>0.5</v>
      </c>
      <c r="AF43" s="19">
        <f>+IF(ISERROR((SECOND('Raw Data'!AF45)/60)+MINUTE('Raw Data'!AF45)+(HOUR('Raw Data'!AF45)*60)),"N/A",(SECOND('Raw Data'!AF45)/60)+MINUTE('Raw Data'!AF45)+(HOUR('Raw Data'!AF45)*60))</f>
        <v>1.5833333333333335</v>
      </c>
      <c r="AG43" s="19">
        <f>+IF(ISERROR((SECOND('Raw Data'!AG45)/60)+MINUTE('Raw Data'!AG45)+(HOUR('Raw Data'!AG45)*60)),"N/A",(SECOND('Raw Data'!AG45)/60)+MINUTE('Raw Data'!AG45)+(HOUR('Raw Data'!AG45)*60))</f>
        <v>5.65</v>
      </c>
      <c r="AH43" s="19">
        <f>+IF(ISERROR((SECOND('Raw Data'!AH45)/60)+MINUTE('Raw Data'!AH45)+(HOUR('Raw Data'!AH45)*60)),"N/A",(SECOND('Raw Data'!AH45)/60)+MINUTE('Raw Data'!AH45)+(HOUR('Raw Data'!AH45)*60))</f>
        <v>5.9833333333333334</v>
      </c>
      <c r="AI43" s="19">
        <f>+IF(ISERROR((SECOND('Raw Data'!AI45)/60)+MINUTE('Raw Data'!AI45)+(HOUR('Raw Data'!AI45)*60)),"N/A",(SECOND('Raw Data'!AI45)/60)+MINUTE('Raw Data'!AI45)+(HOUR('Raw Data'!AI45)*60))</f>
        <v>13.183333333333334</v>
      </c>
      <c r="AJ43" s="19">
        <f>+IF(ISERROR((SECOND('Raw Data'!AJ45)/60)+MINUTE('Raw Data'!AJ45)+(HOUR('Raw Data'!AJ45)*60)),"N/A",(SECOND('Raw Data'!AJ45)/60)+MINUTE('Raw Data'!AJ45)+(HOUR('Raw Data'!AJ45)*60))</f>
        <v>5.833333333333333</v>
      </c>
      <c r="AK43" s="19">
        <f>+IF(ISERROR((SECOND('Raw Data'!AK45)/60)+MINUTE('Raw Data'!AK45)+(HOUR('Raw Data'!AK45)*60)),"N/A",(SECOND('Raw Data'!AK45)/60)+MINUTE('Raw Data'!AK45)+(HOUR('Raw Data'!AK45)*60))</f>
        <v>6.95</v>
      </c>
      <c r="AL43" s="19" t="str">
        <f>+IF(ISERROR((SECOND('Raw Data'!AL45)/60)+MINUTE('Raw Data'!AL45)+(HOUR('Raw Data'!AL45)*60)),"N/A",(SECOND('Raw Data'!AL45)/60)+MINUTE('Raw Data'!AL45)+(HOUR('Raw Data'!AL45)*60))</f>
        <v>N/A</v>
      </c>
      <c r="AM43" s="19" t="str">
        <f>+IF(ISERROR((SECOND('Raw Data'!AM45)/60)+MINUTE('Raw Data'!AM45)+(HOUR('Raw Data'!AM45)*60)),"N/A",(SECOND('Raw Data'!AM45)/60)+MINUTE('Raw Data'!AM45)+(HOUR('Raw Data'!AM45)*60))</f>
        <v>N/A</v>
      </c>
      <c r="AN43" s="19">
        <f>+IF(ISERROR((SECOND('Raw Data'!AN45)/60)+MINUTE('Raw Data'!AN45)+(HOUR('Raw Data'!AN45)*60)),"N/A",(SECOND('Raw Data'!AN45)/60)+MINUTE('Raw Data'!AN45)+(HOUR('Raw Data'!AN45)*60))</f>
        <v>14.766666666666667</v>
      </c>
      <c r="AO43" s="19">
        <f>+IF(ISERROR((SECOND('Raw Data'!AO45)/60)+MINUTE('Raw Data'!AO45)+(HOUR('Raw Data'!AO45)*60)),"N/A",(SECOND('Raw Data'!AO45)/60)+MINUTE('Raw Data'!AO45)+(HOUR('Raw Data'!AO45)*60))</f>
        <v>4.1333333333333337</v>
      </c>
      <c r="AP43" s="19">
        <f>+IF(ISERROR((SECOND('Raw Data'!AP45)/60)+MINUTE('Raw Data'!AP45)+(HOUR('Raw Data'!AP45)*60)),"N/A",(SECOND('Raw Data'!AP45)/60)+MINUTE('Raw Data'!AP45)+(HOUR('Raw Data'!AP45)*60))</f>
        <v>1.5</v>
      </c>
      <c r="AQ43" s="19">
        <f>+IF(ISERROR((SECOND('Raw Data'!AQ45)/60)+MINUTE('Raw Data'!AQ45)+(HOUR('Raw Data'!AQ45)*60)),"N/A",(SECOND('Raw Data'!AQ45)/60)+MINUTE('Raw Data'!AQ45)+(HOUR('Raw Data'!AQ45)*60))</f>
        <v>3.7666666666666666</v>
      </c>
      <c r="AR43" s="19">
        <f>+IF(ISERROR((SECOND('Raw Data'!AR45)/60)+MINUTE('Raw Data'!AR45)+(HOUR('Raw Data'!AR45)*60)),"N/A",(SECOND('Raw Data'!AR45)/60)+MINUTE('Raw Data'!AR45)+(HOUR('Raw Data'!AR45)*60))</f>
        <v>0.13333333333333333</v>
      </c>
      <c r="AS43" s="19">
        <f>+IF(ISERROR((SECOND('Raw Data'!AS45)/60)+MINUTE('Raw Data'!AS45)+(HOUR('Raw Data'!AS45)*60)),"N/A",(SECOND('Raw Data'!AS45)/60)+MINUTE('Raw Data'!AS45)+(HOUR('Raw Data'!AS45)*60))</f>
        <v>5.6333333333333329</v>
      </c>
      <c r="AT43" s="19">
        <f>+IF(ISERROR((SECOND('Raw Data'!AT45)/60)+MINUTE('Raw Data'!AT45)+(HOUR('Raw Data'!AT45)*60)),"N/A",(SECOND('Raw Data'!AT45)/60)+MINUTE('Raw Data'!AT45)+(HOUR('Raw Data'!AT45)*60))</f>
        <v>0.33333333333333331</v>
      </c>
      <c r="AU43" s="19">
        <f>+IF(ISERROR((SECOND('Raw Data'!AU45)/60)+MINUTE('Raw Data'!AU45)+(HOUR('Raw Data'!AU45)*60)),"N/A",(SECOND('Raw Data'!AU45)/60)+MINUTE('Raw Data'!AU45)+(HOUR('Raw Data'!AU45)*60))</f>
        <v>4.3</v>
      </c>
      <c r="AV43" s="19" t="str">
        <f>+IF(ISERROR((SECOND('Raw Data'!AV45)/60)+MINUTE('Raw Data'!AV45)+(HOUR('Raw Data'!AV45)*60)),"N/A",(SECOND('Raw Data'!AV45)/60)+MINUTE('Raw Data'!AV45)+(HOUR('Raw Data'!AV45)*60))</f>
        <v>N/A</v>
      </c>
      <c r="AW43" s="19">
        <f>+IF(ISERROR((SECOND('Raw Data'!AW45)/60)+MINUTE('Raw Data'!AW45)+(HOUR('Raw Data'!AW45)*60)),"N/A",(SECOND('Raw Data'!AW45)/60)+MINUTE('Raw Data'!AW45)+(HOUR('Raw Data'!AW45)*60))</f>
        <v>6.2333333333333334</v>
      </c>
      <c r="AX43" s="19" t="str">
        <f>+IF(ISERROR((SECOND('Raw Data'!AX45)/60)+MINUTE('Raw Data'!AX45)+(HOUR('Raw Data'!AX45)*60)),"N/A",(SECOND('Raw Data'!AX45)/60)+MINUTE('Raw Data'!AX45)+(HOUR('Raw Data'!AX45)*60))</f>
        <v>N/A</v>
      </c>
      <c r="AY43" s="19">
        <f>+IF(ISERROR((SECOND('Raw Data'!AY45)/60)+MINUTE('Raw Data'!AY45)+(HOUR('Raw Data'!AY45)*60)),"N/A",(SECOND('Raw Data'!AY45)/60)+MINUTE('Raw Data'!AY45)+(HOUR('Raw Data'!AY45)*60))</f>
        <v>18</v>
      </c>
      <c r="AZ43" s="19">
        <f>+IF(ISERROR((SECOND('Raw Data'!AZ45)/60)+MINUTE('Raw Data'!AZ45)+(HOUR('Raw Data'!AZ45)*60)),"N/A",(SECOND('Raw Data'!AZ45)/60)+MINUTE('Raw Data'!AZ45)+(HOUR('Raw Data'!AZ45)*60))</f>
        <v>9</v>
      </c>
      <c r="BA43" s="19">
        <f>+IF(ISERROR((SECOND('Raw Data'!BA45)/60)+MINUTE('Raw Data'!BA45)+(HOUR('Raw Data'!BA45)*60)),"N/A",(SECOND('Raw Data'!BA45)/60)+MINUTE('Raw Data'!BA45)+(HOUR('Raw Data'!BA45)*60))</f>
        <v>15.816666666666666</v>
      </c>
      <c r="BB43" s="19">
        <f>+IF(ISERROR((SECOND('Raw Data'!BB45)/60)+MINUTE('Raw Data'!BB45)+(HOUR('Raw Data'!BB45)*60)),"N/A",(SECOND('Raw Data'!BB45)/60)+MINUTE('Raw Data'!BB45)+(HOUR('Raw Data'!BB45)*60))</f>
        <v>2.6</v>
      </c>
      <c r="BC43" s="19">
        <f>+IF(ISERROR((SECOND('Raw Data'!BC45)/60)+MINUTE('Raw Data'!BC45)+(HOUR('Raw Data'!BC45)*60)),"N/A",(SECOND('Raw Data'!BC45)/60)+MINUTE('Raw Data'!BC45)+(HOUR('Raw Data'!BC45)*60))</f>
        <v>4.4666666666666668</v>
      </c>
      <c r="BD43" s="19">
        <f>+IF(ISERROR((SECOND('Raw Data'!BD45)/60)+MINUTE('Raw Data'!BD45)+(HOUR('Raw Data'!BD45)*60)),"N/A",(SECOND('Raw Data'!BD45)/60)+MINUTE('Raw Data'!BD45)+(HOUR('Raw Data'!BD45)*60))</f>
        <v>3.8833333333333333</v>
      </c>
      <c r="BE43" s="19">
        <f>+IF(ISERROR((SECOND('Raw Data'!BE45)/60)+MINUTE('Raw Data'!BE45)+(HOUR('Raw Data'!BE45)*60)),"N/A",(SECOND('Raw Data'!BE45)/60)+MINUTE('Raw Data'!BE45)+(HOUR('Raw Data'!BE45)*60))</f>
        <v>4.55</v>
      </c>
      <c r="BF43" s="19">
        <f>+IF(ISERROR((SECOND('Raw Data'!BF45)/60)+MINUTE('Raw Data'!BF45)+(HOUR('Raw Data'!BF45)*60)),"N/A",(SECOND('Raw Data'!BF45)/60)+MINUTE('Raw Data'!BF45)+(HOUR('Raw Data'!BF45)*60))</f>
        <v>4.45</v>
      </c>
      <c r="BG43" s="19">
        <f>+IF(ISERROR((SECOND('Raw Data'!BG45)/60)+MINUTE('Raw Data'!BG45)+(HOUR('Raw Data'!BG45)*60)),"N/A",(SECOND('Raw Data'!BG45)/60)+MINUTE('Raw Data'!BG45)+(HOUR('Raw Data'!BG45)*60))</f>
        <v>6.6333333333333329</v>
      </c>
      <c r="BH43" s="19">
        <f>+IF(ISERROR((SECOND('Raw Data'!BH45)/60)+MINUTE('Raw Data'!BH45)+(HOUR('Raw Data'!BH45)*60)),"N/A",(SECOND('Raw Data'!BH45)/60)+MINUTE('Raw Data'!BH45)+(HOUR('Raw Data'!BH45)*60))</f>
        <v>4.1833333333333336</v>
      </c>
      <c r="BI43" s="19">
        <f>+IF(ISERROR((SECOND('Raw Data'!BI45)/60)+MINUTE('Raw Data'!BI45)+(HOUR('Raw Data'!BI45)*60)),"N/A",(SECOND('Raw Data'!BI45)/60)+MINUTE('Raw Data'!BI45)+(HOUR('Raw Data'!BI45)*60))</f>
        <v>1</v>
      </c>
      <c r="BJ43" s="19">
        <f>+IF(ISERROR((SECOND('Raw Data'!BJ45)/60)+MINUTE('Raw Data'!BJ45)+(HOUR('Raw Data'!BJ45)*60)),"N/A",(SECOND('Raw Data'!BJ45)/60)+MINUTE('Raw Data'!BJ45)+(HOUR('Raw Data'!BJ45)*60))</f>
        <v>10.35</v>
      </c>
      <c r="BK43" s="19">
        <f>+IF(ISERROR((SECOND('Raw Data'!BK45)/60)+MINUTE('Raw Data'!BK45)+(HOUR('Raw Data'!BK45)*60)),"N/A",(SECOND('Raw Data'!BK45)/60)+MINUTE('Raw Data'!BK45)+(HOUR('Raw Data'!BK45)*60))</f>
        <v>8.1666666666666661</v>
      </c>
      <c r="BL43" s="19">
        <f>+IF(ISERROR((SECOND('Raw Data'!BL45)/60)+MINUTE('Raw Data'!BL45)+(HOUR('Raw Data'!BL45)*60)),"N/A",(SECOND('Raw Data'!BL45)/60)+MINUTE('Raw Data'!BL45)+(HOUR('Raw Data'!BL45)*60))</f>
        <v>0.3</v>
      </c>
      <c r="BM43" s="19">
        <f>+IF(ISERROR((SECOND('Raw Data'!BM45)/60)+MINUTE('Raw Data'!BM45)+(HOUR('Raw Data'!BM45)*60)),"N/A",(SECOND('Raw Data'!BM45)/60)+MINUTE('Raw Data'!BM45)+(HOUR('Raw Data'!BM45)*60))</f>
        <v>0.3</v>
      </c>
      <c r="BN43" s="19">
        <f>+IF(ISERROR((SECOND('Raw Data'!BN45)/60)+MINUTE('Raw Data'!BN45)+(HOUR('Raw Data'!BN45)*60)),"N/A",(SECOND('Raw Data'!BN45)/60)+MINUTE('Raw Data'!BN45)+(HOUR('Raw Data'!BN45)*60))</f>
        <v>1.0166666666666666</v>
      </c>
      <c r="BO43" s="19">
        <f>+IF(ISERROR((SECOND('Raw Data'!BO45)/60)+MINUTE('Raw Data'!BO45)+(HOUR('Raw Data'!BO45)*60)),"N/A",(SECOND('Raw Data'!BO45)/60)+MINUTE('Raw Data'!BO45)+(HOUR('Raw Data'!BO45)*60))</f>
        <v>2</v>
      </c>
      <c r="BP43" s="19">
        <f>+IF(ISERROR((SECOND('Raw Data'!BP45)/60)+MINUTE('Raw Data'!BP45)+(HOUR('Raw Data'!BP45)*60)),"N/A",(SECOND('Raw Data'!BP45)/60)+MINUTE('Raw Data'!BP45)+(HOUR('Raw Data'!BP45)*60))</f>
        <v>12.616666666666667</v>
      </c>
      <c r="BQ43" s="19">
        <f>+IF(ISERROR((SECOND('Raw Data'!BQ45)/60)+MINUTE('Raw Data'!BQ45)+(HOUR('Raw Data'!BQ45)*60)),"N/A",(SECOND('Raw Data'!BQ45)/60)+MINUTE('Raw Data'!BQ45)+(HOUR('Raw Data'!BQ45)*60))</f>
        <v>2.4166666666666665</v>
      </c>
      <c r="BR43" s="19">
        <f>+IF(ISERROR((SECOND('Raw Data'!BR45)/60)+MINUTE('Raw Data'!BR45)+(HOUR('Raw Data'!BR45)*60)),"N/A",(SECOND('Raw Data'!BR45)/60)+MINUTE('Raw Data'!BR45)+(HOUR('Raw Data'!BR45)*60))</f>
        <v>20</v>
      </c>
      <c r="BS43" s="19">
        <f>+IF(ISERROR((SECOND('Raw Data'!BS45)/60)+MINUTE('Raw Data'!BS45)+(HOUR('Raw Data'!BS45)*60)),"N/A",(SECOND('Raw Data'!BS45)/60)+MINUTE('Raw Data'!BS45)+(HOUR('Raw Data'!BS45)*60))</f>
        <v>3.9</v>
      </c>
      <c r="BT43" s="19">
        <f>+IF(ISERROR((SECOND('Raw Data'!BT45)/60)+MINUTE('Raw Data'!BT45)+(HOUR('Raw Data'!BT45)*60)),"N/A",(SECOND('Raw Data'!BT45)/60)+MINUTE('Raw Data'!BT45)+(HOUR('Raw Data'!BT45)*60))</f>
        <v>6.7333333333333334</v>
      </c>
      <c r="BU43" s="19">
        <f>+IF(ISERROR((SECOND('Raw Data'!BU45)/60)+MINUTE('Raw Data'!BU45)+(HOUR('Raw Data'!BU45)*60)),"N/A",(SECOND('Raw Data'!BU45)/60)+MINUTE('Raw Data'!BU45)+(HOUR('Raw Data'!BU45)*60))</f>
        <v>18.083333333333332</v>
      </c>
      <c r="BV43" s="19">
        <f>+IF(ISERROR((SECOND('Raw Data'!BV45)/60)+MINUTE('Raw Data'!BV45)+(HOUR('Raw Data'!BV45)*60)),"N/A",(SECOND('Raw Data'!BV45)/60)+MINUTE('Raw Data'!BV45)+(HOUR('Raw Data'!BV45)*60))</f>
        <v>3.8</v>
      </c>
      <c r="BW43" s="19">
        <f>+IF(ISERROR((SECOND('Raw Data'!BW45)/60)+MINUTE('Raw Data'!BW45)+(HOUR('Raw Data'!BW45)*60)),"N/A",(SECOND('Raw Data'!BW45)/60)+MINUTE('Raw Data'!BW45)+(HOUR('Raw Data'!BW45)*60))</f>
        <v>6.45</v>
      </c>
      <c r="BX43" s="19">
        <f>+IF(ISERROR((SECOND('Raw Data'!BX45)/60)+MINUTE('Raw Data'!BX45)+(HOUR('Raw Data'!BX45)*60)),"N/A",(SECOND('Raw Data'!BX45)/60)+MINUTE('Raw Data'!BX45)+(HOUR('Raw Data'!BX45)*60))</f>
        <v>5.75</v>
      </c>
      <c r="BY43" s="19">
        <f>+IF(ISERROR((SECOND('Raw Data'!BY45)/60)+MINUTE('Raw Data'!BY45)+(HOUR('Raw Data'!BY45)*60)),"N/A",(SECOND('Raw Data'!BY45)/60)+MINUTE('Raw Data'!BY45)+(HOUR('Raw Data'!BY45)*60))</f>
        <v>8.5166666666666675</v>
      </c>
      <c r="BZ43" s="19">
        <f>+IF(ISERROR((SECOND('Raw Data'!BZ45)/60)+MINUTE('Raw Data'!BZ45)+(HOUR('Raw Data'!BZ45)*60)),"N/A",(SECOND('Raw Data'!BZ45)/60)+MINUTE('Raw Data'!BZ45)+(HOUR('Raw Data'!BZ45)*60))</f>
        <v>1.6166666666666667</v>
      </c>
      <c r="CA43" s="19">
        <f>+IF(ISERROR((SECOND('Raw Data'!CA45)/60)+MINUTE('Raw Data'!CA45)+(HOUR('Raw Data'!CA45)*60)),"N/A",(SECOND('Raw Data'!CA45)/60)+MINUTE('Raw Data'!CA45)+(HOUR('Raw Data'!CA45)*60))</f>
        <v>3.1333333333333333</v>
      </c>
      <c r="CB43" s="19" t="str">
        <f>+IF(ISERROR((SECOND('Raw Data'!CB45)/60)+MINUTE('Raw Data'!CB45)+(HOUR('Raw Data'!CB45)*60)),"N/A",(SECOND('Raw Data'!CB45)/60)+MINUTE('Raw Data'!CB45)+(HOUR('Raw Data'!CB45)*60))</f>
        <v>N/A</v>
      </c>
      <c r="CC43" s="19">
        <f>+IF(ISERROR((SECOND('Raw Data'!CC45)/60)+MINUTE('Raw Data'!CC45)+(HOUR('Raw Data'!CC45)*60)),"N/A",(SECOND('Raw Data'!CC45)/60)+MINUTE('Raw Data'!CC45)+(HOUR('Raw Data'!CC45)*60))</f>
        <v>5.2166666666666668</v>
      </c>
      <c r="CD43" s="19">
        <f>+IF(ISERROR((SECOND('Raw Data'!CD45)/60)+MINUTE('Raw Data'!CD45)+(HOUR('Raw Data'!CD45)*60)),"N/A",(SECOND('Raw Data'!CD45)/60)+MINUTE('Raw Data'!CD45)+(HOUR('Raw Data'!CD45)*60))</f>
        <v>11.716666666666667</v>
      </c>
    </row>
    <row r="44" spans="1:82" x14ac:dyDescent="0.25">
      <c r="A44" s="215"/>
      <c r="B44" t="s">
        <v>87</v>
      </c>
      <c r="C44" t="s">
        <v>38</v>
      </c>
      <c r="D44" s="19">
        <f>+IF(ISERROR((SECOND('Raw Data'!D46)/60)+MINUTE('Raw Data'!D46)+(HOUR('Raw Data'!D46)*60)),"N/A",(SECOND('Raw Data'!D46)/60)+MINUTE('Raw Data'!D46)+(HOUR('Raw Data'!D46)*60))</f>
        <v>2.0333333333333332</v>
      </c>
      <c r="E44" s="19">
        <f>+IF(ISERROR((SECOND('Raw Data'!E46)/60)+MINUTE('Raw Data'!E46)+(HOUR('Raw Data'!E46)*60)),"N/A",(SECOND('Raw Data'!E46)/60)+MINUTE('Raw Data'!E46)+(HOUR('Raw Data'!E46)*60))</f>
        <v>8.8333333333333339</v>
      </c>
      <c r="F44" s="19">
        <f>+IF(ISERROR((SECOND('Raw Data'!F46)/60)+MINUTE('Raw Data'!F46)+(HOUR('Raw Data'!F46)*60)),"N/A",(SECOND('Raw Data'!F46)/60)+MINUTE('Raw Data'!F46)+(HOUR('Raw Data'!F46)*60))</f>
        <v>4.0166666666666666</v>
      </c>
      <c r="G44" s="19">
        <f>+IF(ISERROR((SECOND('Raw Data'!G46)/60)+MINUTE('Raw Data'!G46)+(HOUR('Raw Data'!G46)*60)),"N/A",(SECOND('Raw Data'!G46)/60)+MINUTE('Raw Data'!G46)+(HOUR('Raw Data'!G46)*60))</f>
        <v>0.7</v>
      </c>
      <c r="H44" s="19">
        <f>+IF(ISERROR((SECOND('Raw Data'!H46)/60)+MINUTE('Raw Data'!H46)+(HOUR('Raw Data'!H46)*60)),"N/A",(SECOND('Raw Data'!H46)/60)+MINUTE('Raw Data'!H46)+(HOUR('Raw Data'!H46)*60))</f>
        <v>8.0333333333333332</v>
      </c>
      <c r="I44" s="19">
        <f>+IF(ISERROR((SECOND('Raw Data'!I46)/60)+MINUTE('Raw Data'!I46)+(HOUR('Raw Data'!I46)*60)),"N/A",(SECOND('Raw Data'!I46)/60)+MINUTE('Raw Data'!I46)+(HOUR('Raw Data'!I46)*60))</f>
        <v>9.6999999999999993</v>
      </c>
      <c r="J44" s="19">
        <f>+IF(ISERROR((SECOND('Raw Data'!J46)/60)+MINUTE('Raw Data'!J46)+(HOUR('Raw Data'!J46)*60)),"N/A",(SECOND('Raw Data'!J46)/60)+MINUTE('Raw Data'!J46)+(HOUR('Raw Data'!J46)*60))</f>
        <v>2.35</v>
      </c>
      <c r="K44" s="19">
        <f>+IF(ISERROR((SECOND('Raw Data'!K46)/60)+MINUTE('Raw Data'!K46)+(HOUR('Raw Data'!K46)*60)),"N/A",(SECOND('Raw Data'!K46)/60)+MINUTE('Raw Data'!K46)+(HOUR('Raw Data'!K46)*60))</f>
        <v>1.7166666666666668</v>
      </c>
      <c r="L44" s="19">
        <f>+IF(ISERROR((SECOND('Raw Data'!L46)/60)+MINUTE('Raw Data'!L46)+(HOUR('Raw Data'!L46)*60)),"N/A",(SECOND('Raw Data'!L46)/60)+MINUTE('Raw Data'!L46)+(HOUR('Raw Data'!L46)*60))</f>
        <v>25.633333333333333</v>
      </c>
      <c r="M44" s="19">
        <f>+IF(ISERROR((SECOND('Raw Data'!M46)/60)+MINUTE('Raw Data'!M46)+(HOUR('Raw Data'!M46)*60)),"N/A",(SECOND('Raw Data'!M46)/60)+MINUTE('Raw Data'!M46)+(HOUR('Raw Data'!M46)*60))</f>
        <v>4.5666666666666664</v>
      </c>
      <c r="N44" s="19">
        <f>+IF(ISERROR((SECOND('Raw Data'!N46)/60)+MINUTE('Raw Data'!N46)+(HOUR('Raw Data'!N46)*60)),"N/A",(SECOND('Raw Data'!N46)/60)+MINUTE('Raw Data'!N46)+(HOUR('Raw Data'!N46)*60))</f>
        <v>13.716666666666667</v>
      </c>
      <c r="O44" s="19">
        <f>+IF(ISERROR((SECOND('Raw Data'!O46)/60)+MINUTE('Raw Data'!O46)+(HOUR('Raw Data'!O46)*60)),"N/A",(SECOND('Raw Data'!O46)/60)+MINUTE('Raw Data'!O46)+(HOUR('Raw Data'!O46)*60))</f>
        <v>20.933333333333334</v>
      </c>
      <c r="P44" s="19">
        <f>+IF(ISERROR((SECOND('Raw Data'!P46)/60)+MINUTE('Raw Data'!P46)+(HOUR('Raw Data'!P46)*60)),"N/A",(SECOND('Raw Data'!P46)/60)+MINUTE('Raw Data'!P46)+(HOUR('Raw Data'!P46)*60))</f>
        <v>12.766666666666667</v>
      </c>
      <c r="Q44" s="19">
        <f>+IF(ISERROR((SECOND('Raw Data'!Q46)/60)+MINUTE('Raw Data'!Q46)+(HOUR('Raw Data'!Q46)*60)),"N/A",(SECOND('Raw Data'!Q46)/60)+MINUTE('Raw Data'!Q46)+(HOUR('Raw Data'!Q46)*60))</f>
        <v>4.5166666666666666</v>
      </c>
      <c r="R44" s="43">
        <f>+IF(ISERROR((SECOND('Raw Data'!R46)/60)+MINUTE('Raw Data'!R46)+(HOUR('Raw Data'!R46)*60)),"N/A",(SECOND('Raw Data'!R46)/60)+MINUTE('Raw Data'!R46)+(HOUR('Raw Data'!R46)*60))</f>
        <v>16.100000000000001</v>
      </c>
      <c r="S44" s="19">
        <f>+IF(ISERROR((SECOND('Raw Data'!S46)/60)+MINUTE('Raw Data'!S46)+(HOUR('Raw Data'!S46)*60)),"N/A",(SECOND('Raw Data'!S46)/60)+MINUTE('Raw Data'!S46)+(HOUR('Raw Data'!S46)*60))</f>
        <v>4.5</v>
      </c>
      <c r="T44" s="19">
        <f>+IF(ISERROR((SECOND('Raw Data'!T46)/60)+MINUTE('Raw Data'!T46)+(HOUR('Raw Data'!T46)*60)),"N/A",(SECOND('Raw Data'!T46)/60)+MINUTE('Raw Data'!T46)+(HOUR('Raw Data'!T46)*60))</f>
        <v>2.1333333333333333</v>
      </c>
      <c r="U44" s="19">
        <f>+IF(ISERROR((SECOND('Raw Data'!U46)/60)+MINUTE('Raw Data'!U46)+(HOUR('Raw Data'!U46)*60)),"N/A",(SECOND('Raw Data'!U46)/60)+MINUTE('Raw Data'!U46)+(HOUR('Raw Data'!U46)*60))</f>
        <v>3.3333333333333335</v>
      </c>
      <c r="V44" s="19">
        <f>+IF(ISERROR((SECOND('Raw Data'!V46)/60)+MINUTE('Raw Data'!V46)+(HOUR('Raw Data'!V46)*60)),"N/A",(SECOND('Raw Data'!V46)/60)+MINUTE('Raw Data'!V46)+(HOUR('Raw Data'!V46)*60))</f>
        <v>5.5666666666666664</v>
      </c>
      <c r="W44" s="19">
        <f>+IF(ISERROR((SECOND('Raw Data'!W46)/60)+MINUTE('Raw Data'!W46)+(HOUR('Raw Data'!W46)*60)),"N/A",(SECOND('Raw Data'!W46)/60)+MINUTE('Raw Data'!W46)+(HOUR('Raw Data'!W46)*60))</f>
        <v>0.38333333333333336</v>
      </c>
      <c r="X44" s="19">
        <f>+IF(ISERROR((SECOND('Raw Data'!X46)/60)+MINUTE('Raw Data'!X46)+(HOUR('Raw Data'!X46)*60)),"N/A",(SECOND('Raw Data'!X46)/60)+MINUTE('Raw Data'!X46)+(HOUR('Raw Data'!X46)*60))</f>
        <v>4.2166666666666668</v>
      </c>
      <c r="Y44" s="19">
        <f>+IF(ISERROR((SECOND('Raw Data'!Y46)/60)+MINUTE('Raw Data'!Y46)+(HOUR('Raw Data'!Y46)*60)),"N/A",(SECOND('Raw Data'!Y46)/60)+MINUTE('Raw Data'!Y46)+(HOUR('Raw Data'!Y46)*60))</f>
        <v>48.2</v>
      </c>
      <c r="Z44" s="19">
        <f>+IF(ISERROR((SECOND('Raw Data'!Z46)/60)+MINUTE('Raw Data'!Z46)+(HOUR('Raw Data'!Z46)*60)),"N/A",(SECOND('Raw Data'!Z46)/60)+MINUTE('Raw Data'!Z46)+(HOUR('Raw Data'!Z46)*60))</f>
        <v>6.7333333333333334</v>
      </c>
      <c r="AA44" s="19">
        <f>+IF(ISERROR((SECOND('Raw Data'!AA46)/60)+MINUTE('Raw Data'!AA46)+(HOUR('Raw Data'!AA46)*60)),"N/A",(SECOND('Raw Data'!AA46)/60)+MINUTE('Raw Data'!AA46)+(HOUR('Raw Data'!AA46)*60))</f>
        <v>11.866666666666667</v>
      </c>
      <c r="AB44" s="19">
        <f>+IF(ISERROR((SECOND('Raw Data'!AB46)/60)+MINUTE('Raw Data'!AB46)+(HOUR('Raw Data'!AB46)*60)),"N/A",(SECOND('Raw Data'!AB46)/60)+MINUTE('Raw Data'!AB46)+(HOUR('Raw Data'!AB46)*60))</f>
        <v>4.666666666666667</v>
      </c>
      <c r="AC44" s="19">
        <f>+IF(ISERROR((SECOND('Raw Data'!AC46)/60)+MINUTE('Raw Data'!AC46)+(HOUR('Raw Data'!AC46)*60)),"N/A",(SECOND('Raw Data'!AC46)/60)+MINUTE('Raw Data'!AC46)+(HOUR('Raw Data'!AC46)*60))</f>
        <v>6.05</v>
      </c>
      <c r="AD44" s="19">
        <f>+IF(ISERROR((SECOND('Raw Data'!AD46)/60)+MINUTE('Raw Data'!AD46)+(HOUR('Raw Data'!AD46)*60)),"N/A",(SECOND('Raw Data'!AD46)/60)+MINUTE('Raw Data'!AD46)+(HOUR('Raw Data'!AD46)*60))</f>
        <v>22.583333333333332</v>
      </c>
      <c r="AE44" s="19">
        <f>+IF(ISERROR((SECOND('Raw Data'!AE46)/60)+MINUTE('Raw Data'!AE46)+(HOUR('Raw Data'!AE46)*60)),"N/A",(SECOND('Raw Data'!AE46)/60)+MINUTE('Raw Data'!AE46)+(HOUR('Raw Data'!AE46)*60))</f>
        <v>0.25</v>
      </c>
      <c r="AF44" s="19">
        <f>+IF(ISERROR((SECOND('Raw Data'!AF46)/60)+MINUTE('Raw Data'!AF46)+(HOUR('Raw Data'!AF46)*60)),"N/A",(SECOND('Raw Data'!AF46)/60)+MINUTE('Raw Data'!AF46)+(HOUR('Raw Data'!AF46)*60))</f>
        <v>1.6</v>
      </c>
      <c r="AG44" s="19">
        <f>+IF(ISERROR((SECOND('Raw Data'!AG46)/60)+MINUTE('Raw Data'!AG46)+(HOUR('Raw Data'!AG46)*60)),"N/A",(SECOND('Raw Data'!AG46)/60)+MINUTE('Raw Data'!AG46)+(HOUR('Raw Data'!AG46)*60))</f>
        <v>5.75</v>
      </c>
      <c r="AH44" s="19">
        <f>+IF(ISERROR((SECOND('Raw Data'!AH46)/60)+MINUTE('Raw Data'!AH46)+(HOUR('Raw Data'!AH46)*60)),"N/A",(SECOND('Raw Data'!AH46)/60)+MINUTE('Raw Data'!AH46)+(HOUR('Raw Data'!AH46)*60))</f>
        <v>8.7666666666666675</v>
      </c>
      <c r="AI44" s="19">
        <f>+IF(ISERROR((SECOND('Raw Data'!AI46)/60)+MINUTE('Raw Data'!AI46)+(HOUR('Raw Data'!AI46)*60)),"N/A",(SECOND('Raw Data'!AI46)/60)+MINUTE('Raw Data'!AI46)+(HOUR('Raw Data'!AI46)*60))</f>
        <v>14.033333333333333</v>
      </c>
      <c r="AJ44" s="19">
        <f>+IF(ISERROR((SECOND('Raw Data'!AJ46)/60)+MINUTE('Raw Data'!AJ46)+(HOUR('Raw Data'!AJ46)*60)),"N/A",(SECOND('Raw Data'!AJ46)/60)+MINUTE('Raw Data'!AJ46)+(HOUR('Raw Data'!AJ46)*60))</f>
        <v>6</v>
      </c>
      <c r="AK44" s="19">
        <f>+IF(ISERROR((SECOND('Raw Data'!AK46)/60)+MINUTE('Raw Data'!AK46)+(HOUR('Raw Data'!AK46)*60)),"N/A",(SECOND('Raw Data'!AK46)/60)+MINUTE('Raw Data'!AK46)+(HOUR('Raw Data'!AK46)*60))</f>
        <v>8.0666666666666664</v>
      </c>
      <c r="AL44" s="19">
        <f>+IF(ISERROR((SECOND('Raw Data'!AL46)/60)+MINUTE('Raw Data'!AL46)+(HOUR('Raw Data'!AL46)*60)),"N/A",(SECOND('Raw Data'!AL46)/60)+MINUTE('Raw Data'!AL46)+(HOUR('Raw Data'!AL46)*60))</f>
        <v>5.333333333333333</v>
      </c>
      <c r="AM44" s="19">
        <f>+IF(ISERROR((SECOND('Raw Data'!AM46)/60)+MINUTE('Raw Data'!AM46)+(HOUR('Raw Data'!AM46)*60)),"N/A",(SECOND('Raw Data'!AM46)/60)+MINUTE('Raw Data'!AM46)+(HOUR('Raw Data'!AM46)*60))</f>
        <v>15.666666666666666</v>
      </c>
      <c r="AN44" s="19">
        <f>+IF(ISERROR((SECOND('Raw Data'!AN46)/60)+MINUTE('Raw Data'!AN46)+(HOUR('Raw Data'!AN46)*60)),"N/A",(SECOND('Raw Data'!AN46)/60)+MINUTE('Raw Data'!AN46)+(HOUR('Raw Data'!AN46)*60))</f>
        <v>14.983333333333333</v>
      </c>
      <c r="AO44" s="19">
        <f>+IF(ISERROR((SECOND('Raw Data'!AO46)/60)+MINUTE('Raw Data'!AO46)+(HOUR('Raw Data'!AO46)*60)),"N/A",(SECOND('Raw Data'!AO46)/60)+MINUTE('Raw Data'!AO46)+(HOUR('Raw Data'!AO46)*60))</f>
        <v>4.3666666666666663</v>
      </c>
      <c r="AP44" s="19">
        <f>+IF(ISERROR((SECOND('Raw Data'!AP46)/60)+MINUTE('Raw Data'!AP46)+(HOUR('Raw Data'!AP46)*60)),"N/A",(SECOND('Raw Data'!AP46)/60)+MINUTE('Raw Data'!AP46)+(HOUR('Raw Data'!AP46)*60))</f>
        <v>8.3333333333333329E-2</v>
      </c>
      <c r="AQ44" s="19">
        <f>+IF(ISERROR((SECOND('Raw Data'!AQ46)/60)+MINUTE('Raw Data'!AQ46)+(HOUR('Raw Data'!AQ46)*60)),"N/A",(SECOND('Raw Data'!AQ46)/60)+MINUTE('Raw Data'!AQ46)+(HOUR('Raw Data'!AQ46)*60))</f>
        <v>4.25</v>
      </c>
      <c r="AR44" s="19">
        <f>+IF(ISERROR((SECOND('Raw Data'!AR46)/60)+MINUTE('Raw Data'!AR46)+(HOUR('Raw Data'!AR46)*60)),"N/A",(SECOND('Raw Data'!AR46)/60)+MINUTE('Raw Data'!AR46)+(HOUR('Raw Data'!AR46)*60))</f>
        <v>3.3333333333333333E-2</v>
      </c>
      <c r="AS44" s="19">
        <f>+IF(ISERROR((SECOND('Raw Data'!AS46)/60)+MINUTE('Raw Data'!AS46)+(HOUR('Raw Data'!AS46)*60)),"N/A",(SECOND('Raw Data'!AS46)/60)+MINUTE('Raw Data'!AS46)+(HOUR('Raw Data'!AS46)*60))</f>
        <v>5.833333333333333</v>
      </c>
      <c r="AT44" s="19">
        <f>+IF(ISERROR((SECOND('Raw Data'!AT46)/60)+MINUTE('Raw Data'!AT46)+(HOUR('Raw Data'!AT46)*60)),"N/A",(SECOND('Raw Data'!AT46)/60)+MINUTE('Raw Data'!AT46)+(HOUR('Raw Data'!AT46)*60))</f>
        <v>0.05</v>
      </c>
      <c r="AU44" s="19">
        <f>+IF(ISERROR((SECOND('Raw Data'!AU46)/60)+MINUTE('Raw Data'!AU46)+(HOUR('Raw Data'!AU46)*60)),"N/A",(SECOND('Raw Data'!AU46)/60)+MINUTE('Raw Data'!AU46)+(HOUR('Raw Data'!AU46)*60))</f>
        <v>4.4833333333333334</v>
      </c>
      <c r="AV44" s="19">
        <f>+IF(ISERROR((SECOND('Raw Data'!AV46)/60)+MINUTE('Raw Data'!AV46)+(HOUR('Raw Data'!AV46)*60)),"N/A",(SECOND('Raw Data'!AV46)/60)+MINUTE('Raw Data'!AV46)+(HOUR('Raw Data'!AV46)*60))</f>
        <v>11</v>
      </c>
      <c r="AW44" s="19">
        <f>+IF(ISERROR((SECOND('Raw Data'!AW46)/60)+MINUTE('Raw Data'!AW46)+(HOUR('Raw Data'!AW46)*60)),"N/A",(SECOND('Raw Data'!AW46)/60)+MINUTE('Raw Data'!AW46)+(HOUR('Raw Data'!AW46)*60))</f>
        <v>7.3833333333333337</v>
      </c>
      <c r="AX44" s="19">
        <f>+IF(ISERROR((SECOND('Raw Data'!AX46)/60)+MINUTE('Raw Data'!AX46)+(HOUR('Raw Data'!AX46)*60)),"N/A",(SECOND('Raw Data'!AX46)/60)+MINUTE('Raw Data'!AX46)+(HOUR('Raw Data'!AX46)*60))</f>
        <v>1.95</v>
      </c>
      <c r="AY44" s="19">
        <f>+IF(ISERROR((SECOND('Raw Data'!AY46)/60)+MINUTE('Raw Data'!AY46)+(HOUR('Raw Data'!AY46)*60)),"N/A",(SECOND('Raw Data'!AY46)/60)+MINUTE('Raw Data'!AY46)+(HOUR('Raw Data'!AY46)*60))</f>
        <v>19</v>
      </c>
      <c r="AZ44" s="19">
        <f>+IF(ISERROR((SECOND('Raw Data'!AZ46)/60)+MINUTE('Raw Data'!AZ46)+(HOUR('Raw Data'!AZ46)*60)),"N/A",(SECOND('Raw Data'!AZ46)/60)+MINUTE('Raw Data'!AZ46)+(HOUR('Raw Data'!AZ46)*60))</f>
        <v>9.25</v>
      </c>
      <c r="BA44" s="19">
        <f>+IF(ISERROR((SECOND('Raw Data'!BA46)/60)+MINUTE('Raw Data'!BA46)+(HOUR('Raw Data'!BA46)*60)),"N/A",(SECOND('Raw Data'!BA46)/60)+MINUTE('Raw Data'!BA46)+(HOUR('Raw Data'!BA46)*60))</f>
        <v>17.45</v>
      </c>
      <c r="BB44" s="19">
        <f>+IF(ISERROR((SECOND('Raw Data'!BB46)/60)+MINUTE('Raw Data'!BB46)+(HOUR('Raw Data'!BB46)*60)),"N/A",(SECOND('Raw Data'!BB46)/60)+MINUTE('Raw Data'!BB46)+(HOUR('Raw Data'!BB46)*60))</f>
        <v>2.7666666666666666</v>
      </c>
      <c r="BC44" s="19">
        <f>+IF(ISERROR((SECOND('Raw Data'!BC46)/60)+MINUTE('Raw Data'!BC46)+(HOUR('Raw Data'!BC46)*60)),"N/A",(SECOND('Raw Data'!BC46)/60)+MINUTE('Raw Data'!BC46)+(HOUR('Raw Data'!BC46)*60))</f>
        <v>4.8833333333333329</v>
      </c>
      <c r="BD44" s="19">
        <f>+IF(ISERROR((SECOND('Raw Data'!BD46)/60)+MINUTE('Raw Data'!BD46)+(HOUR('Raw Data'!BD46)*60)),"N/A",(SECOND('Raw Data'!BD46)/60)+MINUTE('Raw Data'!BD46)+(HOUR('Raw Data'!BD46)*60))</f>
        <v>4.1166666666666663</v>
      </c>
      <c r="BE44" s="19">
        <f>+IF(ISERROR((SECOND('Raw Data'!BE46)/60)+MINUTE('Raw Data'!BE46)+(HOUR('Raw Data'!BE46)*60)),"N/A",(SECOND('Raw Data'!BE46)/60)+MINUTE('Raw Data'!BE46)+(HOUR('Raw Data'!BE46)*60))</f>
        <v>5.0666666666666664</v>
      </c>
      <c r="BF44" s="19">
        <f>+IF(ISERROR((SECOND('Raw Data'!BF46)/60)+MINUTE('Raw Data'!BF46)+(HOUR('Raw Data'!BF46)*60)),"N/A",(SECOND('Raw Data'!BF46)/60)+MINUTE('Raw Data'!BF46)+(HOUR('Raw Data'!BF46)*60))</f>
        <v>4.833333333333333</v>
      </c>
      <c r="BG44" s="19">
        <f>+IF(ISERROR((SECOND('Raw Data'!BG46)/60)+MINUTE('Raw Data'!BG46)+(HOUR('Raw Data'!BG46)*60)),"N/A",(SECOND('Raw Data'!BG46)/60)+MINUTE('Raw Data'!BG46)+(HOUR('Raw Data'!BG46)*60))</f>
        <v>6.85</v>
      </c>
      <c r="BH44" s="19">
        <f>+IF(ISERROR((SECOND('Raw Data'!BH46)/60)+MINUTE('Raw Data'!BH46)+(HOUR('Raw Data'!BH46)*60)),"N/A",(SECOND('Raw Data'!BH46)/60)+MINUTE('Raw Data'!BH46)+(HOUR('Raw Data'!BH46)*60))</f>
        <v>4.3833333333333337</v>
      </c>
      <c r="BI44" s="19" t="str">
        <f>+IF(ISERROR((SECOND('Raw Data'!BI46)/60)+MINUTE('Raw Data'!BI46)+(HOUR('Raw Data'!BI46)*60)),"N/A",(SECOND('Raw Data'!BI46)/60)+MINUTE('Raw Data'!BI46)+(HOUR('Raw Data'!BI46)*60))</f>
        <v>N/A</v>
      </c>
      <c r="BJ44" s="19">
        <f>+IF(ISERROR((SECOND('Raw Data'!BJ46)/60)+MINUTE('Raw Data'!BJ46)+(HOUR('Raw Data'!BJ46)*60)),"N/A",(SECOND('Raw Data'!BJ46)/60)+MINUTE('Raw Data'!BJ46)+(HOUR('Raw Data'!BJ46)*60))</f>
        <v>11.383333333333333</v>
      </c>
      <c r="BK44" s="19">
        <f>+IF(ISERROR((SECOND('Raw Data'!BK46)/60)+MINUTE('Raw Data'!BK46)+(HOUR('Raw Data'!BK46)*60)),"N/A",(SECOND('Raw Data'!BK46)/60)+MINUTE('Raw Data'!BK46)+(HOUR('Raw Data'!BK46)*60))</f>
        <v>9.1666666666666661</v>
      </c>
      <c r="BL44" s="19">
        <f>+IF(ISERROR((SECOND('Raw Data'!BL46)/60)+MINUTE('Raw Data'!BL46)+(HOUR('Raw Data'!BL46)*60)),"N/A",(SECOND('Raw Data'!BL46)/60)+MINUTE('Raw Data'!BL46)+(HOUR('Raw Data'!BL46)*60))</f>
        <v>0.21666666666666667</v>
      </c>
      <c r="BM44" s="19">
        <f>+IF(ISERROR((SECOND('Raw Data'!BM46)/60)+MINUTE('Raw Data'!BM46)+(HOUR('Raw Data'!BM46)*60)),"N/A",(SECOND('Raw Data'!BM46)/60)+MINUTE('Raw Data'!BM46)+(HOUR('Raw Data'!BM46)*60))</f>
        <v>0.2</v>
      </c>
      <c r="BN44" s="19">
        <f>+IF(ISERROR((SECOND('Raw Data'!BN46)/60)+MINUTE('Raw Data'!BN46)+(HOUR('Raw Data'!BN46)*60)),"N/A",(SECOND('Raw Data'!BN46)/60)+MINUTE('Raw Data'!BN46)+(HOUR('Raw Data'!BN46)*60))</f>
        <v>0.13333333333333333</v>
      </c>
      <c r="BO44" s="19">
        <f>+IF(ISERROR((SECOND('Raw Data'!BO46)/60)+MINUTE('Raw Data'!BO46)+(HOUR('Raw Data'!BO46)*60)),"N/A",(SECOND('Raw Data'!BO46)/60)+MINUTE('Raw Data'!BO46)+(HOUR('Raw Data'!BO46)*60))</f>
        <v>1.5333333333333332</v>
      </c>
      <c r="BP44" s="19">
        <f>+IF(ISERROR((SECOND('Raw Data'!BP46)/60)+MINUTE('Raw Data'!BP46)+(HOUR('Raw Data'!BP46)*60)),"N/A",(SECOND('Raw Data'!BP46)/60)+MINUTE('Raw Data'!BP46)+(HOUR('Raw Data'!BP46)*60))</f>
        <v>12.866666666666667</v>
      </c>
      <c r="BQ44" s="19">
        <f>+IF(ISERROR((SECOND('Raw Data'!BQ46)/60)+MINUTE('Raw Data'!BQ46)+(HOUR('Raw Data'!BQ46)*60)),"N/A",(SECOND('Raw Data'!BQ46)/60)+MINUTE('Raw Data'!BQ46)+(HOUR('Raw Data'!BQ46)*60))</f>
        <v>1.25</v>
      </c>
      <c r="BR44" s="19">
        <f>+IF(ISERROR((SECOND('Raw Data'!BR46)/60)+MINUTE('Raw Data'!BR46)+(HOUR('Raw Data'!BR46)*60)),"N/A",(SECOND('Raw Data'!BR46)/60)+MINUTE('Raw Data'!BR46)+(HOUR('Raw Data'!BR46)*60))</f>
        <v>22</v>
      </c>
      <c r="BS44" s="19">
        <f>+IF(ISERROR((SECOND('Raw Data'!BS46)/60)+MINUTE('Raw Data'!BS46)+(HOUR('Raw Data'!BS46)*60)),"N/A",(SECOND('Raw Data'!BS46)/60)+MINUTE('Raw Data'!BS46)+(HOUR('Raw Data'!BS46)*60))</f>
        <v>4.1333333333333337</v>
      </c>
      <c r="BT44" s="19">
        <f>+IF(ISERROR((SECOND('Raw Data'!BT46)/60)+MINUTE('Raw Data'!BT46)+(HOUR('Raw Data'!BT46)*60)),"N/A",(SECOND('Raw Data'!BT46)/60)+MINUTE('Raw Data'!BT46)+(HOUR('Raw Data'!BT46)*60))</f>
        <v>7.4</v>
      </c>
      <c r="BU44" s="19">
        <f>+IF(ISERROR((SECOND('Raw Data'!BU46)/60)+MINUTE('Raw Data'!BU46)+(HOUR('Raw Data'!BU46)*60)),"N/A",(SECOND('Raw Data'!BU46)/60)+MINUTE('Raw Data'!BU46)+(HOUR('Raw Data'!BU46)*60))</f>
        <v>18.416666666666668</v>
      </c>
      <c r="BV44" s="19">
        <f>+IF(ISERROR((SECOND('Raw Data'!BV46)/60)+MINUTE('Raw Data'!BV46)+(HOUR('Raw Data'!BV46)*60)),"N/A",(SECOND('Raw Data'!BV46)/60)+MINUTE('Raw Data'!BV46)+(HOUR('Raw Data'!BV46)*60))</f>
        <v>4.416666666666667</v>
      </c>
      <c r="BW44" s="19">
        <f>+IF(ISERROR((SECOND('Raw Data'!BW46)/60)+MINUTE('Raw Data'!BW46)+(HOUR('Raw Data'!BW46)*60)),"N/A",(SECOND('Raw Data'!BW46)/60)+MINUTE('Raw Data'!BW46)+(HOUR('Raw Data'!BW46)*60))</f>
        <v>6.5666666666666664</v>
      </c>
      <c r="BX44" s="19">
        <f>+IF(ISERROR((SECOND('Raw Data'!BX46)/60)+MINUTE('Raw Data'!BX46)+(HOUR('Raw Data'!BX46)*60)),"N/A",(SECOND('Raw Data'!BX46)/60)+MINUTE('Raw Data'!BX46)+(HOUR('Raw Data'!BX46)*60))</f>
        <v>5.85</v>
      </c>
      <c r="BY44" s="19">
        <f>+IF(ISERROR((SECOND('Raw Data'!BY46)/60)+MINUTE('Raw Data'!BY46)+(HOUR('Raw Data'!BY46)*60)),"N/A",(SECOND('Raw Data'!BY46)/60)+MINUTE('Raw Data'!BY46)+(HOUR('Raw Data'!BY46)*60))</f>
        <v>8.6833333333333336</v>
      </c>
      <c r="BZ44" s="19">
        <f>+IF(ISERROR((SECOND('Raw Data'!BZ46)/60)+MINUTE('Raw Data'!BZ46)+(HOUR('Raw Data'!BZ46)*60)),"N/A",(SECOND('Raw Data'!BZ46)/60)+MINUTE('Raw Data'!BZ46)+(HOUR('Raw Data'!BZ46)*60))</f>
        <v>1.75</v>
      </c>
      <c r="CA44" s="19">
        <f>+IF(ISERROR((SECOND('Raw Data'!CA46)/60)+MINUTE('Raw Data'!CA46)+(HOUR('Raw Data'!CA46)*60)),"N/A",(SECOND('Raw Data'!CA46)/60)+MINUTE('Raw Data'!CA46)+(HOUR('Raw Data'!CA46)*60))</f>
        <v>3.3666666666666667</v>
      </c>
      <c r="CB44" s="19">
        <f>+IF(ISERROR((SECOND('Raw Data'!CB46)/60)+MINUTE('Raw Data'!CB46)+(HOUR('Raw Data'!CB46)*60)),"N/A",(SECOND('Raw Data'!CB46)/60)+MINUTE('Raw Data'!CB46)+(HOUR('Raw Data'!CB46)*60))</f>
        <v>3.3833333333333333</v>
      </c>
      <c r="CC44" s="19">
        <f>+IF(ISERROR((SECOND('Raw Data'!CC46)/60)+MINUTE('Raw Data'!CC46)+(HOUR('Raw Data'!CC46)*60)),"N/A",(SECOND('Raw Data'!CC46)/60)+MINUTE('Raw Data'!CC46)+(HOUR('Raw Data'!CC46)*60))</f>
        <v>5.416666666666667</v>
      </c>
      <c r="CD44" s="19">
        <f>+IF(ISERROR((SECOND('Raw Data'!CD46)/60)+MINUTE('Raw Data'!CD46)+(HOUR('Raw Data'!CD46)*60)),"N/A",(SECOND('Raw Data'!CD46)/60)+MINUTE('Raw Data'!CD46)+(HOUR('Raw Data'!CD46)*60))</f>
        <v>12.333333333333334</v>
      </c>
    </row>
    <row r="45" spans="1:82" x14ac:dyDescent="0.25">
      <c r="A45" s="215"/>
      <c r="B45" t="s">
        <v>87</v>
      </c>
      <c r="C45" t="s">
        <v>39</v>
      </c>
      <c r="D45" s="19">
        <f>+IF(ISERROR((SECOND('Raw Data'!D47)/60)+MINUTE('Raw Data'!D47)+(HOUR('Raw Data'!D47)*60)),"N/A",(SECOND('Raw Data'!D47)/60)+MINUTE('Raw Data'!D47)+(HOUR('Raw Data'!D47)*60))</f>
        <v>4.1833333333333336</v>
      </c>
      <c r="E45" s="19">
        <f>+IF(ISERROR((SECOND('Raw Data'!E47)/60)+MINUTE('Raw Data'!E47)+(HOUR('Raw Data'!E47)*60)),"N/A",(SECOND('Raw Data'!E47)/60)+MINUTE('Raw Data'!E47)+(HOUR('Raw Data'!E47)*60))</f>
        <v>10.066666666666666</v>
      </c>
      <c r="F45" s="19">
        <f>+IF(ISERROR((SECOND('Raw Data'!F47)/60)+MINUTE('Raw Data'!F47)+(HOUR('Raw Data'!F47)*60)),"N/A",(SECOND('Raw Data'!F47)/60)+MINUTE('Raw Data'!F47)+(HOUR('Raw Data'!F47)*60))</f>
        <v>4.3666666666666663</v>
      </c>
      <c r="G45" s="19">
        <f>+IF(ISERROR((SECOND('Raw Data'!G47)/60)+MINUTE('Raw Data'!G47)+(HOUR('Raw Data'!G47)*60)),"N/A",(SECOND('Raw Data'!G47)/60)+MINUTE('Raw Data'!G47)+(HOUR('Raw Data'!G47)*60))</f>
        <v>1.0333333333333334</v>
      </c>
      <c r="H45" s="19">
        <f>+IF(ISERROR((SECOND('Raw Data'!H47)/60)+MINUTE('Raw Data'!H47)+(HOUR('Raw Data'!H47)*60)),"N/A",(SECOND('Raw Data'!H47)/60)+MINUTE('Raw Data'!H47)+(HOUR('Raw Data'!H47)*60))</f>
        <v>11.516666666666667</v>
      </c>
      <c r="I45" s="19">
        <f>+IF(ISERROR((SECOND('Raw Data'!I47)/60)+MINUTE('Raw Data'!I47)+(HOUR('Raw Data'!I47)*60)),"N/A",(SECOND('Raw Data'!I47)/60)+MINUTE('Raw Data'!I47)+(HOUR('Raw Data'!I47)*60))</f>
        <v>11.75</v>
      </c>
      <c r="J45" s="19">
        <f>+IF(ISERROR((SECOND('Raw Data'!J47)/60)+MINUTE('Raw Data'!J47)+(HOUR('Raw Data'!J47)*60)),"N/A",(SECOND('Raw Data'!J47)/60)+MINUTE('Raw Data'!J47)+(HOUR('Raw Data'!J47)*60))</f>
        <v>4.166666666666667</v>
      </c>
      <c r="K45" s="19">
        <f>+IF(ISERROR((SECOND('Raw Data'!K47)/60)+MINUTE('Raw Data'!K47)+(HOUR('Raw Data'!K47)*60)),"N/A",(SECOND('Raw Data'!K47)/60)+MINUTE('Raw Data'!K47)+(HOUR('Raw Data'!K47)*60))</f>
        <v>2.75</v>
      </c>
      <c r="L45" s="19">
        <f>+IF(ISERROR((SECOND('Raw Data'!L47)/60)+MINUTE('Raw Data'!L47)+(HOUR('Raw Data'!L47)*60)),"N/A",(SECOND('Raw Data'!L47)/60)+MINUTE('Raw Data'!L47)+(HOUR('Raw Data'!L47)*60))</f>
        <v>23.383333333333333</v>
      </c>
      <c r="M45" s="19">
        <f>+IF(ISERROR((SECOND('Raw Data'!M47)/60)+MINUTE('Raw Data'!M47)+(HOUR('Raw Data'!M47)*60)),"N/A",(SECOND('Raw Data'!M47)/60)+MINUTE('Raw Data'!M47)+(HOUR('Raw Data'!M47)*60))</f>
        <v>11.516666666666667</v>
      </c>
      <c r="N45" s="19">
        <f>+IF(ISERROR((SECOND('Raw Data'!N47)/60)+MINUTE('Raw Data'!N47)+(HOUR('Raw Data'!N47)*60)),"N/A",(SECOND('Raw Data'!N47)/60)+MINUTE('Raw Data'!N47)+(HOUR('Raw Data'!N47)*60))</f>
        <v>14.35</v>
      </c>
      <c r="O45" s="19">
        <f>+IF(ISERROR((SECOND('Raw Data'!O47)/60)+MINUTE('Raw Data'!O47)+(HOUR('Raw Data'!O47)*60)),"N/A",(SECOND('Raw Data'!O47)/60)+MINUTE('Raw Data'!O47)+(HOUR('Raw Data'!O47)*60))</f>
        <v>22.7</v>
      </c>
      <c r="P45" s="19">
        <f>+IF(ISERROR((SECOND('Raw Data'!P47)/60)+MINUTE('Raw Data'!P47)+(HOUR('Raw Data'!P47)*60)),"N/A",(SECOND('Raw Data'!P47)/60)+MINUTE('Raw Data'!P47)+(HOUR('Raw Data'!P47)*60))</f>
        <v>18.166666666666668</v>
      </c>
      <c r="Q45" s="19">
        <f>+IF(ISERROR((SECOND('Raw Data'!Q47)/60)+MINUTE('Raw Data'!Q47)+(HOUR('Raw Data'!Q47)*60)),"N/A",(SECOND('Raw Data'!Q47)/60)+MINUTE('Raw Data'!Q47)+(HOUR('Raw Data'!Q47)*60))</f>
        <v>5.4333333333333336</v>
      </c>
      <c r="R45" s="43">
        <f>+IF(ISERROR((SECOND('Raw Data'!R47)/60)+MINUTE('Raw Data'!R47)+(HOUR('Raw Data'!R47)*60)),"N/A",(SECOND('Raw Data'!R47)/60)+MINUTE('Raw Data'!R47)+(HOUR('Raw Data'!R47)*60))</f>
        <v>20.95</v>
      </c>
      <c r="S45" s="19">
        <f>+IF(ISERROR((SECOND('Raw Data'!S47)/60)+MINUTE('Raw Data'!S47)+(HOUR('Raw Data'!S47)*60)),"N/A",(SECOND('Raw Data'!S47)/60)+MINUTE('Raw Data'!S47)+(HOUR('Raw Data'!S47)*60))</f>
        <v>5.666666666666667</v>
      </c>
      <c r="T45" s="19">
        <f>+IF(ISERROR((SECOND('Raw Data'!T47)/60)+MINUTE('Raw Data'!T47)+(HOUR('Raw Data'!T47)*60)),"N/A",(SECOND('Raw Data'!T47)/60)+MINUTE('Raw Data'!T47)+(HOUR('Raw Data'!T47)*60))</f>
        <v>3.8833333333333333</v>
      </c>
      <c r="U45" s="19">
        <f>+IF(ISERROR((SECOND('Raw Data'!U47)/60)+MINUTE('Raw Data'!U47)+(HOUR('Raw Data'!U47)*60)),"N/A",(SECOND('Raw Data'!U47)/60)+MINUTE('Raw Data'!U47)+(HOUR('Raw Data'!U47)*60))</f>
        <v>4.4333333333333336</v>
      </c>
      <c r="V45" s="19">
        <f>+IF(ISERROR((SECOND('Raw Data'!V47)/60)+MINUTE('Raw Data'!V47)+(HOUR('Raw Data'!V47)*60)),"N/A",(SECOND('Raw Data'!V47)/60)+MINUTE('Raw Data'!V47)+(HOUR('Raw Data'!V47)*60))</f>
        <v>7.1333333333333337</v>
      </c>
      <c r="W45" s="19" t="str">
        <f>+IF(ISERROR((SECOND('Raw Data'!W47)/60)+MINUTE('Raw Data'!W47)+(HOUR('Raw Data'!W47)*60)),"N/A",(SECOND('Raw Data'!W47)/60)+MINUTE('Raw Data'!W47)+(HOUR('Raw Data'!W47)*60))</f>
        <v>N/A</v>
      </c>
      <c r="X45" s="19">
        <f>+IF(ISERROR((SECOND('Raw Data'!X47)/60)+MINUTE('Raw Data'!X47)+(HOUR('Raw Data'!X47)*60)),"N/A",(SECOND('Raw Data'!X47)/60)+MINUTE('Raw Data'!X47)+(HOUR('Raw Data'!X47)*60))</f>
        <v>5.9</v>
      </c>
      <c r="Y45" s="19">
        <f>+IF(ISERROR((SECOND('Raw Data'!Y47)/60)+MINUTE('Raw Data'!Y47)+(HOUR('Raw Data'!Y47)*60)),"N/A",(SECOND('Raw Data'!Y47)/60)+MINUTE('Raw Data'!Y47)+(HOUR('Raw Data'!Y47)*60))</f>
        <v>49.533333333333331</v>
      </c>
      <c r="Z45" s="19">
        <f>+IF(ISERROR((SECOND('Raw Data'!Z47)/60)+MINUTE('Raw Data'!Z47)+(HOUR('Raw Data'!Z47)*60)),"N/A",(SECOND('Raw Data'!Z47)/60)+MINUTE('Raw Data'!Z47)+(HOUR('Raw Data'!Z47)*60))</f>
        <v>8.4499999999999993</v>
      </c>
      <c r="AA45" s="19">
        <f>+IF(ISERROR((SECOND('Raw Data'!AA47)/60)+MINUTE('Raw Data'!AA47)+(HOUR('Raw Data'!AA47)*60)),"N/A",(SECOND('Raw Data'!AA47)/60)+MINUTE('Raw Data'!AA47)+(HOUR('Raw Data'!AA47)*60))</f>
        <v>13.633333333333333</v>
      </c>
      <c r="AB45" s="19">
        <f>+IF(ISERROR((SECOND('Raw Data'!AB47)/60)+MINUTE('Raw Data'!AB47)+(HOUR('Raw Data'!AB47)*60)),"N/A",(SECOND('Raw Data'!AB47)/60)+MINUTE('Raw Data'!AB47)+(HOUR('Raw Data'!AB47)*60))</f>
        <v>5.7666666666666666</v>
      </c>
      <c r="AC45" s="19">
        <f>+IF(ISERROR((SECOND('Raw Data'!AC47)/60)+MINUTE('Raw Data'!AC47)+(HOUR('Raw Data'!AC47)*60)),"N/A",(SECOND('Raw Data'!AC47)/60)+MINUTE('Raw Data'!AC47)+(HOUR('Raw Data'!AC47)*60))</f>
        <v>9.4499999999999993</v>
      </c>
      <c r="AD45" s="19">
        <f>+IF(ISERROR((SECOND('Raw Data'!AD47)/60)+MINUTE('Raw Data'!AD47)+(HOUR('Raw Data'!AD47)*60)),"N/A",(SECOND('Raw Data'!AD47)/60)+MINUTE('Raw Data'!AD47)+(HOUR('Raw Data'!AD47)*60))</f>
        <v>30.516666666666666</v>
      </c>
      <c r="AE45" s="19">
        <f>+IF(ISERROR((SECOND('Raw Data'!AE47)/60)+MINUTE('Raw Data'!AE47)+(HOUR('Raw Data'!AE47)*60)),"N/A",(SECOND('Raw Data'!AE47)/60)+MINUTE('Raw Data'!AE47)+(HOUR('Raw Data'!AE47)*60))</f>
        <v>0.25</v>
      </c>
      <c r="AF45" s="19">
        <f>+IF(ISERROR((SECOND('Raw Data'!AF47)/60)+MINUTE('Raw Data'!AF47)+(HOUR('Raw Data'!AF47)*60)),"N/A",(SECOND('Raw Data'!AF47)/60)+MINUTE('Raw Data'!AF47)+(HOUR('Raw Data'!AF47)*60))</f>
        <v>1.6166666666666667</v>
      </c>
      <c r="AG45" s="19">
        <f>+IF(ISERROR((SECOND('Raw Data'!AG47)/60)+MINUTE('Raw Data'!AG47)+(HOUR('Raw Data'!AG47)*60)),"N/A",(SECOND('Raw Data'!AG47)/60)+MINUTE('Raw Data'!AG47)+(HOUR('Raw Data'!AG47)*60))</f>
        <v>7.916666666666667</v>
      </c>
      <c r="AH45" s="19">
        <f>+IF(ISERROR((SECOND('Raw Data'!AH47)/60)+MINUTE('Raw Data'!AH47)+(HOUR('Raw Data'!AH47)*60)),"N/A",(SECOND('Raw Data'!AH47)/60)+MINUTE('Raw Data'!AH47)+(HOUR('Raw Data'!AH47)*60))</f>
        <v>9.5500000000000007</v>
      </c>
      <c r="AI45" s="19">
        <f>+IF(ISERROR((SECOND('Raw Data'!AI47)/60)+MINUTE('Raw Data'!AI47)+(HOUR('Raw Data'!AI47)*60)),"N/A",(SECOND('Raw Data'!AI47)/60)+MINUTE('Raw Data'!AI47)+(HOUR('Raw Data'!AI47)*60))</f>
        <v>14.766666666666667</v>
      </c>
      <c r="AJ45" s="19">
        <f>+IF(ISERROR((SECOND('Raw Data'!AJ47)/60)+MINUTE('Raw Data'!AJ47)+(HOUR('Raw Data'!AJ47)*60)),"N/A",(SECOND('Raw Data'!AJ47)/60)+MINUTE('Raw Data'!AJ47)+(HOUR('Raw Data'!AJ47)*60))</f>
        <v>6.416666666666667</v>
      </c>
      <c r="AK45" s="19">
        <f>+IF(ISERROR((SECOND('Raw Data'!AK47)/60)+MINUTE('Raw Data'!AK47)+(HOUR('Raw Data'!AK47)*60)),"N/A",(SECOND('Raw Data'!AK47)/60)+MINUTE('Raw Data'!AK47)+(HOUR('Raw Data'!AK47)*60))</f>
        <v>11.2</v>
      </c>
      <c r="AL45" s="19">
        <f>+IF(ISERROR((SECOND('Raw Data'!AL47)/60)+MINUTE('Raw Data'!AL47)+(HOUR('Raw Data'!AL47)*60)),"N/A",(SECOND('Raw Data'!AL47)/60)+MINUTE('Raw Data'!AL47)+(HOUR('Raw Data'!AL47)*60))</f>
        <v>7.7166666666666668</v>
      </c>
      <c r="AM45" s="19">
        <f>+IF(ISERROR((SECOND('Raw Data'!AM47)/60)+MINUTE('Raw Data'!AM47)+(HOUR('Raw Data'!AM47)*60)),"N/A",(SECOND('Raw Data'!AM47)/60)+MINUTE('Raw Data'!AM47)+(HOUR('Raw Data'!AM47)*60))</f>
        <v>17.2</v>
      </c>
      <c r="AN45" s="19">
        <f>+IF(ISERROR((SECOND('Raw Data'!AN47)/60)+MINUTE('Raw Data'!AN47)+(HOUR('Raw Data'!AN47)*60)),"N/A",(SECOND('Raw Data'!AN47)/60)+MINUTE('Raw Data'!AN47)+(HOUR('Raw Data'!AN47)*60))</f>
        <v>17.833333333333332</v>
      </c>
      <c r="AO45" s="19">
        <f>+IF(ISERROR((SECOND('Raw Data'!AO47)/60)+MINUTE('Raw Data'!AO47)+(HOUR('Raw Data'!AO47)*60)),"N/A",(SECOND('Raw Data'!AO47)/60)+MINUTE('Raw Data'!AO47)+(HOUR('Raw Data'!AO47)*60))</f>
        <v>4.9833333333333334</v>
      </c>
      <c r="AP45" s="19">
        <f>+IF(ISERROR((SECOND('Raw Data'!AP47)/60)+MINUTE('Raw Data'!AP47)+(HOUR('Raw Data'!AP47)*60)),"N/A",(SECOND('Raw Data'!AP47)/60)+MINUTE('Raw Data'!AP47)+(HOUR('Raw Data'!AP47)*60))</f>
        <v>1.2</v>
      </c>
      <c r="AQ45" s="19">
        <f>+IF(ISERROR((SECOND('Raw Data'!AQ47)/60)+MINUTE('Raw Data'!AQ47)+(HOUR('Raw Data'!AQ47)*60)),"N/A",(SECOND('Raw Data'!AQ47)/60)+MINUTE('Raw Data'!AQ47)+(HOUR('Raw Data'!AQ47)*60))</f>
        <v>5.333333333333333</v>
      </c>
      <c r="AR45" s="19">
        <f>+IF(ISERROR((SECOND('Raw Data'!AR47)/60)+MINUTE('Raw Data'!AR47)+(HOUR('Raw Data'!AR47)*60)),"N/A",(SECOND('Raw Data'!AR47)/60)+MINUTE('Raw Data'!AR47)+(HOUR('Raw Data'!AR47)*60))</f>
        <v>4.4833333333333334</v>
      </c>
      <c r="AS45" s="19">
        <f>+IF(ISERROR((SECOND('Raw Data'!AS47)/60)+MINUTE('Raw Data'!AS47)+(HOUR('Raw Data'!AS47)*60)),"N/A",(SECOND('Raw Data'!AS47)/60)+MINUTE('Raw Data'!AS47)+(HOUR('Raw Data'!AS47)*60))</f>
        <v>7.7333333333333334</v>
      </c>
      <c r="AT45" s="19">
        <f>+IF(ISERROR((SECOND('Raw Data'!AT47)/60)+MINUTE('Raw Data'!AT47)+(HOUR('Raw Data'!AT47)*60)),"N/A",(SECOND('Raw Data'!AT47)/60)+MINUTE('Raw Data'!AT47)+(HOUR('Raw Data'!AT47)*60))</f>
        <v>1.4</v>
      </c>
      <c r="AU45" s="19">
        <f>+IF(ISERROR((SECOND('Raw Data'!AU47)/60)+MINUTE('Raw Data'!AU47)+(HOUR('Raw Data'!AU47)*60)),"N/A",(SECOND('Raw Data'!AU47)/60)+MINUTE('Raw Data'!AU47)+(HOUR('Raw Data'!AU47)*60))</f>
        <v>5.666666666666667</v>
      </c>
      <c r="AV45" s="19">
        <f>+IF(ISERROR((SECOND('Raw Data'!AV47)/60)+MINUTE('Raw Data'!AV47)+(HOUR('Raw Data'!AV47)*60)),"N/A",(SECOND('Raw Data'!AV47)/60)+MINUTE('Raw Data'!AV47)+(HOUR('Raw Data'!AV47)*60))</f>
        <v>12.083333333333334</v>
      </c>
      <c r="AW45" s="19">
        <f>+IF(ISERROR((SECOND('Raw Data'!AW47)/60)+MINUTE('Raw Data'!AW47)+(HOUR('Raw Data'!AW47)*60)),"N/A",(SECOND('Raw Data'!AW47)/60)+MINUTE('Raw Data'!AW47)+(HOUR('Raw Data'!AW47)*60))</f>
        <v>9.5833333333333339</v>
      </c>
      <c r="AX45" s="19">
        <f>+IF(ISERROR((SECOND('Raw Data'!AX47)/60)+MINUTE('Raw Data'!AX47)+(HOUR('Raw Data'!AX47)*60)),"N/A",(SECOND('Raw Data'!AX47)/60)+MINUTE('Raw Data'!AX47)+(HOUR('Raw Data'!AX47)*60))</f>
        <v>2.95</v>
      </c>
      <c r="AY45" s="19">
        <f>+IF(ISERROR((SECOND('Raw Data'!AY47)/60)+MINUTE('Raw Data'!AY47)+(HOUR('Raw Data'!AY47)*60)),"N/A",(SECOND('Raw Data'!AY47)/60)+MINUTE('Raw Data'!AY47)+(HOUR('Raw Data'!AY47)*60))</f>
        <v>23</v>
      </c>
      <c r="AZ45" s="19">
        <f>+IF(ISERROR((SECOND('Raw Data'!AZ47)/60)+MINUTE('Raw Data'!AZ47)+(HOUR('Raw Data'!AZ47)*60)),"N/A",(SECOND('Raw Data'!AZ47)/60)+MINUTE('Raw Data'!AZ47)+(HOUR('Raw Data'!AZ47)*60))</f>
        <v>10</v>
      </c>
      <c r="BA45" s="19">
        <f>+IF(ISERROR((SECOND('Raw Data'!BA47)/60)+MINUTE('Raw Data'!BA47)+(HOUR('Raw Data'!BA47)*60)),"N/A",(SECOND('Raw Data'!BA47)/60)+MINUTE('Raw Data'!BA47)+(HOUR('Raw Data'!BA47)*60))</f>
        <v>19.666666666666668</v>
      </c>
      <c r="BB45" s="19">
        <f>+IF(ISERROR((SECOND('Raw Data'!BB47)/60)+MINUTE('Raw Data'!BB47)+(HOUR('Raw Data'!BB47)*60)),"N/A",(SECOND('Raw Data'!BB47)/60)+MINUTE('Raw Data'!BB47)+(HOUR('Raw Data'!BB47)*60))</f>
        <v>4.2</v>
      </c>
      <c r="BC45" s="19">
        <f>+IF(ISERROR((SECOND('Raw Data'!BC47)/60)+MINUTE('Raw Data'!BC47)+(HOUR('Raw Data'!BC47)*60)),"N/A",(SECOND('Raw Data'!BC47)/60)+MINUTE('Raw Data'!BC47)+(HOUR('Raw Data'!BC47)*60))</f>
        <v>8.8166666666666664</v>
      </c>
      <c r="BD45" s="19">
        <f>+IF(ISERROR((SECOND('Raw Data'!BD47)/60)+MINUTE('Raw Data'!BD47)+(HOUR('Raw Data'!BD47)*60)),"N/A",(SECOND('Raw Data'!BD47)/60)+MINUTE('Raw Data'!BD47)+(HOUR('Raw Data'!BD47)*60))</f>
        <v>7.0166666666666666</v>
      </c>
      <c r="BE45" s="19">
        <f>+IF(ISERROR((SECOND('Raw Data'!BE47)/60)+MINUTE('Raw Data'!BE47)+(HOUR('Raw Data'!BE47)*60)),"N/A",(SECOND('Raw Data'!BE47)/60)+MINUTE('Raw Data'!BE47)+(HOUR('Raw Data'!BE47)*60))</f>
        <v>6.4833333333333334</v>
      </c>
      <c r="BF45" s="19">
        <f>+IF(ISERROR((SECOND('Raw Data'!BF47)/60)+MINUTE('Raw Data'!BF47)+(HOUR('Raw Data'!BF47)*60)),"N/A",(SECOND('Raw Data'!BF47)/60)+MINUTE('Raw Data'!BF47)+(HOUR('Raw Data'!BF47)*60))</f>
        <v>6.1166666666666663</v>
      </c>
      <c r="BG45" s="19">
        <f>+IF(ISERROR((SECOND('Raw Data'!BG47)/60)+MINUTE('Raw Data'!BG47)+(HOUR('Raw Data'!BG47)*60)),"N/A",(SECOND('Raw Data'!BG47)/60)+MINUTE('Raw Data'!BG47)+(HOUR('Raw Data'!BG47)*60))</f>
        <v>6.9833333333333334</v>
      </c>
      <c r="BH45" s="19">
        <f>+IF(ISERROR((SECOND('Raw Data'!BH47)/60)+MINUTE('Raw Data'!BH47)+(HOUR('Raw Data'!BH47)*60)),"N/A",(SECOND('Raw Data'!BH47)/60)+MINUTE('Raw Data'!BH47)+(HOUR('Raw Data'!BH47)*60))</f>
        <v>6.3</v>
      </c>
      <c r="BI45" s="19">
        <f>+IF(ISERROR((SECOND('Raw Data'!BI47)/60)+MINUTE('Raw Data'!BI47)+(HOUR('Raw Data'!BI47)*60)),"N/A",(SECOND('Raw Data'!BI47)/60)+MINUTE('Raw Data'!BI47)+(HOUR('Raw Data'!BI47)*60))</f>
        <v>2</v>
      </c>
      <c r="BJ45" s="19">
        <f>+IF(ISERROR((SECOND('Raw Data'!BJ47)/60)+MINUTE('Raw Data'!BJ47)+(HOUR('Raw Data'!BJ47)*60)),"N/A",(SECOND('Raw Data'!BJ47)/60)+MINUTE('Raw Data'!BJ47)+(HOUR('Raw Data'!BJ47)*60))</f>
        <v>16.116666666666667</v>
      </c>
      <c r="BK45" s="19">
        <f>+IF(ISERROR((SECOND('Raw Data'!BK47)/60)+MINUTE('Raw Data'!BK47)+(HOUR('Raw Data'!BK47)*60)),"N/A",(SECOND('Raw Data'!BK47)/60)+MINUTE('Raw Data'!BK47)+(HOUR('Raw Data'!BK47)*60))</f>
        <v>10.216666666666667</v>
      </c>
      <c r="BL45" s="19">
        <f>+IF(ISERROR((SECOND('Raw Data'!BL47)/60)+MINUTE('Raw Data'!BL47)+(HOUR('Raw Data'!BL47)*60)),"N/A",(SECOND('Raw Data'!BL47)/60)+MINUTE('Raw Data'!BL47)+(HOUR('Raw Data'!BL47)*60))</f>
        <v>1.25</v>
      </c>
      <c r="BM45" s="19">
        <f>+IF(ISERROR((SECOND('Raw Data'!BM47)/60)+MINUTE('Raw Data'!BM47)+(HOUR('Raw Data'!BM47)*60)),"N/A",(SECOND('Raw Data'!BM47)/60)+MINUTE('Raw Data'!BM47)+(HOUR('Raw Data'!BM47)*60))</f>
        <v>1.0666666666666667</v>
      </c>
      <c r="BN45" s="19">
        <f>+IF(ISERROR((SECOND('Raw Data'!BN47)/60)+MINUTE('Raw Data'!BN47)+(HOUR('Raw Data'!BN47)*60)),"N/A",(SECOND('Raw Data'!BN47)/60)+MINUTE('Raw Data'!BN47)+(HOUR('Raw Data'!BN47)*60))</f>
        <v>0.48333333333333334</v>
      </c>
      <c r="BO45" s="19">
        <f>+IF(ISERROR((SECOND('Raw Data'!BO47)/60)+MINUTE('Raw Data'!BO47)+(HOUR('Raw Data'!BO47)*60)),"N/A",(SECOND('Raw Data'!BO47)/60)+MINUTE('Raw Data'!BO47)+(HOUR('Raw Data'!BO47)*60))</f>
        <v>17.25</v>
      </c>
      <c r="BP45" s="19">
        <f>+IF(ISERROR((SECOND('Raw Data'!BP47)/60)+MINUTE('Raw Data'!BP47)+(HOUR('Raw Data'!BP47)*60)),"N/A",(SECOND('Raw Data'!BP47)/60)+MINUTE('Raw Data'!BP47)+(HOUR('Raw Data'!BP47)*60))</f>
        <v>13.566666666666666</v>
      </c>
      <c r="BQ45" s="19">
        <f>+IF(ISERROR((SECOND('Raw Data'!BQ47)/60)+MINUTE('Raw Data'!BQ47)+(HOUR('Raw Data'!BQ47)*60)),"N/A",(SECOND('Raw Data'!BQ47)/60)+MINUTE('Raw Data'!BQ47)+(HOUR('Raw Data'!BQ47)*60))</f>
        <v>21</v>
      </c>
      <c r="BR45" s="19">
        <f>+IF(ISERROR((SECOND('Raw Data'!BR47)/60)+MINUTE('Raw Data'!BR47)+(HOUR('Raw Data'!BR47)*60)),"N/A",(SECOND('Raw Data'!BR47)/60)+MINUTE('Raw Data'!BR47)+(HOUR('Raw Data'!BR47)*60))</f>
        <v>2.2166666666666668</v>
      </c>
      <c r="BS45" s="19">
        <f>+IF(ISERROR((SECOND('Raw Data'!BS47)/60)+MINUTE('Raw Data'!BS47)+(HOUR('Raw Data'!BS47)*60)),"N/A",(SECOND('Raw Data'!BS47)/60)+MINUTE('Raw Data'!BS47)+(HOUR('Raw Data'!BS47)*60))</f>
        <v>5</v>
      </c>
      <c r="BT45" s="19">
        <f>+IF(ISERROR((SECOND('Raw Data'!BT47)/60)+MINUTE('Raw Data'!BT47)+(HOUR('Raw Data'!BT47)*60)),"N/A",(SECOND('Raw Data'!BT47)/60)+MINUTE('Raw Data'!BT47)+(HOUR('Raw Data'!BT47)*60))</f>
        <v>8.6166666666666671</v>
      </c>
      <c r="BU45" s="19">
        <f>+IF(ISERROR((SECOND('Raw Data'!BU47)/60)+MINUTE('Raw Data'!BU47)+(HOUR('Raw Data'!BU47)*60)),"N/A",(SECOND('Raw Data'!BU47)/60)+MINUTE('Raw Data'!BU47)+(HOUR('Raw Data'!BU47)*60))</f>
        <v>20.666666666666668</v>
      </c>
      <c r="BV45" s="19">
        <f>+IF(ISERROR((SECOND('Raw Data'!BV47)/60)+MINUTE('Raw Data'!BV47)+(HOUR('Raw Data'!BV47)*60)),"N/A",(SECOND('Raw Data'!BV47)/60)+MINUTE('Raw Data'!BV47)+(HOUR('Raw Data'!BV47)*60))</f>
        <v>5.9833333333333334</v>
      </c>
      <c r="BW45" s="19">
        <f>+IF(ISERROR((SECOND('Raw Data'!BW47)/60)+MINUTE('Raw Data'!BW47)+(HOUR('Raw Data'!BW47)*60)),"N/A",(SECOND('Raw Data'!BW47)/60)+MINUTE('Raw Data'!BW47)+(HOUR('Raw Data'!BW47)*60))</f>
        <v>9.1999999999999993</v>
      </c>
      <c r="BX45" s="19">
        <f>+IF(ISERROR((SECOND('Raw Data'!BX47)/60)+MINUTE('Raw Data'!BX47)+(HOUR('Raw Data'!BX47)*60)),"N/A",(SECOND('Raw Data'!BX47)/60)+MINUTE('Raw Data'!BX47)+(HOUR('Raw Data'!BX47)*60))</f>
        <v>6.833333333333333</v>
      </c>
      <c r="BY45" s="19">
        <f>+IF(ISERROR((SECOND('Raw Data'!BY47)/60)+MINUTE('Raw Data'!BY47)+(HOUR('Raw Data'!BY47)*60)),"N/A",(SECOND('Raw Data'!BY47)/60)+MINUTE('Raw Data'!BY47)+(HOUR('Raw Data'!BY47)*60))</f>
        <v>10.65</v>
      </c>
      <c r="BZ45" s="19">
        <f>+IF(ISERROR((SECOND('Raw Data'!BZ47)/60)+MINUTE('Raw Data'!BZ47)+(HOUR('Raw Data'!BZ47)*60)),"N/A",(SECOND('Raw Data'!BZ47)/60)+MINUTE('Raw Data'!BZ47)+(HOUR('Raw Data'!BZ47)*60))</f>
        <v>3.0666666666666669</v>
      </c>
      <c r="CA45" s="19">
        <f>+IF(ISERROR((SECOND('Raw Data'!CA47)/60)+MINUTE('Raw Data'!CA47)+(HOUR('Raw Data'!CA47)*60)),"N/A",(SECOND('Raw Data'!CA47)/60)+MINUTE('Raw Data'!CA47)+(HOUR('Raw Data'!CA47)*60))</f>
        <v>5.6833333333333336</v>
      </c>
      <c r="CB45" s="19">
        <f>+IF(ISERROR((SECOND('Raw Data'!CB47)/60)+MINUTE('Raw Data'!CB47)+(HOUR('Raw Data'!CB47)*60)),"N/A",(SECOND('Raw Data'!CB47)/60)+MINUTE('Raw Data'!CB47)+(HOUR('Raw Data'!CB47)*60))</f>
        <v>5.583333333333333</v>
      </c>
      <c r="CC45" s="19">
        <f>+IF(ISERROR((SECOND('Raw Data'!CC47)/60)+MINUTE('Raw Data'!CC47)+(HOUR('Raw Data'!CC47)*60)),"N/A",(SECOND('Raw Data'!CC47)/60)+MINUTE('Raw Data'!CC47)+(HOUR('Raw Data'!CC47)*60))</f>
        <v>6.45</v>
      </c>
      <c r="CD45" s="19">
        <f>+IF(ISERROR((SECOND('Raw Data'!CD47)/60)+MINUTE('Raw Data'!CD47)+(HOUR('Raw Data'!CD47)*60)),"N/A",(SECOND('Raw Data'!CD47)/60)+MINUTE('Raw Data'!CD47)+(HOUR('Raw Data'!CD47)*60))</f>
        <v>12.5</v>
      </c>
    </row>
    <row r="46" spans="1:82" x14ac:dyDescent="0.25">
      <c r="A46" s="215"/>
      <c r="B46" t="s">
        <v>158</v>
      </c>
      <c r="C46" t="s">
        <v>40</v>
      </c>
      <c r="D46" s="19">
        <f>+IF(ISERROR((SECOND('Raw Data'!D48)/60)+MINUTE('Raw Data'!D48)+(HOUR('Raw Data'!D48)*60)),"N/A",(SECOND('Raw Data'!D48)/60)+MINUTE('Raw Data'!D48)+(HOUR('Raw Data'!D48)*60))</f>
        <v>4.3</v>
      </c>
      <c r="E46" s="19">
        <f>+IF(ISERROR((SECOND('Raw Data'!E48)/60)+MINUTE('Raw Data'!E48)+(HOUR('Raw Data'!E48)*60)),"N/A",(SECOND('Raw Data'!E48)/60)+MINUTE('Raw Data'!E48)+(HOUR('Raw Data'!E48)*60))</f>
        <v>10.666666666666666</v>
      </c>
      <c r="F46" s="19">
        <f>+IF(ISERROR((SECOND('Raw Data'!F48)/60)+MINUTE('Raw Data'!F48)+(HOUR('Raw Data'!F48)*60)),"N/A",(SECOND('Raw Data'!F48)/60)+MINUTE('Raw Data'!F48)+(HOUR('Raw Data'!F48)*60))</f>
        <v>4.45</v>
      </c>
      <c r="G46" s="19">
        <f>+IF(ISERROR((SECOND('Raw Data'!G48)/60)+MINUTE('Raw Data'!G48)+(HOUR('Raw Data'!G48)*60)),"N/A",(SECOND('Raw Data'!G48)/60)+MINUTE('Raw Data'!G48)+(HOUR('Raw Data'!G48)*60))</f>
        <v>0.8833333333333333</v>
      </c>
      <c r="H46" s="19">
        <f>+IF(ISERROR((SECOND('Raw Data'!H48)/60)+MINUTE('Raw Data'!H48)+(HOUR('Raw Data'!H48)*60)),"N/A",(SECOND('Raw Data'!H48)/60)+MINUTE('Raw Data'!H48)+(HOUR('Raw Data'!H48)*60))</f>
        <v>11.783333333333333</v>
      </c>
      <c r="I46" s="19">
        <f>+IF(ISERROR((SECOND('Raw Data'!I48)/60)+MINUTE('Raw Data'!I48)+(HOUR('Raw Data'!I48)*60)),"N/A",(SECOND('Raw Data'!I48)/60)+MINUTE('Raw Data'!I48)+(HOUR('Raw Data'!I48)*60))</f>
        <v>12.133333333333333</v>
      </c>
      <c r="J46" s="19">
        <f>+IF(ISERROR((SECOND('Raw Data'!J48)/60)+MINUTE('Raw Data'!J48)+(HOUR('Raw Data'!J48)*60)),"N/A",(SECOND('Raw Data'!J48)/60)+MINUTE('Raw Data'!J48)+(HOUR('Raw Data'!J48)*60))</f>
        <v>4.25</v>
      </c>
      <c r="K46" s="19">
        <f>+IF(ISERROR((SECOND('Raw Data'!K48)/60)+MINUTE('Raw Data'!K48)+(HOUR('Raw Data'!K48)*60)),"N/A",(SECOND('Raw Data'!K48)/60)+MINUTE('Raw Data'!K48)+(HOUR('Raw Data'!K48)*60))</f>
        <v>2.8333333333333335</v>
      </c>
      <c r="L46" s="19">
        <f>+IF(ISERROR((SECOND('Raw Data'!L48)/60)+MINUTE('Raw Data'!L48)+(HOUR('Raw Data'!L48)*60)),"N/A",(SECOND('Raw Data'!L48)/60)+MINUTE('Raw Data'!L48)+(HOUR('Raw Data'!L48)*60))</f>
        <v>27.966666666666665</v>
      </c>
      <c r="M46" s="19">
        <f>+IF(ISERROR((SECOND('Raw Data'!M48)/60)+MINUTE('Raw Data'!M48)+(HOUR('Raw Data'!M48)*60)),"N/A",(SECOND('Raw Data'!M48)/60)+MINUTE('Raw Data'!M48)+(HOUR('Raw Data'!M48)*60))</f>
        <v>11.716666666666667</v>
      </c>
      <c r="N46" s="19">
        <f>+IF(ISERROR((SECOND('Raw Data'!N48)/60)+MINUTE('Raw Data'!N48)+(HOUR('Raw Data'!N48)*60)),"N/A",(SECOND('Raw Data'!N48)/60)+MINUTE('Raw Data'!N48)+(HOUR('Raw Data'!N48)*60))</f>
        <v>15.083333333333334</v>
      </c>
      <c r="O46" s="19">
        <f>+IF(ISERROR((SECOND('Raw Data'!O48)/60)+MINUTE('Raw Data'!O48)+(HOUR('Raw Data'!O48)*60)),"N/A",(SECOND('Raw Data'!O48)/60)+MINUTE('Raw Data'!O48)+(HOUR('Raw Data'!O48)*60))</f>
        <v>22.766666666666666</v>
      </c>
      <c r="P46" s="19">
        <f>+IF(ISERROR((SECOND('Raw Data'!P48)/60)+MINUTE('Raw Data'!P48)+(HOUR('Raw Data'!P48)*60)),"N/A",(SECOND('Raw Data'!P48)/60)+MINUTE('Raw Data'!P48)+(HOUR('Raw Data'!P48)*60))</f>
        <v>25.1</v>
      </c>
      <c r="Q46" s="19">
        <f>+IF(ISERROR((SECOND('Raw Data'!Q48)/60)+MINUTE('Raw Data'!Q48)+(HOUR('Raw Data'!Q48)*60)),"N/A",(SECOND('Raw Data'!Q48)/60)+MINUTE('Raw Data'!Q48)+(HOUR('Raw Data'!Q48)*60))</f>
        <v>5.4333333333333336</v>
      </c>
      <c r="R46" s="43">
        <f>+IF(ISERROR((SECOND('Raw Data'!R48)/60)+MINUTE('Raw Data'!R48)+(HOUR('Raw Data'!R48)*60)),"N/A",(SECOND('Raw Data'!R48)/60)+MINUTE('Raw Data'!R48)+(HOUR('Raw Data'!R48)*60))</f>
        <v>21.05</v>
      </c>
      <c r="S46" s="19">
        <f>+IF(ISERROR((SECOND('Raw Data'!S48)/60)+MINUTE('Raw Data'!S48)+(HOUR('Raw Data'!S48)*60)),"N/A",(SECOND('Raw Data'!S48)/60)+MINUTE('Raw Data'!S48)+(HOUR('Raw Data'!S48)*60))</f>
        <v>5.8833333333333329</v>
      </c>
      <c r="T46" s="19">
        <f>+IF(ISERROR((SECOND('Raw Data'!T48)/60)+MINUTE('Raw Data'!T48)+(HOUR('Raw Data'!T48)*60)),"N/A",(SECOND('Raw Data'!T48)/60)+MINUTE('Raw Data'!T48)+(HOUR('Raw Data'!T48)*60))</f>
        <v>4.0666666666666664</v>
      </c>
      <c r="U46" s="19">
        <f>+IF(ISERROR((SECOND('Raw Data'!U48)/60)+MINUTE('Raw Data'!U48)+(HOUR('Raw Data'!U48)*60)),"N/A",(SECOND('Raw Data'!U48)/60)+MINUTE('Raw Data'!U48)+(HOUR('Raw Data'!U48)*60))</f>
        <v>4.75</v>
      </c>
      <c r="V46" s="19">
        <f>+IF(ISERROR((SECOND('Raw Data'!V48)/60)+MINUTE('Raw Data'!V48)+(HOUR('Raw Data'!V48)*60)),"N/A",(SECOND('Raw Data'!V48)/60)+MINUTE('Raw Data'!V48)+(HOUR('Raw Data'!V48)*60))</f>
        <v>7.583333333333333</v>
      </c>
      <c r="W46" s="19">
        <f>+IF(ISERROR((SECOND('Raw Data'!W48)/60)+MINUTE('Raw Data'!W48)+(HOUR('Raw Data'!W48)*60)),"N/A",(SECOND('Raw Data'!W48)/60)+MINUTE('Raw Data'!W48)+(HOUR('Raw Data'!W48)*60))</f>
        <v>0.8666666666666667</v>
      </c>
      <c r="X46" s="19">
        <f>+IF(ISERROR((SECOND('Raw Data'!X48)/60)+MINUTE('Raw Data'!X48)+(HOUR('Raw Data'!X48)*60)),"N/A",(SECOND('Raw Data'!X48)/60)+MINUTE('Raw Data'!X48)+(HOUR('Raw Data'!X48)*60))</f>
        <v>6.0333333333333332</v>
      </c>
      <c r="Y46" s="19">
        <f>+IF(ISERROR((SECOND('Raw Data'!Y48)/60)+MINUTE('Raw Data'!Y48)+(HOUR('Raw Data'!Y48)*60)),"N/A",(SECOND('Raw Data'!Y48)/60)+MINUTE('Raw Data'!Y48)+(HOUR('Raw Data'!Y48)*60))</f>
        <v>50.06666666666667</v>
      </c>
      <c r="Z46" s="19">
        <f>+IF(ISERROR((SECOND('Raw Data'!Z48)/60)+MINUTE('Raw Data'!Z48)+(HOUR('Raw Data'!Z48)*60)),"N/A",(SECOND('Raw Data'!Z48)/60)+MINUTE('Raw Data'!Z48)+(HOUR('Raw Data'!Z48)*60))</f>
        <v>8.5833333333333339</v>
      </c>
      <c r="AA46" s="19">
        <f>+IF(ISERROR((SECOND('Raw Data'!AA48)/60)+MINUTE('Raw Data'!AA48)+(HOUR('Raw Data'!AA48)*60)),"N/A",(SECOND('Raw Data'!AA48)/60)+MINUTE('Raw Data'!AA48)+(HOUR('Raw Data'!AA48)*60))</f>
        <v>14.25</v>
      </c>
      <c r="AB46" s="19">
        <f>+IF(ISERROR((SECOND('Raw Data'!AB48)/60)+MINUTE('Raw Data'!AB48)+(HOUR('Raw Data'!AB48)*60)),"N/A",(SECOND('Raw Data'!AB48)/60)+MINUTE('Raw Data'!AB48)+(HOUR('Raw Data'!AB48)*60))</f>
        <v>6.3</v>
      </c>
      <c r="AC46" s="19">
        <f>+IF(ISERROR((SECOND('Raw Data'!AC48)/60)+MINUTE('Raw Data'!AC48)+(HOUR('Raw Data'!AC48)*60)),"N/A",(SECOND('Raw Data'!AC48)/60)+MINUTE('Raw Data'!AC48)+(HOUR('Raw Data'!AC48)*60))</f>
        <v>9.6999999999999993</v>
      </c>
      <c r="AD46" s="19">
        <f>+IF(ISERROR((SECOND('Raw Data'!AD48)/60)+MINUTE('Raw Data'!AD48)+(HOUR('Raw Data'!AD48)*60)),"N/A",(SECOND('Raw Data'!AD48)/60)+MINUTE('Raw Data'!AD48)+(HOUR('Raw Data'!AD48)*60))</f>
        <v>30.533333333333335</v>
      </c>
      <c r="AE46" s="19" t="str">
        <f>+IF(ISERROR((SECOND('Raw Data'!AE48)/60)+MINUTE('Raw Data'!AE48)+(HOUR('Raw Data'!AE48)*60)),"N/A",(SECOND('Raw Data'!AE48)/60)+MINUTE('Raw Data'!AE48)+(HOUR('Raw Data'!AE48)*60))</f>
        <v>N/A</v>
      </c>
      <c r="AF46" s="19">
        <f>+IF(ISERROR((SECOND('Raw Data'!AF48)/60)+MINUTE('Raw Data'!AF48)+(HOUR('Raw Data'!AF48)*60)),"N/A",(SECOND('Raw Data'!AF48)/60)+MINUTE('Raw Data'!AF48)+(HOUR('Raw Data'!AF48)*60))</f>
        <v>1.6666666666666665</v>
      </c>
      <c r="AG46" s="19">
        <f>+IF(ISERROR((SECOND('Raw Data'!AG48)/60)+MINUTE('Raw Data'!AG48)+(HOUR('Raw Data'!AG48)*60)),"N/A",(SECOND('Raw Data'!AG48)/60)+MINUTE('Raw Data'!AG48)+(HOUR('Raw Data'!AG48)*60))</f>
        <v>7.9333333333333336</v>
      </c>
      <c r="AH46" s="19">
        <f>+IF(ISERROR((SECOND('Raw Data'!AH48)/60)+MINUTE('Raw Data'!AH48)+(HOUR('Raw Data'!AH48)*60)),"N/A",(SECOND('Raw Data'!AH48)/60)+MINUTE('Raw Data'!AH48)+(HOUR('Raw Data'!AH48)*60))</f>
        <v>9.5666666666666664</v>
      </c>
      <c r="AI46" s="19">
        <f>+IF(ISERROR((SECOND('Raw Data'!AI48)/60)+MINUTE('Raw Data'!AI48)+(HOUR('Raw Data'!AI48)*60)),"N/A",(SECOND('Raw Data'!AI48)/60)+MINUTE('Raw Data'!AI48)+(HOUR('Raw Data'!AI48)*60))</f>
        <v>16.166666666666668</v>
      </c>
      <c r="AJ46" s="19">
        <f>+IF(ISERROR((SECOND('Raw Data'!AJ48)/60)+MINUTE('Raw Data'!AJ48)+(HOUR('Raw Data'!AJ48)*60)),"N/A",(SECOND('Raw Data'!AJ48)/60)+MINUTE('Raw Data'!AJ48)+(HOUR('Raw Data'!AJ48)*60))</f>
        <v>6.5</v>
      </c>
      <c r="AK46" s="19">
        <f>+IF(ISERROR((SECOND('Raw Data'!AK48)/60)+MINUTE('Raw Data'!AK48)+(HOUR('Raw Data'!AK48)*60)),"N/A",(SECOND('Raw Data'!AK48)/60)+MINUTE('Raw Data'!AK48)+(HOUR('Raw Data'!AK48)*60))</f>
        <v>12.633333333333333</v>
      </c>
      <c r="AL46" s="19">
        <f>+IF(ISERROR((SECOND('Raw Data'!AL48)/60)+MINUTE('Raw Data'!AL48)+(HOUR('Raw Data'!AL48)*60)),"N/A",(SECOND('Raw Data'!AL48)/60)+MINUTE('Raw Data'!AL48)+(HOUR('Raw Data'!AL48)*60))</f>
        <v>16.833333333333332</v>
      </c>
      <c r="AM46" s="19">
        <f>+IF(ISERROR((SECOND('Raw Data'!AM48)/60)+MINUTE('Raw Data'!AM48)+(HOUR('Raw Data'!AM48)*60)),"N/A",(SECOND('Raw Data'!AM48)/60)+MINUTE('Raw Data'!AM48)+(HOUR('Raw Data'!AM48)*60))</f>
        <v>17.483333333333334</v>
      </c>
      <c r="AN46" s="19">
        <f>+IF(ISERROR((SECOND('Raw Data'!AN48)/60)+MINUTE('Raw Data'!AN48)+(HOUR('Raw Data'!AN48)*60)),"N/A",(SECOND('Raw Data'!AN48)/60)+MINUTE('Raw Data'!AN48)+(HOUR('Raw Data'!AN48)*60))</f>
        <v>17.95</v>
      </c>
      <c r="AO46" s="19">
        <f>+IF(ISERROR((SECOND('Raw Data'!AO48)/60)+MINUTE('Raw Data'!AO48)+(HOUR('Raw Data'!AO48)*60)),"N/A",(SECOND('Raw Data'!AO48)/60)+MINUTE('Raw Data'!AO48)+(HOUR('Raw Data'!AO48)*60))</f>
        <v>6.2833333333333332</v>
      </c>
      <c r="AP46" s="19">
        <f>+IF(ISERROR((SECOND('Raw Data'!AP48)/60)+MINUTE('Raw Data'!AP48)+(HOUR('Raw Data'!AP48)*60)),"N/A",(SECOND('Raw Data'!AP48)/60)+MINUTE('Raw Data'!AP48)+(HOUR('Raw Data'!AP48)*60))</f>
        <v>0</v>
      </c>
      <c r="AQ46" s="19">
        <f>+IF(ISERROR((SECOND('Raw Data'!AQ48)/60)+MINUTE('Raw Data'!AQ48)+(HOUR('Raw Data'!AQ48)*60)),"N/A",(SECOND('Raw Data'!AQ48)/60)+MINUTE('Raw Data'!AQ48)+(HOUR('Raw Data'!AQ48)*60))</f>
        <v>5.333333333333333</v>
      </c>
      <c r="AR46" s="19">
        <f>+IF(ISERROR((SECOND('Raw Data'!AR48)/60)+MINUTE('Raw Data'!AR48)+(HOUR('Raw Data'!AR48)*60)),"N/A",(SECOND('Raw Data'!AR48)/60)+MINUTE('Raw Data'!AR48)+(HOUR('Raw Data'!AR48)*60))</f>
        <v>2.0499999999999998</v>
      </c>
      <c r="AS46" s="19">
        <f>+IF(ISERROR((SECOND('Raw Data'!AS48)/60)+MINUTE('Raw Data'!AS48)+(HOUR('Raw Data'!AS48)*60)),"N/A",(SECOND('Raw Data'!AS48)/60)+MINUTE('Raw Data'!AS48)+(HOUR('Raw Data'!AS48)*60))</f>
        <v>7.916666666666667</v>
      </c>
      <c r="AT46" s="19">
        <f>+IF(ISERROR((SECOND('Raw Data'!AT48)/60)+MINUTE('Raw Data'!AT48)+(HOUR('Raw Data'!AT48)*60)),"N/A",(SECOND('Raw Data'!AT48)/60)+MINUTE('Raw Data'!AT48)+(HOUR('Raw Data'!AT48)*60))</f>
        <v>0.8</v>
      </c>
      <c r="AU46" s="19">
        <f>+IF(ISERROR((SECOND('Raw Data'!AU48)/60)+MINUTE('Raw Data'!AU48)+(HOUR('Raw Data'!AU48)*60)),"N/A",(SECOND('Raw Data'!AU48)/60)+MINUTE('Raw Data'!AU48)+(HOUR('Raw Data'!AU48)*60))</f>
        <v>5.8833333333333329</v>
      </c>
      <c r="AV46" s="19">
        <f>+IF(ISERROR((SECOND('Raw Data'!AV48)/60)+MINUTE('Raw Data'!AV48)+(HOUR('Raw Data'!AV48)*60)),"N/A",(SECOND('Raw Data'!AV48)/60)+MINUTE('Raw Data'!AV48)+(HOUR('Raw Data'!AV48)*60))</f>
        <v>17.5</v>
      </c>
      <c r="AW46" s="19">
        <f>+IF(ISERROR((SECOND('Raw Data'!AW48)/60)+MINUTE('Raw Data'!AW48)+(HOUR('Raw Data'!AW48)*60)),"N/A",(SECOND('Raw Data'!AW48)/60)+MINUTE('Raw Data'!AW48)+(HOUR('Raw Data'!AW48)*60))</f>
        <v>10.766666666666667</v>
      </c>
      <c r="AX46" s="19">
        <f>+IF(ISERROR((SECOND('Raw Data'!AX48)/60)+MINUTE('Raw Data'!AX48)+(HOUR('Raw Data'!AX48)*60)),"N/A",(SECOND('Raw Data'!AX48)/60)+MINUTE('Raw Data'!AX48)+(HOUR('Raw Data'!AX48)*60))</f>
        <v>3.1166666666666667</v>
      </c>
      <c r="AY46" s="19">
        <f>+IF(ISERROR((SECOND('Raw Data'!AY48)/60)+MINUTE('Raw Data'!AY48)+(HOUR('Raw Data'!AY48)*60)),"N/A",(SECOND('Raw Data'!AY48)/60)+MINUTE('Raw Data'!AY48)+(HOUR('Raw Data'!AY48)*60))</f>
        <v>24</v>
      </c>
      <c r="AZ46" s="19">
        <f>+IF(ISERROR((SECOND('Raw Data'!AZ48)/60)+MINUTE('Raw Data'!AZ48)+(HOUR('Raw Data'!AZ48)*60)),"N/A",(SECOND('Raw Data'!AZ48)/60)+MINUTE('Raw Data'!AZ48)+(HOUR('Raw Data'!AZ48)*60))</f>
        <v>10.25</v>
      </c>
      <c r="BA46" s="19">
        <f>+IF(ISERROR((SECOND('Raw Data'!BA48)/60)+MINUTE('Raw Data'!BA48)+(HOUR('Raw Data'!BA48)*60)),"N/A",(SECOND('Raw Data'!BA48)/60)+MINUTE('Raw Data'!BA48)+(HOUR('Raw Data'!BA48)*60))</f>
        <v>20.45</v>
      </c>
      <c r="BB46" s="19">
        <f>+IF(ISERROR((SECOND('Raw Data'!BB48)/60)+MINUTE('Raw Data'!BB48)+(HOUR('Raw Data'!BB48)*60)),"N/A",(SECOND('Raw Data'!BB48)/60)+MINUTE('Raw Data'!BB48)+(HOUR('Raw Data'!BB48)*60))</f>
        <v>4.25</v>
      </c>
      <c r="BC46" s="19">
        <f>+IF(ISERROR((SECOND('Raw Data'!BC48)/60)+MINUTE('Raw Data'!BC48)+(HOUR('Raw Data'!BC48)*60)),"N/A",(SECOND('Raw Data'!BC48)/60)+MINUTE('Raw Data'!BC48)+(HOUR('Raw Data'!BC48)*60))</f>
        <v>9.6833333333333336</v>
      </c>
      <c r="BD46" s="19">
        <f>+IF(ISERROR((SECOND('Raw Data'!BD48)/60)+MINUTE('Raw Data'!BD48)+(HOUR('Raw Data'!BD48)*60)),"N/A",(SECOND('Raw Data'!BD48)/60)+MINUTE('Raw Data'!BD48)+(HOUR('Raw Data'!BD48)*60))</f>
        <v>7.05</v>
      </c>
      <c r="BE46" s="19">
        <f>+IF(ISERROR((SECOND('Raw Data'!BE48)/60)+MINUTE('Raw Data'!BE48)+(HOUR('Raw Data'!BE48)*60)),"N/A",(SECOND('Raw Data'!BE48)/60)+MINUTE('Raw Data'!BE48)+(HOUR('Raw Data'!BE48)*60))</f>
        <v>6.6833333333333336</v>
      </c>
      <c r="BF46" s="19">
        <f>+IF(ISERROR((SECOND('Raw Data'!BF48)/60)+MINUTE('Raw Data'!BF48)+(HOUR('Raw Data'!BF48)*60)),"N/A",(SECOND('Raw Data'!BF48)/60)+MINUTE('Raw Data'!BF48)+(HOUR('Raw Data'!BF48)*60))</f>
        <v>6.35</v>
      </c>
      <c r="BG46" s="19">
        <f>+IF(ISERROR((SECOND('Raw Data'!BG48)/60)+MINUTE('Raw Data'!BG48)+(HOUR('Raw Data'!BG48)*60)),"N/A",(SECOND('Raw Data'!BG48)/60)+MINUTE('Raw Data'!BG48)+(HOUR('Raw Data'!BG48)*60))</f>
        <v>7.3</v>
      </c>
      <c r="BH46" s="19">
        <f>+IF(ISERROR((SECOND('Raw Data'!BH48)/60)+MINUTE('Raw Data'!BH48)+(HOUR('Raw Data'!BH48)*60)),"N/A",(SECOND('Raw Data'!BH48)/60)+MINUTE('Raw Data'!BH48)+(HOUR('Raw Data'!BH48)*60))</f>
        <v>6.416666666666667</v>
      </c>
      <c r="BI46" s="19">
        <f>+IF(ISERROR((SECOND('Raw Data'!BI48)/60)+MINUTE('Raw Data'!BI48)+(HOUR('Raw Data'!BI48)*60)),"N/A",(SECOND('Raw Data'!BI48)/60)+MINUTE('Raw Data'!BI48)+(HOUR('Raw Data'!BI48)*60))</f>
        <v>0.33333333333333331</v>
      </c>
      <c r="BJ46" s="19">
        <f>+IF(ISERROR((SECOND('Raw Data'!BJ48)/60)+MINUTE('Raw Data'!BJ48)+(HOUR('Raw Data'!BJ48)*60)),"N/A",(SECOND('Raw Data'!BJ48)/60)+MINUTE('Raw Data'!BJ48)+(HOUR('Raw Data'!BJ48)*60))</f>
        <v>17</v>
      </c>
      <c r="BK46" s="19">
        <f>+IF(ISERROR((SECOND('Raw Data'!BK48)/60)+MINUTE('Raw Data'!BK48)+(HOUR('Raw Data'!BK48)*60)),"N/A",(SECOND('Raw Data'!BK48)/60)+MINUTE('Raw Data'!BK48)+(HOUR('Raw Data'!BK48)*60))</f>
        <v>10.916666666666666</v>
      </c>
      <c r="BL46" s="19">
        <f>+IF(ISERROR((SECOND('Raw Data'!BL48)/60)+MINUTE('Raw Data'!BL48)+(HOUR('Raw Data'!BL48)*60)),"N/A",(SECOND('Raw Data'!BL48)/60)+MINUTE('Raw Data'!BL48)+(HOUR('Raw Data'!BL48)*60))</f>
        <v>0.26666666666666666</v>
      </c>
      <c r="BM46" s="19">
        <f>+IF(ISERROR((SECOND('Raw Data'!BM48)/60)+MINUTE('Raw Data'!BM48)+(HOUR('Raw Data'!BM48)*60)),"N/A",(SECOND('Raw Data'!BM48)/60)+MINUTE('Raw Data'!BM48)+(HOUR('Raw Data'!BM48)*60))</f>
        <v>0.25</v>
      </c>
      <c r="BN46" s="19">
        <f>+IF(ISERROR((SECOND('Raw Data'!BN48)/60)+MINUTE('Raw Data'!BN48)+(HOUR('Raw Data'!BN48)*60)),"N/A",(SECOND('Raw Data'!BN48)/60)+MINUTE('Raw Data'!BN48)+(HOUR('Raw Data'!BN48)*60))</f>
        <v>0.25</v>
      </c>
      <c r="BO46" s="19">
        <f>+IF(ISERROR((SECOND('Raw Data'!BO48)/60)+MINUTE('Raw Data'!BO48)+(HOUR('Raw Data'!BO48)*60)),"N/A",(SECOND('Raw Data'!BO48)/60)+MINUTE('Raw Data'!BO48)+(HOUR('Raw Data'!BO48)*60))</f>
        <v>0.5</v>
      </c>
      <c r="BP46" s="19">
        <f>+IF(ISERROR((SECOND('Raw Data'!BP48)/60)+MINUTE('Raw Data'!BP48)+(HOUR('Raw Data'!BP48)*60)),"N/A",(SECOND('Raw Data'!BP48)/60)+MINUTE('Raw Data'!BP48)+(HOUR('Raw Data'!BP48)*60))</f>
        <v>13.766666666666667</v>
      </c>
      <c r="BQ46" s="19">
        <f>+IF(ISERROR((SECOND('Raw Data'!BQ48)/60)+MINUTE('Raw Data'!BQ48)+(HOUR('Raw Data'!BQ48)*60)),"N/A",(SECOND('Raw Data'!BQ48)/60)+MINUTE('Raw Data'!BQ48)+(HOUR('Raw Data'!BQ48)*60))</f>
        <v>0.5</v>
      </c>
      <c r="BR46" s="19">
        <f>+IF(ISERROR((SECOND('Raw Data'!BR48)/60)+MINUTE('Raw Data'!BR48)+(HOUR('Raw Data'!BR48)*60)),"N/A",(SECOND('Raw Data'!BR48)/60)+MINUTE('Raw Data'!BR48)+(HOUR('Raw Data'!BR48)*60))</f>
        <v>1.3166666666666667</v>
      </c>
      <c r="BS46" s="19">
        <f>+IF(ISERROR((SECOND('Raw Data'!BS48)/60)+MINUTE('Raw Data'!BS48)+(HOUR('Raw Data'!BS48)*60)),"N/A",(SECOND('Raw Data'!BS48)/60)+MINUTE('Raw Data'!BS48)+(HOUR('Raw Data'!BS48)*60))</f>
        <v>5.0666666666666664</v>
      </c>
      <c r="BT46" s="19">
        <f>+IF(ISERROR((SECOND('Raw Data'!BT48)/60)+MINUTE('Raw Data'!BT48)+(HOUR('Raw Data'!BT48)*60)),"N/A",(SECOND('Raw Data'!BT48)/60)+MINUTE('Raw Data'!BT48)+(HOUR('Raw Data'!BT48)*60))</f>
        <v>8.9166666666666661</v>
      </c>
      <c r="BU46" s="19">
        <f>+IF(ISERROR((SECOND('Raw Data'!BU48)/60)+MINUTE('Raw Data'!BU48)+(HOUR('Raw Data'!BU48)*60)),"N/A",(SECOND('Raw Data'!BU48)/60)+MINUTE('Raw Data'!BU48)+(HOUR('Raw Data'!BU48)*60))</f>
        <v>24.333333333333332</v>
      </c>
      <c r="BV46" s="19">
        <f>+IF(ISERROR((SECOND('Raw Data'!BV48)/60)+MINUTE('Raw Data'!BV48)+(HOUR('Raw Data'!BV48)*60)),"N/A",(SECOND('Raw Data'!BV48)/60)+MINUTE('Raw Data'!BV48)+(HOUR('Raw Data'!BV48)*60))</f>
        <v>6</v>
      </c>
      <c r="BW46" s="19">
        <f>+IF(ISERROR((SECOND('Raw Data'!BW48)/60)+MINUTE('Raw Data'!BW48)+(HOUR('Raw Data'!BW48)*60)),"N/A",(SECOND('Raw Data'!BW48)/60)+MINUTE('Raw Data'!BW48)+(HOUR('Raw Data'!BW48)*60))</f>
        <v>9.3166666666666664</v>
      </c>
      <c r="BX46" s="19">
        <f>+IF(ISERROR((SECOND('Raw Data'!BX48)/60)+MINUTE('Raw Data'!BX48)+(HOUR('Raw Data'!BX48)*60)),"N/A",(SECOND('Raw Data'!BX48)/60)+MINUTE('Raw Data'!BX48)+(HOUR('Raw Data'!BX48)*60))</f>
        <v>6.8833333333333329</v>
      </c>
      <c r="BY46" s="19">
        <f>+IF(ISERROR((SECOND('Raw Data'!BY48)/60)+MINUTE('Raw Data'!BY48)+(HOUR('Raw Data'!BY48)*60)),"N/A",(SECOND('Raw Data'!BY48)/60)+MINUTE('Raw Data'!BY48)+(HOUR('Raw Data'!BY48)*60))</f>
        <v>10.9</v>
      </c>
      <c r="BZ46" s="19">
        <f>+IF(ISERROR((SECOND('Raw Data'!BZ48)/60)+MINUTE('Raw Data'!BZ48)+(HOUR('Raw Data'!BZ48)*60)),"N/A",(SECOND('Raw Data'!BZ48)/60)+MINUTE('Raw Data'!BZ48)+(HOUR('Raw Data'!BZ48)*60))</f>
        <v>3.15</v>
      </c>
      <c r="CA46" s="19">
        <f>+IF(ISERROR((SECOND('Raw Data'!CA48)/60)+MINUTE('Raw Data'!CA48)+(HOUR('Raw Data'!CA48)*60)),"N/A",(SECOND('Raw Data'!CA48)/60)+MINUTE('Raw Data'!CA48)+(HOUR('Raw Data'!CA48)*60))</f>
        <v>6.15</v>
      </c>
      <c r="CB46" s="19">
        <f>+IF(ISERROR((SECOND('Raw Data'!CB48)/60)+MINUTE('Raw Data'!CB48)+(HOUR('Raw Data'!CB48)*60)),"N/A",(SECOND('Raw Data'!CB48)/60)+MINUTE('Raw Data'!CB48)+(HOUR('Raw Data'!CB48)*60))</f>
        <v>5.65</v>
      </c>
      <c r="CC46" s="19">
        <f>+IF(ISERROR((SECOND('Raw Data'!CC48)/60)+MINUTE('Raw Data'!CC48)+(HOUR('Raw Data'!CC48)*60)),"N/A",(SECOND('Raw Data'!CC48)/60)+MINUTE('Raw Data'!CC48)+(HOUR('Raw Data'!CC48)*60))</f>
        <v>6.4833333333333334</v>
      </c>
      <c r="CD46" s="19">
        <f>+IF(ISERROR((SECOND('Raw Data'!CD48)/60)+MINUTE('Raw Data'!CD48)+(HOUR('Raw Data'!CD48)*60)),"N/A",(SECOND('Raw Data'!CD48)/60)+MINUTE('Raw Data'!CD48)+(HOUR('Raw Data'!CD48)*60))</f>
        <v>14.166666666666666</v>
      </c>
    </row>
    <row r="47" spans="1:82" x14ac:dyDescent="0.25">
      <c r="A47" s="215"/>
      <c r="B47" t="s">
        <v>87</v>
      </c>
      <c r="C47" t="s">
        <v>41</v>
      </c>
      <c r="D47" s="19">
        <f>+IF(ISERROR((SECOND('Raw Data'!D49)/60)+MINUTE('Raw Data'!D49)+(HOUR('Raw Data'!D49)*60)),"N/A",(SECOND('Raw Data'!D49)/60)+MINUTE('Raw Data'!D49)+(HOUR('Raw Data'!D49)*60))</f>
        <v>14.35</v>
      </c>
      <c r="E47" s="19">
        <f>+IF(ISERROR((SECOND('Raw Data'!E49)/60)+MINUTE('Raw Data'!E49)+(HOUR('Raw Data'!E49)*60)),"N/A",(SECOND('Raw Data'!E49)/60)+MINUTE('Raw Data'!E49)+(HOUR('Raw Data'!E49)*60))</f>
        <v>17.916666666666668</v>
      </c>
      <c r="F47" s="19">
        <f>+IF(ISERROR((SECOND('Raw Data'!F49)/60)+MINUTE('Raw Data'!F49)+(HOUR('Raw Data'!F49)*60)),"N/A",(SECOND('Raw Data'!F49)/60)+MINUTE('Raw Data'!F49)+(HOUR('Raw Data'!F49)*60))</f>
        <v>17.25</v>
      </c>
      <c r="G47" s="19">
        <f>+IF(ISERROR((SECOND('Raw Data'!G49)/60)+MINUTE('Raw Data'!G49)+(HOUR('Raw Data'!G49)*60)),"N/A",(SECOND('Raw Data'!G49)/60)+MINUTE('Raw Data'!G49)+(HOUR('Raw Data'!G49)*60))</f>
        <v>6.05</v>
      </c>
      <c r="H47" s="19">
        <f>+IF(ISERROR((SECOND('Raw Data'!H49)/60)+MINUTE('Raw Data'!H49)+(HOUR('Raw Data'!H49)*60)),"N/A",(SECOND('Raw Data'!H49)/60)+MINUTE('Raw Data'!H49)+(HOUR('Raw Data'!H49)*60))</f>
        <v>19.966666666666665</v>
      </c>
      <c r="I47" s="19">
        <f>+IF(ISERROR((SECOND('Raw Data'!I49)/60)+MINUTE('Raw Data'!I49)+(HOUR('Raw Data'!I49)*60)),"N/A",(SECOND('Raw Data'!I49)/60)+MINUTE('Raw Data'!I49)+(HOUR('Raw Data'!I49)*60))</f>
        <v>30.033333333333335</v>
      </c>
      <c r="J47" s="19">
        <f>+IF(ISERROR((SECOND('Raw Data'!J49)/60)+MINUTE('Raw Data'!J49)+(HOUR('Raw Data'!J49)*60)),"N/A",(SECOND('Raw Data'!J49)/60)+MINUTE('Raw Data'!J49)+(HOUR('Raw Data'!J49)*60))</f>
        <v>13.666666666666666</v>
      </c>
      <c r="K47" s="19">
        <f>+IF(ISERROR((SECOND('Raw Data'!K49)/60)+MINUTE('Raw Data'!K49)+(HOUR('Raw Data'!K49)*60)),"N/A",(SECOND('Raw Data'!K49)/60)+MINUTE('Raw Data'!K49)+(HOUR('Raw Data'!K49)*60))</f>
        <v>10.8</v>
      </c>
      <c r="L47" s="19">
        <f>+IF(ISERROR((SECOND('Raw Data'!L49)/60)+MINUTE('Raw Data'!L49)+(HOUR('Raw Data'!L49)*60)),"N/A",(SECOND('Raw Data'!L49)/60)+MINUTE('Raw Data'!L49)+(HOUR('Raw Data'!L49)*60))</f>
        <v>34.56666666666667</v>
      </c>
      <c r="M47" s="19">
        <f>+IF(ISERROR((SECOND('Raw Data'!M49)/60)+MINUTE('Raw Data'!M49)+(HOUR('Raw Data'!M49)*60)),"N/A",(SECOND('Raw Data'!M49)/60)+MINUTE('Raw Data'!M49)+(HOUR('Raw Data'!M49)*60))</f>
        <v>24.9</v>
      </c>
      <c r="N47" s="19">
        <f>+IF(ISERROR((SECOND('Raw Data'!N49)/60)+MINUTE('Raw Data'!N49)+(HOUR('Raw Data'!N49)*60)),"N/A",(SECOND('Raw Data'!N49)/60)+MINUTE('Raw Data'!N49)+(HOUR('Raw Data'!N49)*60))</f>
        <v>20.3</v>
      </c>
      <c r="O47" s="19">
        <f>+IF(ISERROR((SECOND('Raw Data'!O49)/60)+MINUTE('Raw Data'!O49)+(HOUR('Raw Data'!O49)*60)),"N/A",(SECOND('Raw Data'!O49)/60)+MINUTE('Raw Data'!O49)+(HOUR('Raw Data'!O49)*60))</f>
        <v>29.566666666666666</v>
      </c>
      <c r="P47" s="19">
        <f>+IF(ISERROR((SECOND('Raw Data'!P49)/60)+MINUTE('Raw Data'!P49)+(HOUR('Raw Data'!P49)*60)),"N/A",(SECOND('Raw Data'!P49)/60)+MINUTE('Raw Data'!P49)+(HOUR('Raw Data'!P49)*60))</f>
        <v>37.75</v>
      </c>
      <c r="Q47" s="19">
        <f>+IF(ISERROR((SECOND('Raw Data'!Q49)/60)+MINUTE('Raw Data'!Q49)+(HOUR('Raw Data'!Q49)*60)),"N/A",(SECOND('Raw Data'!Q49)/60)+MINUTE('Raw Data'!Q49)+(HOUR('Raw Data'!Q49)*60))</f>
        <v>13.516666666666667</v>
      </c>
      <c r="R47" s="43">
        <f>+IF(ISERROR((SECOND('Raw Data'!R49)/60)+MINUTE('Raw Data'!R49)+(HOUR('Raw Data'!R49)*60)),"N/A",(SECOND('Raw Data'!R49)/60)+MINUTE('Raw Data'!R49)+(HOUR('Raw Data'!R49)*60))</f>
        <v>37.516666666666666</v>
      </c>
      <c r="S47" s="19">
        <f>+IF(ISERROR((SECOND('Raw Data'!S49)/60)+MINUTE('Raw Data'!S49)+(HOUR('Raw Data'!S49)*60)),"N/A",(SECOND('Raw Data'!S49)/60)+MINUTE('Raw Data'!S49)+(HOUR('Raw Data'!S49)*60))</f>
        <v>22.883333333333333</v>
      </c>
      <c r="T47" s="19">
        <f>+IF(ISERROR((SECOND('Raw Data'!T49)/60)+MINUTE('Raw Data'!T49)+(HOUR('Raw Data'!T49)*60)),"N/A",(SECOND('Raw Data'!T49)/60)+MINUTE('Raw Data'!T49)+(HOUR('Raw Data'!T49)*60))</f>
        <v>9.7166666666666668</v>
      </c>
      <c r="U47" s="19">
        <f>+IF(ISERROR((SECOND('Raw Data'!U49)/60)+MINUTE('Raw Data'!U49)+(HOUR('Raw Data'!U49)*60)),"N/A",(SECOND('Raw Data'!U49)/60)+MINUTE('Raw Data'!U49)+(HOUR('Raw Data'!U49)*60))</f>
        <v>9.3666666666666671</v>
      </c>
      <c r="V47" s="19">
        <f>+IF(ISERROR((SECOND('Raw Data'!V49)/60)+MINUTE('Raw Data'!V49)+(HOUR('Raw Data'!V49)*60)),"N/A",(SECOND('Raw Data'!V49)/60)+MINUTE('Raw Data'!V49)+(HOUR('Raw Data'!V49)*60))</f>
        <v>14.933333333333334</v>
      </c>
      <c r="W47" s="19">
        <f>+IF(ISERROR((SECOND('Raw Data'!W49)/60)+MINUTE('Raw Data'!W49)+(HOUR('Raw Data'!W49)*60)),"N/A",(SECOND('Raw Data'!W49)/60)+MINUTE('Raw Data'!W49)+(HOUR('Raw Data'!W49)*60))</f>
        <v>4.3666666666666663</v>
      </c>
      <c r="X47" s="19">
        <f>+IF(ISERROR((SECOND('Raw Data'!X49)/60)+MINUTE('Raw Data'!X49)+(HOUR('Raw Data'!X49)*60)),"N/A",(SECOND('Raw Data'!X49)/60)+MINUTE('Raw Data'!X49)+(HOUR('Raw Data'!X49)*60))</f>
        <v>19.683333333333334</v>
      </c>
      <c r="Y47" s="19">
        <f>+IF(ISERROR((SECOND('Raw Data'!Y49)/60)+MINUTE('Raw Data'!Y49)+(HOUR('Raw Data'!Y49)*60)),"N/A",(SECOND('Raw Data'!Y49)/60)+MINUTE('Raw Data'!Y49)+(HOUR('Raw Data'!Y49)*60))</f>
        <v>86.216666666666669</v>
      </c>
      <c r="Z47" s="19">
        <f>+IF(ISERROR((SECOND('Raw Data'!Z49)/60)+MINUTE('Raw Data'!Z49)+(HOUR('Raw Data'!Z49)*60)),"N/A",(SECOND('Raw Data'!Z49)/60)+MINUTE('Raw Data'!Z49)+(HOUR('Raw Data'!Z49)*60))</f>
        <v>16.566666666666666</v>
      </c>
      <c r="AA47" s="19">
        <f>+IF(ISERROR((SECOND('Raw Data'!AA49)/60)+MINUTE('Raw Data'!AA49)+(HOUR('Raw Data'!AA49)*60)),"N/A",(SECOND('Raw Data'!AA49)/60)+MINUTE('Raw Data'!AA49)+(HOUR('Raw Data'!AA49)*60))</f>
        <v>22.733333333333334</v>
      </c>
      <c r="AB47" s="19">
        <f>+IF(ISERROR((SECOND('Raw Data'!AB49)/60)+MINUTE('Raw Data'!AB49)+(HOUR('Raw Data'!AB49)*60)),"N/A",(SECOND('Raw Data'!AB49)/60)+MINUTE('Raw Data'!AB49)+(HOUR('Raw Data'!AB49)*60))</f>
        <v>16.633333333333333</v>
      </c>
      <c r="AC47" s="19">
        <f>+IF(ISERROR((SECOND('Raw Data'!AC49)/60)+MINUTE('Raw Data'!AC49)+(HOUR('Raw Data'!AC49)*60)),"N/A",(SECOND('Raw Data'!AC49)/60)+MINUTE('Raw Data'!AC49)+(HOUR('Raw Data'!AC49)*60))</f>
        <v>18.850000000000001</v>
      </c>
      <c r="AD47" s="19">
        <f>+IF(ISERROR((SECOND('Raw Data'!AD49)/60)+MINUTE('Raw Data'!AD49)+(HOUR('Raw Data'!AD49)*60)),"N/A",(SECOND('Raw Data'!AD49)/60)+MINUTE('Raw Data'!AD49)+(HOUR('Raw Data'!AD49)*60))</f>
        <v>37.06666666666667</v>
      </c>
      <c r="AE47" s="19">
        <f>+IF(ISERROR((SECOND('Raw Data'!AE49)/60)+MINUTE('Raw Data'!AE49)+(HOUR('Raw Data'!AE49)*60)),"N/A",(SECOND('Raw Data'!AE49)/60)+MINUTE('Raw Data'!AE49)+(HOUR('Raw Data'!AE49)*60))</f>
        <v>4.666666666666667</v>
      </c>
      <c r="AF47" s="19">
        <f>+IF(ISERROR((SECOND('Raw Data'!AF49)/60)+MINUTE('Raw Data'!AF49)+(HOUR('Raw Data'!AF49)*60)),"N/A",(SECOND('Raw Data'!AF49)/60)+MINUTE('Raw Data'!AF49)+(HOUR('Raw Data'!AF49)*60))</f>
        <v>1.7333333333333334</v>
      </c>
      <c r="AG47" s="19">
        <f>+IF(ISERROR((SECOND('Raw Data'!AG49)/60)+MINUTE('Raw Data'!AG49)+(HOUR('Raw Data'!AG49)*60)),"N/A",(SECOND('Raw Data'!AG49)/60)+MINUTE('Raw Data'!AG49)+(HOUR('Raw Data'!AG49)*60))</f>
        <v>10.199999999999999</v>
      </c>
      <c r="AH47" s="19">
        <f>+IF(ISERROR((SECOND('Raw Data'!AH49)/60)+MINUTE('Raw Data'!AH49)+(HOUR('Raw Data'!AH49)*60)),"N/A",(SECOND('Raw Data'!AH49)/60)+MINUTE('Raw Data'!AH49)+(HOUR('Raw Data'!AH49)*60))</f>
        <v>18.25</v>
      </c>
      <c r="AI47" s="19">
        <f>+IF(ISERROR((SECOND('Raw Data'!AI49)/60)+MINUTE('Raw Data'!AI49)+(HOUR('Raw Data'!AI49)*60)),"N/A",(SECOND('Raw Data'!AI49)/60)+MINUTE('Raw Data'!AI49)+(HOUR('Raw Data'!AI49)*60))</f>
        <v>22.25</v>
      </c>
      <c r="AJ47" s="19">
        <f>+IF(ISERROR((SECOND('Raw Data'!AJ49)/60)+MINUTE('Raw Data'!AJ49)+(HOUR('Raw Data'!AJ49)*60)),"N/A",(SECOND('Raw Data'!AJ49)/60)+MINUTE('Raw Data'!AJ49)+(HOUR('Raw Data'!AJ49)*60))</f>
        <v>12.833333333333334</v>
      </c>
      <c r="AK47" s="19">
        <f>+IF(ISERROR((SECOND('Raw Data'!AK49)/60)+MINUTE('Raw Data'!AK49)+(HOUR('Raw Data'!AK49)*60)),"N/A",(SECOND('Raw Data'!AK49)/60)+MINUTE('Raw Data'!AK49)+(HOUR('Raw Data'!AK49)*60))</f>
        <v>33.266666666666666</v>
      </c>
      <c r="AL47" s="19">
        <f>+IF(ISERROR((SECOND('Raw Data'!AL49)/60)+MINUTE('Raw Data'!AL49)+(HOUR('Raw Data'!AL49)*60)),"N/A",(SECOND('Raw Data'!AL49)/60)+MINUTE('Raw Data'!AL49)+(HOUR('Raw Data'!AL49)*60))</f>
        <v>17.366666666666667</v>
      </c>
      <c r="AM47" s="19">
        <f>+IF(ISERROR((SECOND('Raw Data'!AM49)/60)+MINUTE('Raw Data'!AM49)+(HOUR('Raw Data'!AM49)*60)),"N/A",(SECOND('Raw Data'!AM49)/60)+MINUTE('Raw Data'!AM49)+(HOUR('Raw Data'!AM49)*60))</f>
        <v>26.416666666666668</v>
      </c>
      <c r="AN47" s="19">
        <f>+IF(ISERROR((SECOND('Raw Data'!AN49)/60)+MINUTE('Raw Data'!AN49)+(HOUR('Raw Data'!AN49)*60)),"N/A",(SECOND('Raw Data'!AN49)/60)+MINUTE('Raw Data'!AN49)+(HOUR('Raw Data'!AN49)*60))</f>
        <v>30.516666666666666</v>
      </c>
      <c r="AO47" s="19">
        <f>+IF(ISERROR((SECOND('Raw Data'!AO49)/60)+MINUTE('Raw Data'!AO49)+(HOUR('Raw Data'!AO49)*60)),"N/A",(SECOND('Raw Data'!AO49)/60)+MINUTE('Raw Data'!AO49)+(HOUR('Raw Data'!AO49)*60))</f>
        <v>16.95</v>
      </c>
      <c r="AP47" s="19">
        <f>+IF(ISERROR((SECOND('Raw Data'!AP49)/60)+MINUTE('Raw Data'!AP49)+(HOUR('Raw Data'!AP49)*60)),"N/A",(SECOND('Raw Data'!AP49)/60)+MINUTE('Raw Data'!AP49)+(HOUR('Raw Data'!AP49)*60))</f>
        <v>0</v>
      </c>
      <c r="AQ47" s="19">
        <f>+IF(ISERROR((SECOND('Raw Data'!AQ49)/60)+MINUTE('Raw Data'!AQ49)+(HOUR('Raw Data'!AQ49)*60)),"N/A",(SECOND('Raw Data'!AQ49)/60)+MINUTE('Raw Data'!AQ49)+(HOUR('Raw Data'!AQ49)*60))</f>
        <v>20.483333333333334</v>
      </c>
      <c r="AR47" s="19">
        <f>+IF(ISERROR((SECOND('Raw Data'!AR49)/60)+MINUTE('Raw Data'!AR49)+(HOUR('Raw Data'!AR49)*60)),"N/A",(SECOND('Raw Data'!AR49)/60)+MINUTE('Raw Data'!AR49)+(HOUR('Raw Data'!AR49)*60))</f>
        <v>3.8333333333333335</v>
      </c>
      <c r="AS47" s="19">
        <f>+IF(ISERROR((SECOND('Raw Data'!AS49)/60)+MINUTE('Raw Data'!AS49)+(HOUR('Raw Data'!AS49)*60)),"N/A",(SECOND('Raw Data'!AS49)/60)+MINUTE('Raw Data'!AS49)+(HOUR('Raw Data'!AS49)*60))</f>
        <v>15.016666666666667</v>
      </c>
      <c r="AT47" s="19">
        <f>+IF(ISERROR((SECOND('Raw Data'!AT49)/60)+MINUTE('Raw Data'!AT49)+(HOUR('Raw Data'!AT49)*60)),"N/A",(SECOND('Raw Data'!AT49)/60)+MINUTE('Raw Data'!AT49)+(HOUR('Raw Data'!AT49)*60))</f>
        <v>6.4833333333333334</v>
      </c>
      <c r="AU47" s="19">
        <f>+IF(ISERROR((SECOND('Raw Data'!AU49)/60)+MINUTE('Raw Data'!AU49)+(HOUR('Raw Data'!AU49)*60)),"N/A",(SECOND('Raw Data'!AU49)/60)+MINUTE('Raw Data'!AU49)+(HOUR('Raw Data'!AU49)*60))</f>
        <v>12.9</v>
      </c>
      <c r="AV47" s="19">
        <f>+IF(ISERROR((SECOND('Raw Data'!AV49)/60)+MINUTE('Raw Data'!AV49)+(HOUR('Raw Data'!AV49)*60)),"N/A",(SECOND('Raw Data'!AV49)/60)+MINUTE('Raw Data'!AV49)+(HOUR('Raw Data'!AV49)*60))</f>
        <v>19.25</v>
      </c>
      <c r="AW47" s="19">
        <f>+IF(ISERROR((SECOND('Raw Data'!AW49)/60)+MINUTE('Raw Data'!AW49)+(HOUR('Raw Data'!AW49)*60)),"N/A",(SECOND('Raw Data'!AW49)/60)+MINUTE('Raw Data'!AW49)+(HOUR('Raw Data'!AW49)*60))</f>
        <v>17.016666666666666</v>
      </c>
      <c r="AX47" s="19">
        <f>+IF(ISERROR((SECOND('Raw Data'!AX49)/60)+MINUTE('Raw Data'!AX49)+(HOUR('Raw Data'!AX49)*60)),"N/A",(SECOND('Raw Data'!AX49)/60)+MINUTE('Raw Data'!AX49)+(HOUR('Raw Data'!AX49)*60))</f>
        <v>10.050000000000001</v>
      </c>
      <c r="AY47" s="19">
        <f>+IF(ISERROR((SECOND('Raw Data'!AY49)/60)+MINUTE('Raw Data'!AY49)+(HOUR('Raw Data'!AY49)*60)),"N/A",(SECOND('Raw Data'!AY49)/60)+MINUTE('Raw Data'!AY49)+(HOUR('Raw Data'!AY49)*60))</f>
        <v>34</v>
      </c>
      <c r="AZ47" s="19">
        <f>+IF(ISERROR((SECOND('Raw Data'!AZ49)/60)+MINUTE('Raw Data'!AZ49)+(HOUR('Raw Data'!AZ49)*60)),"N/A",(SECOND('Raw Data'!AZ49)/60)+MINUTE('Raw Data'!AZ49)+(HOUR('Raw Data'!AZ49)*60))</f>
        <v>15.166666666666666</v>
      </c>
      <c r="BA47" s="19">
        <f>+IF(ISERROR((SECOND('Raw Data'!BA49)/60)+MINUTE('Raw Data'!BA49)+(HOUR('Raw Data'!BA49)*60)),"N/A",(SECOND('Raw Data'!BA49)/60)+MINUTE('Raw Data'!BA49)+(HOUR('Raw Data'!BA49)*60))</f>
        <v>25.883333333333333</v>
      </c>
      <c r="BB47" s="19">
        <f>+IF(ISERROR((SECOND('Raw Data'!BB49)/60)+MINUTE('Raw Data'!BB49)+(HOUR('Raw Data'!BB49)*60)),"N/A",(SECOND('Raw Data'!BB49)/60)+MINUTE('Raw Data'!BB49)+(HOUR('Raw Data'!BB49)*60))</f>
        <v>16.833333333333332</v>
      </c>
      <c r="BC47" s="19">
        <f>+IF(ISERROR((SECOND('Raw Data'!BC49)/60)+MINUTE('Raw Data'!BC49)+(HOUR('Raw Data'!BC49)*60)),"N/A",(SECOND('Raw Data'!BC49)/60)+MINUTE('Raw Data'!BC49)+(HOUR('Raw Data'!BC49)*60))</f>
        <v>17.883333333333333</v>
      </c>
      <c r="BD47" s="19">
        <f>+IF(ISERROR((SECOND('Raw Data'!BD49)/60)+MINUTE('Raw Data'!BD49)+(HOUR('Raw Data'!BD49)*60)),"N/A",(SECOND('Raw Data'!BD49)/60)+MINUTE('Raw Data'!BD49)+(HOUR('Raw Data'!BD49)*60))</f>
        <v>14.65</v>
      </c>
      <c r="BE47" s="19">
        <f>+IF(ISERROR((SECOND('Raw Data'!BE49)/60)+MINUTE('Raw Data'!BE49)+(HOUR('Raw Data'!BE49)*60)),"N/A",(SECOND('Raw Data'!BE49)/60)+MINUTE('Raw Data'!BE49)+(HOUR('Raw Data'!BE49)*60))</f>
        <v>16.466666666666665</v>
      </c>
      <c r="BF47" s="19">
        <f>+IF(ISERROR((SECOND('Raw Data'!BF49)/60)+MINUTE('Raw Data'!BF49)+(HOUR('Raw Data'!BF49)*60)),"N/A",(SECOND('Raw Data'!BF49)/60)+MINUTE('Raw Data'!BF49)+(HOUR('Raw Data'!BF49)*60))</f>
        <v>15.716666666666667</v>
      </c>
      <c r="BG47" s="19">
        <f>+IF(ISERROR((SECOND('Raw Data'!BG49)/60)+MINUTE('Raw Data'!BG49)+(HOUR('Raw Data'!BG49)*60)),"N/A",(SECOND('Raw Data'!BG49)/60)+MINUTE('Raw Data'!BG49)+(HOUR('Raw Data'!BG49)*60))</f>
        <v>17.7</v>
      </c>
      <c r="BH47" s="19">
        <f>+IF(ISERROR((SECOND('Raw Data'!BH49)/60)+MINUTE('Raw Data'!BH49)+(HOUR('Raw Data'!BH49)*60)),"N/A",(SECOND('Raw Data'!BH49)/60)+MINUTE('Raw Data'!BH49)+(HOUR('Raw Data'!BH49)*60))</f>
        <v>15.116666666666667</v>
      </c>
      <c r="BI47" s="19">
        <f>+IF(ISERROR((SECOND('Raw Data'!BI49)/60)+MINUTE('Raw Data'!BI49)+(HOUR('Raw Data'!BI49)*60)),"N/A",(SECOND('Raw Data'!BI49)/60)+MINUTE('Raw Data'!BI49)+(HOUR('Raw Data'!BI49)*60))</f>
        <v>7.166666666666667</v>
      </c>
      <c r="BJ47" s="19">
        <f>+IF(ISERROR((SECOND('Raw Data'!BJ49)/60)+MINUTE('Raw Data'!BJ49)+(HOUR('Raw Data'!BJ49)*60)),"N/A",(SECOND('Raw Data'!BJ49)/60)+MINUTE('Raw Data'!BJ49)+(HOUR('Raw Data'!BJ49)*60))</f>
        <v>23.166666666666668</v>
      </c>
      <c r="BK47" s="19">
        <f>+IF(ISERROR((SECOND('Raw Data'!BK49)/60)+MINUTE('Raw Data'!BK49)+(HOUR('Raw Data'!BK49)*60)),"N/A",(SECOND('Raw Data'!BK49)/60)+MINUTE('Raw Data'!BK49)+(HOUR('Raw Data'!BK49)*60))</f>
        <v>20.9</v>
      </c>
      <c r="BL47" s="19">
        <f>+IF(ISERROR((SECOND('Raw Data'!BL49)/60)+MINUTE('Raw Data'!BL49)+(HOUR('Raw Data'!BL49)*60)),"N/A",(SECOND('Raw Data'!BL49)/60)+MINUTE('Raw Data'!BL49)+(HOUR('Raw Data'!BL49)*60))</f>
        <v>8.0333333333333332</v>
      </c>
      <c r="BM47" s="19">
        <f>+IF(ISERROR((SECOND('Raw Data'!BM49)/60)+MINUTE('Raw Data'!BM49)+(HOUR('Raw Data'!BM49)*60)),"N/A",(SECOND('Raw Data'!BM49)/60)+MINUTE('Raw Data'!BM49)+(HOUR('Raw Data'!BM49)*60))</f>
        <v>7.85</v>
      </c>
      <c r="BN47" s="19">
        <f>+IF(ISERROR((SECOND('Raw Data'!BN49)/60)+MINUTE('Raw Data'!BN49)+(HOUR('Raw Data'!BN49)*60)),"N/A",(SECOND('Raw Data'!BN49)/60)+MINUTE('Raw Data'!BN49)+(HOUR('Raw Data'!BN49)*60))</f>
        <v>7.333333333333333</v>
      </c>
      <c r="BO47" s="19">
        <f>+IF(ISERROR((SECOND('Raw Data'!BO49)/60)+MINUTE('Raw Data'!BO49)+(HOUR('Raw Data'!BO49)*60)),"N/A",(SECOND('Raw Data'!BO49)/60)+MINUTE('Raw Data'!BO49)+(HOUR('Raw Data'!BO49)*60))</f>
        <v>9.6166666666666671</v>
      </c>
      <c r="BP47" s="19">
        <f>+IF(ISERROR((SECOND('Raw Data'!BP49)/60)+MINUTE('Raw Data'!BP49)+(HOUR('Raw Data'!BP49)*60)),"N/A",(SECOND('Raw Data'!BP49)/60)+MINUTE('Raw Data'!BP49)+(HOUR('Raw Data'!BP49)*60))</f>
        <v>19.433333333333334</v>
      </c>
      <c r="BQ47" s="19">
        <f>+IF(ISERROR((SECOND('Raw Data'!BQ49)/60)+MINUTE('Raw Data'!BQ49)+(HOUR('Raw Data'!BQ49)*60)),"N/A",(SECOND('Raw Data'!BQ49)/60)+MINUTE('Raw Data'!BQ49)+(HOUR('Raw Data'!BQ49)*60))</f>
        <v>8.8333333333333339</v>
      </c>
      <c r="BR47" s="19">
        <f>+IF(ISERROR((SECOND('Raw Data'!BR49)/60)+MINUTE('Raw Data'!BR49)+(HOUR('Raw Data'!BR49)*60)),"N/A",(SECOND('Raw Data'!BR49)/60)+MINUTE('Raw Data'!BR49)+(HOUR('Raw Data'!BR49)*60))</f>
        <v>10.5</v>
      </c>
      <c r="BS47" s="19">
        <f>+IF(ISERROR((SECOND('Raw Data'!BS49)/60)+MINUTE('Raw Data'!BS49)+(HOUR('Raw Data'!BS49)*60)),"N/A",(SECOND('Raw Data'!BS49)/60)+MINUTE('Raw Data'!BS49)+(HOUR('Raw Data'!BS49)*60))</f>
        <v>11.85</v>
      </c>
      <c r="BT47" s="19">
        <f>+IF(ISERROR((SECOND('Raw Data'!BT49)/60)+MINUTE('Raw Data'!BT49)+(HOUR('Raw Data'!BT49)*60)),"N/A",(SECOND('Raw Data'!BT49)/60)+MINUTE('Raw Data'!BT49)+(HOUR('Raw Data'!BT49)*60))</f>
        <v>20.85</v>
      </c>
      <c r="BU47" s="19">
        <f>+IF(ISERROR((SECOND('Raw Data'!BU49)/60)+MINUTE('Raw Data'!BU49)+(HOUR('Raw Data'!BU49)*60)),"N/A",(SECOND('Raw Data'!BU49)/60)+MINUTE('Raw Data'!BU49)+(HOUR('Raw Data'!BU49)*60))</f>
        <v>44.25</v>
      </c>
      <c r="BV47" s="19">
        <f>+IF(ISERROR((SECOND('Raw Data'!BV49)/60)+MINUTE('Raw Data'!BV49)+(HOUR('Raw Data'!BV49)*60)),"N/A",(SECOND('Raw Data'!BV49)/60)+MINUTE('Raw Data'!BV49)+(HOUR('Raw Data'!BV49)*60))</f>
        <v>13.866666666666667</v>
      </c>
      <c r="BW47" s="19">
        <f>+IF(ISERROR((SECOND('Raw Data'!BW49)/60)+MINUTE('Raw Data'!BW49)+(HOUR('Raw Data'!BW49)*60)),"N/A",(SECOND('Raw Data'!BW49)/60)+MINUTE('Raw Data'!BW49)+(HOUR('Raw Data'!BW49)*60))</f>
        <v>12.7</v>
      </c>
      <c r="BX47" s="19">
        <f>+IF(ISERROR((SECOND('Raw Data'!BX49)/60)+MINUTE('Raw Data'!BX49)+(HOUR('Raw Data'!BX49)*60)),"N/A",(SECOND('Raw Data'!BX49)/60)+MINUTE('Raw Data'!BX49)+(HOUR('Raw Data'!BX49)*60))</f>
        <v>11.983333333333333</v>
      </c>
      <c r="BY47" s="19">
        <f>+IF(ISERROR((SECOND('Raw Data'!BY49)/60)+MINUTE('Raw Data'!BY49)+(HOUR('Raw Data'!BY49)*60)),"N/A",(SECOND('Raw Data'!BY49)/60)+MINUTE('Raw Data'!BY49)+(HOUR('Raw Data'!BY49)*60))</f>
        <v>24.1</v>
      </c>
      <c r="BZ47" s="19">
        <f>+IF(ISERROR((SECOND('Raw Data'!BZ49)/60)+MINUTE('Raw Data'!BZ49)+(HOUR('Raw Data'!BZ49)*60)),"N/A",(SECOND('Raw Data'!BZ49)/60)+MINUTE('Raw Data'!BZ49)+(HOUR('Raw Data'!BZ49)*60))</f>
        <v>14.5</v>
      </c>
      <c r="CA47" s="19">
        <f>+IF(ISERROR((SECOND('Raw Data'!CA49)/60)+MINUTE('Raw Data'!CA49)+(HOUR('Raw Data'!CA49)*60)),"N/A",(SECOND('Raw Data'!CA49)/60)+MINUTE('Raw Data'!CA49)+(HOUR('Raw Data'!CA49)*60))</f>
        <v>14.233333333333333</v>
      </c>
      <c r="CB47" s="19">
        <f>+IF(ISERROR((SECOND('Raw Data'!CB49)/60)+MINUTE('Raw Data'!CB49)+(HOUR('Raw Data'!CB49)*60)),"N/A",(SECOND('Raw Data'!CB49)/60)+MINUTE('Raw Data'!CB49)+(HOUR('Raw Data'!CB49)*60))</f>
        <v>10.866666666666667</v>
      </c>
      <c r="CC47" s="19">
        <f>+IF(ISERROR((SECOND('Raw Data'!CC49)/60)+MINUTE('Raw Data'!CC49)+(HOUR('Raw Data'!CC49)*60)),"N/A",(SECOND('Raw Data'!CC49)/60)+MINUTE('Raw Data'!CC49)+(HOUR('Raw Data'!CC49)*60))</f>
        <v>10.783333333333333</v>
      </c>
      <c r="CD47" s="19">
        <f>+IF(ISERROR((SECOND('Raw Data'!CD49)/60)+MINUTE('Raw Data'!CD49)+(HOUR('Raw Data'!CD49)*60)),"N/A",(SECOND('Raw Data'!CD49)/60)+MINUTE('Raw Data'!CD49)+(HOUR('Raw Data'!CD49)*60))</f>
        <v>18.916666666666668</v>
      </c>
    </row>
    <row r="48" spans="1:82" x14ac:dyDescent="0.25">
      <c r="A48" s="215"/>
      <c r="B48" t="s">
        <v>158</v>
      </c>
      <c r="C48" t="s">
        <v>191</v>
      </c>
      <c r="D48" s="19">
        <f>+IF(ISERROR((SECOND('Raw Data'!D50)/60)+MINUTE('Raw Data'!D50)+(HOUR('Raw Data'!D50)*60)),"N/A",(SECOND('Raw Data'!D50)/60)+MINUTE('Raw Data'!D50)+(HOUR('Raw Data'!D50)*60))</f>
        <v>44.35</v>
      </c>
      <c r="E48" s="19">
        <f>+IF(ISERROR((SECOND('Raw Data'!E50)/60)+MINUTE('Raw Data'!E50)+(HOUR('Raw Data'!E50)*60)),"N/A",(SECOND('Raw Data'!E50)/60)+MINUTE('Raw Data'!E50)+(HOUR('Raw Data'!E50)*60))</f>
        <v>18.233333333333334</v>
      </c>
      <c r="F48" s="19" t="str">
        <f>+IF(ISERROR((SECOND('Raw Data'!F50)/60)+MINUTE('Raw Data'!F50)+(HOUR('Raw Data'!F50)*60)),"N/A",(SECOND('Raw Data'!F50)/60)+MINUTE('Raw Data'!F50)+(HOUR('Raw Data'!F50)*60))</f>
        <v>N/A</v>
      </c>
      <c r="G48" s="19">
        <f>+IF(ISERROR((SECOND('Raw Data'!G50)/60)+MINUTE('Raw Data'!G50)+(HOUR('Raw Data'!G50)*60)),"N/A",(SECOND('Raw Data'!G50)/60)+MINUTE('Raw Data'!G50)+(HOUR('Raw Data'!G50)*60))</f>
        <v>21.3</v>
      </c>
      <c r="H48" s="19">
        <f>+IF(ISERROR((SECOND('Raw Data'!H50)/60)+MINUTE('Raw Data'!H50)+(HOUR('Raw Data'!H50)*60)),"N/A",(SECOND('Raw Data'!H50)/60)+MINUTE('Raw Data'!H50)+(HOUR('Raw Data'!H50)*60))</f>
        <v>20.316666666666666</v>
      </c>
      <c r="I48" s="19">
        <f>+IF(ISERROR((SECOND('Raw Data'!I50)/60)+MINUTE('Raw Data'!I50)+(HOUR('Raw Data'!I50)*60)),"N/A",(SECOND('Raw Data'!I50)/60)+MINUTE('Raw Data'!I50)+(HOUR('Raw Data'!I50)*60))</f>
        <v>31.383333333333333</v>
      </c>
      <c r="J48" s="19">
        <f>+IF(ISERROR((SECOND('Raw Data'!J50)/60)+MINUTE('Raw Data'!J50)+(HOUR('Raw Data'!J50)*60)),"N/A",(SECOND('Raw Data'!J50)/60)+MINUTE('Raw Data'!J50)+(HOUR('Raw Data'!J50)*60))</f>
        <v>14.033333333333333</v>
      </c>
      <c r="K48" s="19">
        <f>+IF(ISERROR((SECOND('Raw Data'!K50)/60)+MINUTE('Raw Data'!K50)+(HOUR('Raw Data'!K50)*60)),"N/A",(SECOND('Raw Data'!K50)/60)+MINUTE('Raw Data'!K50)+(HOUR('Raw Data'!K50)*60))</f>
        <v>11.266666666666667</v>
      </c>
      <c r="L48" s="19" t="str">
        <f>+IF(ISERROR((SECOND('Raw Data'!L50)/60)+MINUTE('Raw Data'!L50)+(HOUR('Raw Data'!L50)*60)),"N/A",(SECOND('Raw Data'!L50)/60)+MINUTE('Raw Data'!L50)+(HOUR('Raw Data'!L50)*60))</f>
        <v>N/A</v>
      </c>
      <c r="M48" s="19">
        <f>+IF(ISERROR((SECOND('Raw Data'!M50)/60)+MINUTE('Raw Data'!M50)+(HOUR('Raw Data'!M50)*60)),"N/A",(SECOND('Raw Data'!M50)/60)+MINUTE('Raw Data'!M50)+(HOUR('Raw Data'!M50)*60))</f>
        <v>25.183333333333334</v>
      </c>
      <c r="N48" s="19">
        <f>+IF(ISERROR((SECOND('Raw Data'!N50)/60)+MINUTE('Raw Data'!N50)+(HOUR('Raw Data'!N50)*60)),"N/A",(SECOND('Raw Data'!N50)/60)+MINUTE('Raw Data'!N50)+(HOUR('Raw Data'!N50)*60))</f>
        <v>28.533333333333335</v>
      </c>
      <c r="O48" s="19" t="str">
        <f>+IF(ISERROR((SECOND('Raw Data'!O50)/60)+MINUTE('Raw Data'!O50)+(HOUR('Raw Data'!O50)*60)),"N/A",(SECOND('Raw Data'!O50)/60)+MINUTE('Raw Data'!O50)+(HOUR('Raw Data'!O50)*60))</f>
        <v>N/A</v>
      </c>
      <c r="P48" s="19" t="str">
        <f>+IF(ISERROR((SECOND('Raw Data'!P50)/60)+MINUTE('Raw Data'!P50)+(HOUR('Raw Data'!P50)*60)),"N/A",(SECOND('Raw Data'!P50)/60)+MINUTE('Raw Data'!P50)+(HOUR('Raw Data'!P50)*60))</f>
        <v>N/A</v>
      </c>
      <c r="Q48" s="19" t="str">
        <f>+IF(ISERROR((SECOND('Raw Data'!Q50)/60)+MINUTE('Raw Data'!Q50)+(HOUR('Raw Data'!Q50)*60)),"N/A",(SECOND('Raw Data'!Q50)/60)+MINUTE('Raw Data'!Q50)+(HOUR('Raw Data'!Q50)*60))</f>
        <v>N/A</v>
      </c>
      <c r="R48" s="43">
        <f>+IF(ISERROR((SECOND('Raw Data'!R50)/60)+MINUTE('Raw Data'!R50)+(HOUR('Raw Data'!R50)*60)),"N/A",(SECOND('Raw Data'!R50)/60)+MINUTE('Raw Data'!R50)+(HOUR('Raw Data'!R50)*60))</f>
        <v>40.200000000000003</v>
      </c>
      <c r="S48" s="19">
        <f>+IF(ISERROR((SECOND('Raw Data'!S50)/60)+MINUTE('Raw Data'!S50)+(HOUR('Raw Data'!S50)*60)),"N/A",(SECOND('Raw Data'!S50)/60)+MINUTE('Raw Data'!S50)+(HOUR('Raw Data'!S50)*60))</f>
        <v>23.1</v>
      </c>
      <c r="T48" s="19">
        <f>+IF(ISERROR((SECOND('Raw Data'!T50)/60)+MINUTE('Raw Data'!T50)+(HOUR('Raw Data'!T50)*60)),"N/A",(SECOND('Raw Data'!T50)/60)+MINUTE('Raw Data'!T50)+(HOUR('Raw Data'!T50)*60))</f>
        <v>9.7833333333333332</v>
      </c>
      <c r="U48" s="19">
        <f>+IF(ISERROR((SECOND('Raw Data'!U50)/60)+MINUTE('Raw Data'!U50)+(HOUR('Raw Data'!U50)*60)),"N/A",(SECOND('Raw Data'!U50)/60)+MINUTE('Raw Data'!U50)+(HOUR('Raw Data'!U50)*60))</f>
        <v>9.5833333333333339</v>
      </c>
      <c r="V48" s="19">
        <f>+IF(ISERROR((SECOND('Raw Data'!V50)/60)+MINUTE('Raw Data'!V50)+(HOUR('Raw Data'!V50)*60)),"N/A",(SECOND('Raw Data'!V50)/60)+MINUTE('Raw Data'!V50)+(HOUR('Raw Data'!V50)*60))</f>
        <v>15</v>
      </c>
      <c r="W48" s="19">
        <f>+IF(ISERROR((SECOND('Raw Data'!W50)/60)+MINUTE('Raw Data'!W50)+(HOUR('Raw Data'!W50)*60)),"N/A",(SECOND('Raw Data'!W50)/60)+MINUTE('Raw Data'!W50)+(HOUR('Raw Data'!W50)*60))</f>
        <v>0.1</v>
      </c>
      <c r="X48" s="19">
        <f>+IF(ISERROR((SECOND('Raw Data'!X50)/60)+MINUTE('Raw Data'!X50)+(HOUR('Raw Data'!X50)*60)),"N/A",(SECOND('Raw Data'!X50)/60)+MINUTE('Raw Data'!X50)+(HOUR('Raw Data'!X50)*60))</f>
        <v>20.350000000000001</v>
      </c>
      <c r="Y48" s="19" t="str">
        <f>+IF(ISERROR((SECOND('Raw Data'!Y50)/60)+MINUTE('Raw Data'!Y50)+(HOUR('Raw Data'!Y50)*60)),"N/A",(SECOND('Raw Data'!Y50)/60)+MINUTE('Raw Data'!Y50)+(HOUR('Raw Data'!Y50)*60))</f>
        <v>N/A</v>
      </c>
      <c r="Z48" s="19" t="str">
        <f>+IF(ISERROR((SECOND('Raw Data'!Z50)/60)+MINUTE('Raw Data'!Z50)+(HOUR('Raw Data'!Z50)*60)),"N/A",(SECOND('Raw Data'!Z50)/60)+MINUTE('Raw Data'!Z50)+(HOUR('Raw Data'!Z50)*60))</f>
        <v>N/A</v>
      </c>
      <c r="AA48" s="19" t="str">
        <f>+IF(ISERROR((SECOND('Raw Data'!AA50)/60)+MINUTE('Raw Data'!AA50)+(HOUR('Raw Data'!AA50)*60)),"N/A",(SECOND('Raw Data'!AA50)/60)+MINUTE('Raw Data'!AA50)+(HOUR('Raw Data'!AA50)*60))</f>
        <v>N/A</v>
      </c>
      <c r="AB48" s="19" t="str">
        <f>+IF(ISERROR((SECOND('Raw Data'!AB50)/60)+MINUTE('Raw Data'!AB50)+(HOUR('Raw Data'!AB50)*60)),"N/A",(SECOND('Raw Data'!AB50)/60)+MINUTE('Raw Data'!AB50)+(HOUR('Raw Data'!AB50)*60))</f>
        <v>N/A</v>
      </c>
      <c r="AC48" s="19" t="str">
        <f>+IF(ISERROR((SECOND('Raw Data'!AC50)/60)+MINUTE('Raw Data'!AC50)+(HOUR('Raw Data'!AC50)*60)),"N/A",(SECOND('Raw Data'!AC50)/60)+MINUTE('Raw Data'!AC50)+(HOUR('Raw Data'!AC50)*60))</f>
        <v>N/A</v>
      </c>
      <c r="AD48" s="19" t="str">
        <f>+IF(ISERROR((SECOND('Raw Data'!AD50)/60)+MINUTE('Raw Data'!AD50)+(HOUR('Raw Data'!AD50)*60)),"N/A",(SECOND('Raw Data'!AD50)/60)+MINUTE('Raw Data'!AD50)+(HOUR('Raw Data'!AD50)*60))</f>
        <v>N/A</v>
      </c>
      <c r="AE48" s="19" t="str">
        <f>+IF(ISERROR((SECOND('Raw Data'!AE50)/60)+MINUTE('Raw Data'!AE50)+(HOUR('Raw Data'!AE50)*60)),"N/A",(SECOND('Raw Data'!AE50)/60)+MINUTE('Raw Data'!AE50)+(HOUR('Raw Data'!AE50)*60))</f>
        <v>N/A</v>
      </c>
      <c r="AF48" s="19">
        <f>+IF(ISERROR((SECOND('Raw Data'!AF50)/60)+MINUTE('Raw Data'!AF50)+(HOUR('Raw Data'!AF50)*60)),"N/A",(SECOND('Raw Data'!AF50)/60)+MINUTE('Raw Data'!AF50)+(HOUR('Raw Data'!AF50)*60))</f>
        <v>2.0833333333333335</v>
      </c>
      <c r="AG48" s="19" t="str">
        <f>+IF(ISERROR((SECOND('Raw Data'!AG50)/60)+MINUTE('Raw Data'!AG50)+(HOUR('Raw Data'!AG50)*60)),"N/A",(SECOND('Raw Data'!AG50)/60)+MINUTE('Raw Data'!AG50)+(HOUR('Raw Data'!AG50)*60))</f>
        <v>N/A</v>
      </c>
      <c r="AH48" s="19">
        <f>+IF(ISERROR((SECOND('Raw Data'!AH50)/60)+MINUTE('Raw Data'!AH50)+(HOUR('Raw Data'!AH50)*60)),"N/A",(SECOND('Raw Data'!AH50)/60)+MINUTE('Raw Data'!AH50)+(HOUR('Raw Data'!AH50)*60))</f>
        <v>18.3</v>
      </c>
      <c r="AI48" s="19">
        <f>+IF(ISERROR((SECOND('Raw Data'!AI50)/60)+MINUTE('Raw Data'!AI50)+(HOUR('Raw Data'!AI50)*60)),"N/A",(SECOND('Raw Data'!AI50)/60)+MINUTE('Raw Data'!AI50)+(HOUR('Raw Data'!AI50)*60))</f>
        <v>23.333333333333332</v>
      </c>
      <c r="AJ48" s="19" t="str">
        <f>+IF(ISERROR((SECOND('Raw Data'!AJ50)/60)+MINUTE('Raw Data'!AJ50)+(HOUR('Raw Data'!AJ50)*60)),"N/A",(SECOND('Raw Data'!AJ50)/60)+MINUTE('Raw Data'!AJ50)+(HOUR('Raw Data'!AJ50)*60))</f>
        <v>N/A</v>
      </c>
      <c r="AK48" s="19">
        <f>+IF(ISERROR((SECOND('Raw Data'!AK50)/60)+MINUTE('Raw Data'!AK50)+(HOUR('Raw Data'!AK50)*60)),"N/A",(SECOND('Raw Data'!AK50)/60)+MINUTE('Raw Data'!AK50)+(HOUR('Raw Data'!AK50)*60))</f>
        <v>34.533333333333331</v>
      </c>
      <c r="AL48" s="19">
        <f>+IF(ISERROR((SECOND('Raw Data'!AL50)/60)+MINUTE('Raw Data'!AL50)+(HOUR('Raw Data'!AL50)*60)),"N/A",(SECOND('Raw Data'!AL50)/60)+MINUTE('Raw Data'!AL50)+(HOUR('Raw Data'!AL50)*60))</f>
        <v>19.433333333333334</v>
      </c>
      <c r="AM48" s="19" t="str">
        <f>+IF(ISERROR((SECOND('Raw Data'!AM50)/60)+MINUTE('Raw Data'!AM50)+(HOUR('Raw Data'!AM50)*60)),"N/A",(SECOND('Raw Data'!AM50)/60)+MINUTE('Raw Data'!AM50)+(HOUR('Raw Data'!AM50)*60))</f>
        <v>N/A</v>
      </c>
      <c r="AN48" s="19">
        <f>+IF(ISERROR((SECOND('Raw Data'!AN50)/60)+MINUTE('Raw Data'!AN50)+(HOUR('Raw Data'!AN50)*60)),"N/A",(SECOND('Raw Data'!AN50)/60)+MINUTE('Raw Data'!AN50)+(HOUR('Raw Data'!AN50)*60))</f>
        <v>45</v>
      </c>
      <c r="AO48" s="19">
        <f>+IF(ISERROR((SECOND('Raw Data'!AO50)/60)+MINUTE('Raw Data'!AO50)+(HOUR('Raw Data'!AO50)*60)),"N/A",(SECOND('Raw Data'!AO50)/60)+MINUTE('Raw Data'!AO50)+(HOUR('Raw Data'!AO50)*60))</f>
        <v>17.383333333333333</v>
      </c>
      <c r="AP48" s="19" t="str">
        <f>+IF(ISERROR((SECOND('Raw Data'!AP50)/60)+MINUTE('Raw Data'!AP50)+(HOUR('Raw Data'!AP50)*60)),"N/A",(SECOND('Raw Data'!AP50)/60)+MINUTE('Raw Data'!AP50)+(HOUR('Raw Data'!AP50)*60))</f>
        <v>N/A</v>
      </c>
      <c r="AQ48" s="19">
        <f>+IF(ISERROR((SECOND('Raw Data'!AQ50)/60)+MINUTE('Raw Data'!AQ50)+(HOUR('Raw Data'!AQ50)*60)),"N/A",(SECOND('Raw Data'!AQ50)/60)+MINUTE('Raw Data'!AQ50)+(HOUR('Raw Data'!AQ50)*60))</f>
        <v>22.116666666666667</v>
      </c>
      <c r="AR48" s="19" t="str">
        <f>+IF(ISERROR((SECOND('Raw Data'!AR50)/60)+MINUTE('Raw Data'!AR50)+(HOUR('Raw Data'!AR50)*60)),"N/A",(SECOND('Raw Data'!AR50)/60)+MINUTE('Raw Data'!AR50)+(HOUR('Raw Data'!AR50)*60))</f>
        <v>N/A</v>
      </c>
      <c r="AS48" s="19">
        <f>+IF(ISERROR((SECOND('Raw Data'!AS50)/60)+MINUTE('Raw Data'!AS50)+(HOUR('Raw Data'!AS50)*60)),"N/A",(SECOND('Raw Data'!AS50)/60)+MINUTE('Raw Data'!AS50)+(HOUR('Raw Data'!AS50)*60))</f>
        <v>19.316666666666666</v>
      </c>
      <c r="AT48" s="19">
        <f>+IF(ISERROR((SECOND('Raw Data'!AT50)/60)+MINUTE('Raw Data'!AT50)+(HOUR('Raw Data'!AT50)*60)),"N/A",(SECOND('Raw Data'!AT50)/60)+MINUTE('Raw Data'!AT50)+(HOUR('Raw Data'!AT50)*60))</f>
        <v>1.1499999999999999</v>
      </c>
      <c r="AU48" s="19" t="str">
        <f>+IF(ISERROR((SECOND('Raw Data'!AU50)/60)+MINUTE('Raw Data'!AU50)+(HOUR('Raw Data'!AU50)*60)),"N/A",(SECOND('Raw Data'!AU50)/60)+MINUTE('Raw Data'!AU50)+(HOUR('Raw Data'!AU50)*60))</f>
        <v>N/A</v>
      </c>
      <c r="AV48" s="19">
        <f>+IF(ISERROR((SECOND('Raw Data'!AV50)/60)+MINUTE('Raw Data'!AV50)+(HOUR('Raw Data'!AV50)*60)),"N/A",(SECOND('Raw Data'!AV50)/60)+MINUTE('Raw Data'!AV50)+(HOUR('Raw Data'!AV50)*60))</f>
        <v>22.5</v>
      </c>
      <c r="AW48" s="19">
        <f>+IF(ISERROR((SECOND('Raw Data'!AW50)/60)+MINUTE('Raw Data'!AW50)+(HOUR('Raw Data'!AW50)*60)),"N/A",(SECOND('Raw Data'!AW50)/60)+MINUTE('Raw Data'!AW50)+(HOUR('Raw Data'!AW50)*60))</f>
        <v>18.399999999999999</v>
      </c>
      <c r="AX48" s="19">
        <f>+IF(ISERROR((SECOND('Raw Data'!AX50)/60)+MINUTE('Raw Data'!AX50)+(HOUR('Raw Data'!AX50)*60)),"N/A",(SECOND('Raw Data'!AX50)/60)+MINUTE('Raw Data'!AX50)+(HOUR('Raw Data'!AX50)*60))</f>
        <v>20.05</v>
      </c>
      <c r="AY48" s="19">
        <f>+IF(ISERROR((SECOND('Raw Data'!AY50)/60)+MINUTE('Raw Data'!AY50)+(HOUR('Raw Data'!AY50)*60)),"N/A",(SECOND('Raw Data'!AY50)/60)+MINUTE('Raw Data'!AY50)+(HOUR('Raw Data'!AY50)*60))</f>
        <v>35</v>
      </c>
      <c r="AZ48" s="19">
        <f>+IF(ISERROR((SECOND('Raw Data'!AZ50)/60)+MINUTE('Raw Data'!AZ50)+(HOUR('Raw Data'!AZ50)*60)),"N/A",(SECOND('Raw Data'!AZ50)/60)+MINUTE('Raw Data'!AZ50)+(HOUR('Raw Data'!AZ50)*60))</f>
        <v>15.5</v>
      </c>
      <c r="BA48" s="19">
        <f>+IF(ISERROR((SECOND('Raw Data'!BA50)/60)+MINUTE('Raw Data'!BA50)+(HOUR('Raw Data'!BA50)*60)),"N/A",(SECOND('Raw Data'!BA50)/60)+MINUTE('Raw Data'!BA50)+(HOUR('Raw Data'!BA50)*60))</f>
        <v>26.5</v>
      </c>
      <c r="BB48" s="19" t="str">
        <f>+IF(ISERROR((SECOND('Raw Data'!BB50)/60)+MINUTE('Raw Data'!BB50)+(HOUR('Raw Data'!BB50)*60)),"N/A",(SECOND('Raw Data'!BB50)/60)+MINUTE('Raw Data'!BB50)+(HOUR('Raw Data'!BB50)*60))</f>
        <v>N/A</v>
      </c>
      <c r="BC48" s="19">
        <f>+IF(ISERROR((SECOND('Raw Data'!BC50)/60)+MINUTE('Raw Data'!BC50)+(HOUR('Raw Data'!BC50)*60)),"N/A",(SECOND('Raw Data'!BC50)/60)+MINUTE('Raw Data'!BC50)+(HOUR('Raw Data'!BC50)*60))</f>
        <v>17.966666666666665</v>
      </c>
      <c r="BD48" s="19">
        <f>+IF(ISERROR((SECOND('Raw Data'!BD50)/60)+MINUTE('Raw Data'!BD50)+(HOUR('Raw Data'!BD50)*60)),"N/A",(SECOND('Raw Data'!BD50)/60)+MINUTE('Raw Data'!BD50)+(HOUR('Raw Data'!BD50)*60))</f>
        <v>14.683333333333334</v>
      </c>
      <c r="BE48" s="19">
        <f>+IF(ISERROR((SECOND('Raw Data'!BE50)/60)+MINUTE('Raw Data'!BE50)+(HOUR('Raw Data'!BE50)*60)),"N/A",(SECOND('Raw Data'!BE50)/60)+MINUTE('Raw Data'!BE50)+(HOUR('Raw Data'!BE50)*60))</f>
        <v>19.149999999999999</v>
      </c>
      <c r="BF48" s="19">
        <f>+IF(ISERROR((SECOND('Raw Data'!BF50)/60)+MINUTE('Raw Data'!BF50)+(HOUR('Raw Data'!BF50)*60)),"N/A",(SECOND('Raw Data'!BF50)/60)+MINUTE('Raw Data'!BF50)+(HOUR('Raw Data'!BF50)*60))</f>
        <v>18.3</v>
      </c>
      <c r="BG48" s="19">
        <f>+IF(ISERROR((SECOND('Raw Data'!BG50)/60)+MINUTE('Raw Data'!BG50)+(HOUR('Raw Data'!BG50)*60)),"N/A",(SECOND('Raw Data'!BG50)/60)+MINUTE('Raw Data'!BG50)+(HOUR('Raw Data'!BG50)*60))</f>
        <v>20.85</v>
      </c>
      <c r="BH48" s="19">
        <f>+IF(ISERROR((SECOND('Raw Data'!BH50)/60)+MINUTE('Raw Data'!BH50)+(HOUR('Raw Data'!BH50)*60)),"N/A",(SECOND('Raw Data'!BH50)/60)+MINUTE('Raw Data'!BH50)+(HOUR('Raw Data'!BH50)*60))</f>
        <v>17.399999999999999</v>
      </c>
      <c r="BI48" s="19" t="str">
        <f>+IF(ISERROR((SECOND('Raw Data'!BI50)/60)+MINUTE('Raw Data'!BI50)+(HOUR('Raw Data'!BI50)*60)),"N/A",(SECOND('Raw Data'!BI50)/60)+MINUTE('Raw Data'!BI50)+(HOUR('Raw Data'!BI50)*60))</f>
        <v>N/A</v>
      </c>
      <c r="BJ48" s="19" t="str">
        <f>+IF(ISERROR((SECOND('Raw Data'!BJ50)/60)+MINUTE('Raw Data'!BJ50)+(HOUR('Raw Data'!BJ50)*60)),"N/A",(SECOND('Raw Data'!BJ50)/60)+MINUTE('Raw Data'!BJ50)+(HOUR('Raw Data'!BJ50)*60))</f>
        <v>N/A</v>
      </c>
      <c r="BK48" s="19" t="str">
        <f>+IF(ISERROR((SECOND('Raw Data'!BK50)/60)+MINUTE('Raw Data'!BK50)+(HOUR('Raw Data'!BK50)*60)),"N/A",(SECOND('Raw Data'!BK50)/60)+MINUTE('Raw Data'!BK50)+(HOUR('Raw Data'!BK50)*60))</f>
        <v>N/A</v>
      </c>
      <c r="BL48" s="19" t="str">
        <f>+IF(ISERROR((SECOND('Raw Data'!BL50)/60)+MINUTE('Raw Data'!BL50)+(HOUR('Raw Data'!BL50)*60)),"N/A",(SECOND('Raw Data'!BL50)/60)+MINUTE('Raw Data'!BL50)+(HOUR('Raw Data'!BL50)*60))</f>
        <v>N/A</v>
      </c>
      <c r="BM48" s="19" t="str">
        <f>+IF(ISERROR((SECOND('Raw Data'!BM50)/60)+MINUTE('Raw Data'!BM50)+(HOUR('Raw Data'!BM50)*60)),"N/A",(SECOND('Raw Data'!BM50)/60)+MINUTE('Raw Data'!BM50)+(HOUR('Raw Data'!BM50)*60))</f>
        <v>N/A</v>
      </c>
      <c r="BN48" s="19" t="str">
        <f>+IF(ISERROR((SECOND('Raw Data'!BN50)/60)+MINUTE('Raw Data'!BN50)+(HOUR('Raw Data'!BN50)*60)),"N/A",(SECOND('Raw Data'!BN50)/60)+MINUTE('Raw Data'!BN50)+(HOUR('Raw Data'!BN50)*60))</f>
        <v>N/A</v>
      </c>
      <c r="BO48" s="19">
        <f>+IF(ISERROR((SECOND('Raw Data'!BO50)/60)+MINUTE('Raw Data'!BO50)+(HOUR('Raw Data'!BO50)*60)),"N/A",(SECOND('Raw Data'!BO50)/60)+MINUTE('Raw Data'!BO50)+(HOUR('Raw Data'!BO50)*60))</f>
        <v>1.1666666666666667</v>
      </c>
      <c r="BP48" s="19">
        <f>+IF(ISERROR((SECOND('Raw Data'!BP50)/60)+MINUTE('Raw Data'!BP50)+(HOUR('Raw Data'!BP50)*60)),"N/A",(SECOND('Raw Data'!BP50)/60)+MINUTE('Raw Data'!BP50)+(HOUR('Raw Data'!BP50)*60))</f>
        <v>19.616666666666667</v>
      </c>
      <c r="BQ48" s="19">
        <f>+IF(ISERROR((SECOND('Raw Data'!BQ50)/60)+MINUTE('Raw Data'!BQ50)+(HOUR('Raw Data'!BQ50)*60)),"N/A",(SECOND('Raw Data'!BQ50)/60)+MINUTE('Raw Data'!BQ50)+(HOUR('Raw Data'!BQ50)*60))</f>
        <v>1.0833333333333333</v>
      </c>
      <c r="BR48" s="19">
        <f>+IF(ISERROR((SECOND('Raw Data'!BR50)/60)+MINUTE('Raw Data'!BR50)+(HOUR('Raw Data'!BR50)*60)),"N/A",(SECOND('Raw Data'!BR50)/60)+MINUTE('Raw Data'!BR50)+(HOUR('Raw Data'!BR50)*60))</f>
        <v>0.33333333333333331</v>
      </c>
      <c r="BS48" s="19" t="str">
        <f>+IF(ISERROR((SECOND('Raw Data'!BS50)/60)+MINUTE('Raw Data'!BS50)+(HOUR('Raw Data'!BS50)*60)),"N/A",(SECOND('Raw Data'!BS50)/60)+MINUTE('Raw Data'!BS50)+(HOUR('Raw Data'!BS50)*60))</f>
        <v>N/A</v>
      </c>
      <c r="BT48" s="19">
        <f>+IF(ISERROR((SECOND('Raw Data'!BT50)/60)+MINUTE('Raw Data'!BT50)+(HOUR('Raw Data'!BT50)*60)),"N/A",(SECOND('Raw Data'!BT50)/60)+MINUTE('Raw Data'!BT50)+(HOUR('Raw Data'!BT50)*60))</f>
        <v>22.683333333333334</v>
      </c>
      <c r="BU48" s="19">
        <f>+IF(ISERROR((SECOND('Raw Data'!BU50)/60)+MINUTE('Raw Data'!BU50)+(HOUR('Raw Data'!BU50)*60)),"N/A",(SECOND('Raw Data'!BU50)/60)+MINUTE('Raw Data'!BU50)+(HOUR('Raw Data'!BU50)*60))</f>
        <v>48.166666666666664</v>
      </c>
      <c r="BV48" s="19">
        <f>+IF(ISERROR((SECOND('Raw Data'!BV50)/60)+MINUTE('Raw Data'!BV50)+(HOUR('Raw Data'!BV50)*60)),"N/A",(SECOND('Raw Data'!BV50)/60)+MINUTE('Raw Data'!BV50)+(HOUR('Raw Data'!BV50)*60))</f>
        <v>14.433333333333334</v>
      </c>
      <c r="BW48" s="19">
        <f>+IF(ISERROR((SECOND('Raw Data'!BW50)/60)+MINUTE('Raw Data'!BW50)+(HOUR('Raw Data'!BW50)*60)),"N/A",(SECOND('Raw Data'!BW50)/60)+MINUTE('Raw Data'!BW50)+(HOUR('Raw Data'!BW50)*60))</f>
        <v>13.366666666666667</v>
      </c>
      <c r="BX48" s="19">
        <f>+IF(ISERROR((SECOND('Raw Data'!BX50)/60)+MINUTE('Raw Data'!BX50)+(HOUR('Raw Data'!BX50)*60)),"N/A",(SECOND('Raw Data'!BX50)/60)+MINUTE('Raw Data'!BX50)+(HOUR('Raw Data'!BX50)*60))</f>
        <v>12.733333333333333</v>
      </c>
      <c r="BY48" s="19">
        <f>+IF(ISERROR((SECOND('Raw Data'!BY50)/60)+MINUTE('Raw Data'!BY50)+(HOUR('Raw Data'!BY50)*60)),"N/A",(SECOND('Raw Data'!BY50)/60)+MINUTE('Raw Data'!BY50)+(HOUR('Raw Data'!BY50)*60))</f>
        <v>25.25</v>
      </c>
      <c r="BZ48" s="19">
        <f>+IF(ISERROR((SECOND('Raw Data'!BZ50)/60)+MINUTE('Raw Data'!BZ50)+(HOUR('Raw Data'!BZ50)*60)),"N/A",(SECOND('Raw Data'!BZ50)/60)+MINUTE('Raw Data'!BZ50)+(HOUR('Raw Data'!BZ50)*60))</f>
        <v>14.733333333333333</v>
      </c>
      <c r="CA48" s="19" t="str">
        <f>+IF(ISERROR((SECOND('Raw Data'!CA50)/60)+MINUTE('Raw Data'!CA50)+(HOUR('Raw Data'!CA50)*60)),"N/A",(SECOND('Raw Data'!CA50)/60)+MINUTE('Raw Data'!CA50)+(HOUR('Raw Data'!CA50)*60))</f>
        <v>N/A</v>
      </c>
      <c r="CB48" s="19">
        <f>+IF(ISERROR((SECOND('Raw Data'!CB50)/60)+MINUTE('Raw Data'!CB50)+(HOUR('Raw Data'!CB50)*60)),"N/A",(SECOND('Raw Data'!CB50)/60)+MINUTE('Raw Data'!CB50)+(HOUR('Raw Data'!CB50)*60))</f>
        <v>12.866666666666667</v>
      </c>
      <c r="CC48" s="19" t="str">
        <f>+IF(ISERROR((SECOND('Raw Data'!CC50)/60)+MINUTE('Raw Data'!CC50)+(HOUR('Raw Data'!CC50)*60)),"N/A",(SECOND('Raw Data'!CC50)/60)+MINUTE('Raw Data'!CC50)+(HOUR('Raw Data'!CC50)*60))</f>
        <v>N/A</v>
      </c>
      <c r="CD48" s="19">
        <f>+IF(ISERROR((SECOND('Raw Data'!CD50)/60)+MINUTE('Raw Data'!CD50)+(HOUR('Raw Data'!CD50)*60)),"N/A",(SECOND('Raw Data'!CD50)/60)+MINUTE('Raw Data'!CD50)+(HOUR('Raw Data'!CD50)*60))</f>
        <v>20.916666666666668</v>
      </c>
    </row>
    <row r="49" spans="1:82" x14ac:dyDescent="0.25">
      <c r="A49" s="215"/>
      <c r="B49" t="s">
        <v>193</v>
      </c>
      <c r="C49" t="s">
        <v>192</v>
      </c>
      <c r="D49" s="19"/>
      <c r="E49" s="19"/>
      <c r="F49" s="19"/>
      <c r="G49" s="19"/>
      <c r="H49" s="19"/>
      <c r="I49" s="19"/>
      <c r="J49" s="19"/>
      <c r="K49" s="19"/>
      <c r="L49" s="19"/>
      <c r="M49" s="19"/>
      <c r="N49" s="19"/>
      <c r="O49" s="19"/>
      <c r="P49" s="19"/>
      <c r="Q49" s="19"/>
      <c r="R49" s="43"/>
      <c r="S49" s="19"/>
      <c r="T49" s="19"/>
      <c r="U49" s="19"/>
      <c r="V49" s="19"/>
      <c r="W49" s="19"/>
      <c r="X49" s="19"/>
      <c r="Y49" s="19"/>
      <c r="Z49" s="19"/>
      <c r="AA49" s="19"/>
      <c r="AB49" s="19"/>
      <c r="AC49" s="19"/>
      <c r="AD49" s="19"/>
      <c r="AE49" s="19"/>
      <c r="AF49" s="19"/>
      <c r="AG49" s="19"/>
      <c r="AH49" s="19"/>
    </row>
    <row r="50" spans="1:82" x14ac:dyDescent="0.25">
      <c r="A50" s="215"/>
      <c r="B50" t="s">
        <v>87</v>
      </c>
      <c r="C50" t="s">
        <v>42</v>
      </c>
      <c r="D50" s="19">
        <f>+IF(ISERROR(MINUTE('Raw Data'!D52)+(HOUR('Raw Data'!D52)*60)),"N/A",MINUTE('Raw Data'!D52)+(HOUR('Raw Data'!D52)*60))</f>
        <v>5</v>
      </c>
      <c r="E50" s="19">
        <f>+IF(ISERROR(MINUTE('Raw Data'!E52)+(HOUR('Raw Data'!E52)*60)),"N/A",MINUTE('Raw Data'!E52)+(HOUR('Raw Data'!E52)*60))</f>
        <v>1</v>
      </c>
      <c r="F50" s="19">
        <f>+IF(ISERROR(MINUTE('Raw Data'!F52)+(HOUR('Raw Data'!F52)*60)),"N/A",MINUTE('Raw Data'!F52)+(HOUR('Raw Data'!F52)*60))</f>
        <v>4</v>
      </c>
      <c r="G50" s="19">
        <f>+IF(ISERROR(MINUTE('Raw Data'!G52)+(HOUR('Raw Data'!G52)*60)),"N/A",MINUTE('Raw Data'!G52)+(HOUR('Raw Data'!G52)*60))</f>
        <v>195</v>
      </c>
      <c r="H50" s="19">
        <f>+IF(ISERROR(MINUTE('Raw Data'!H52)+(HOUR('Raw Data'!H52)*60)),"N/A",MINUTE('Raw Data'!H52)+(HOUR('Raw Data'!H52)*60))</f>
        <v>120</v>
      </c>
      <c r="I50" s="19">
        <f>+IF(ISERROR(MINUTE('Raw Data'!I52)+(HOUR('Raw Data'!I52)*60)),"N/A",MINUTE('Raw Data'!I52)+(HOUR('Raw Data'!I52)*60))</f>
        <v>2</v>
      </c>
      <c r="J50" s="19" t="str">
        <f>+IF(ISERROR(MINUTE('Raw Data'!J52)+(HOUR('Raw Data'!J52)*60)),"N/A",MINUTE('Raw Data'!J52)+(HOUR('Raw Data'!J52)*60))</f>
        <v>N/A</v>
      </c>
      <c r="K50" s="19" t="str">
        <f>+IF(ISERROR(MINUTE('Raw Data'!K52)+(HOUR('Raw Data'!K52)*60)),"N/A",MINUTE('Raw Data'!K52)+(HOUR('Raw Data'!K52)*60))</f>
        <v>N/A</v>
      </c>
      <c r="L50" s="19">
        <f>+IF(ISERROR(MINUTE('Raw Data'!L52)+(HOUR('Raw Data'!L52)*60)),"N/A",MINUTE('Raw Data'!L52)+(HOUR('Raw Data'!L52)*60))</f>
        <v>452</v>
      </c>
      <c r="M50" s="19">
        <f>+IF(ISERROR(MINUTE('Raw Data'!M52)+(HOUR('Raw Data'!M52)*60)),"N/A",MINUTE('Raw Data'!M52)+(HOUR('Raw Data'!M52)*60))</f>
        <v>2</v>
      </c>
      <c r="N50" s="19">
        <f>+IF(ISERROR(MINUTE('Raw Data'!N52)+(HOUR('Raw Data'!N52)*60)),"N/A",MINUTE('Raw Data'!N52)+(HOUR('Raw Data'!N52)*60))</f>
        <v>5</v>
      </c>
      <c r="O50" s="19">
        <f>+IF(ISERROR(MINUTE('Raw Data'!O52)+(HOUR('Raw Data'!O52)*60)),"N/A",MINUTE('Raw Data'!O52)+(HOUR('Raw Data'!O52)*60))</f>
        <v>9</v>
      </c>
      <c r="P50" s="19">
        <f>+IF(ISERROR(MINUTE('Raw Data'!P52)+(HOUR('Raw Data'!P52)*60)),"N/A",MINUTE('Raw Data'!P52)+(HOUR('Raw Data'!P52)*60))</f>
        <v>90</v>
      </c>
      <c r="Q50" s="19">
        <f>+IF(ISERROR(MINUTE('Raw Data'!Q52)+(HOUR('Raw Data'!Q52)*60)),"N/A",MINUTE('Raw Data'!Q52)+(HOUR('Raw Data'!Q52)*60))</f>
        <v>1</v>
      </c>
      <c r="R50" s="43">
        <f>+IF(ISERROR(MINUTE('Raw Data'!R52)+(HOUR('Raw Data'!R52)*60)),"N/A",MINUTE('Raw Data'!R52)+(HOUR('Raw Data'!R52)*60))</f>
        <v>900</v>
      </c>
      <c r="S50" s="19" t="str">
        <f>+IF(ISERROR(MINUTE('Raw Data'!S52)+(HOUR('Raw Data'!S52)*60)),"N/A",MINUTE('Raw Data'!S52)+(HOUR('Raw Data'!S52)*60))</f>
        <v>N/A</v>
      </c>
      <c r="T50" s="19">
        <f>+IF(ISERROR(MINUTE('Raw Data'!T52)+(HOUR('Raw Data'!T52)*60)),"N/A",MINUTE('Raw Data'!T52)+(HOUR('Raw Data'!T52)*60))</f>
        <v>0</v>
      </c>
      <c r="U50" s="19">
        <f>+IF(ISERROR(MINUTE('Raw Data'!U52)+(HOUR('Raw Data'!U52)*60)),"N/A",MINUTE('Raw Data'!U52)+(HOUR('Raw Data'!U52)*60))</f>
        <v>60</v>
      </c>
      <c r="V50" s="19">
        <f>+IF(ISERROR(MINUTE('Raw Data'!V52)+(HOUR('Raw Data'!V52)*60)),"N/A",MINUTE('Raw Data'!V52)+(HOUR('Raw Data'!V52)*60))</f>
        <v>60</v>
      </c>
      <c r="W50" s="19">
        <f>+IF(ISERROR(MINUTE('Raw Data'!W52)+(HOUR('Raw Data'!W52)*60)),"N/A",MINUTE('Raw Data'!W52)+(HOUR('Raw Data'!W52)*60))</f>
        <v>303</v>
      </c>
      <c r="X50" s="19" t="str">
        <f>+IF(ISERROR(MINUTE('Raw Data'!X52)+(HOUR('Raw Data'!X52)*60)),"N/A",MINUTE('Raw Data'!X52)+(HOUR('Raw Data'!X52)*60))</f>
        <v>N/A</v>
      </c>
      <c r="Y50" s="19">
        <f>+IF(ISERROR(MINUTE('Raw Data'!Y52)+(HOUR('Raw Data'!Y52)*60)),"N/A",MINUTE('Raw Data'!Y52)+(HOUR('Raw Data'!Y52)*60))</f>
        <v>2</v>
      </c>
      <c r="Z50" s="19">
        <f>+IF(ISERROR(MINUTE('Raw Data'!Z52)+(HOUR('Raw Data'!Z52)*60)),"N/A",MINUTE('Raw Data'!Z52)+(HOUR('Raw Data'!Z52)*60))</f>
        <v>120</v>
      </c>
      <c r="AA50" s="19">
        <f>+IF(ISERROR(MINUTE('Raw Data'!AA52)+(HOUR('Raw Data'!AA52)*60)),"N/A",MINUTE('Raw Data'!AA52)+(HOUR('Raw Data'!AA52)*60))</f>
        <v>10</v>
      </c>
      <c r="AB50" s="19">
        <f>+IF(ISERROR(MINUTE('Raw Data'!AB52)+(HOUR('Raw Data'!AB52)*60)),"N/A",MINUTE('Raw Data'!AB52)+(HOUR('Raw Data'!AB52)*60))</f>
        <v>5</v>
      </c>
      <c r="AC50" s="19">
        <f>+IF(ISERROR(MINUTE('Raw Data'!AC52)+(HOUR('Raw Data'!AC52)*60)),"N/A",MINUTE('Raw Data'!AC52)+(HOUR('Raw Data'!AC52)*60))</f>
        <v>5</v>
      </c>
      <c r="AD50" s="19">
        <f>+IF(ISERROR(MINUTE('Raw Data'!AD52)+(HOUR('Raw Data'!AD52)*60)),"N/A",MINUTE('Raw Data'!AD52)+(HOUR('Raw Data'!AD52)*60))</f>
        <v>600</v>
      </c>
      <c r="AE50" s="19">
        <f>+IF(ISERROR(MINUTE('Raw Data'!AE52)+(HOUR('Raw Data'!AE52)*60)),"N/A",MINUTE('Raw Data'!AE52)+(HOUR('Raw Data'!AE52)*60))</f>
        <v>193</v>
      </c>
      <c r="AF50" s="19">
        <f>+IF(ISERROR(MINUTE('Raw Data'!AF52)+(HOUR('Raw Data'!AF52)*60)),"N/A",MINUTE('Raw Data'!AF52)+(HOUR('Raw Data'!AF52)*60))</f>
        <v>3</v>
      </c>
      <c r="AG50" s="19">
        <f>+IF(ISERROR(MINUTE('Raw Data'!AG52)+(HOUR('Raw Data'!AG52)*60)),"N/A",MINUTE('Raw Data'!AG52)+(HOUR('Raw Data'!AG52)*60))</f>
        <v>8</v>
      </c>
      <c r="AH50" s="19">
        <f>+IF(ISERROR(MINUTE('Raw Data'!AH52)+(HOUR('Raw Data'!AH52)*60)),"N/A",MINUTE('Raw Data'!AH52)+(HOUR('Raw Data'!AH52)*60))</f>
        <v>173</v>
      </c>
      <c r="AI50" s="19">
        <f>+IF(ISERROR(MINUTE('Raw Data'!AI52)+(HOUR('Raw Data'!AI52)*60)),"N/A",MINUTE('Raw Data'!AI52)+(HOUR('Raw Data'!AI52)*60))</f>
        <v>5</v>
      </c>
      <c r="AJ50" s="19">
        <f>+IF(ISERROR(MINUTE('Raw Data'!AJ52)+(HOUR('Raw Data'!AJ52)*60)),"N/A",MINUTE('Raw Data'!AJ52)+(HOUR('Raw Data'!AJ52)*60))</f>
        <v>3</v>
      </c>
      <c r="AK50" s="19">
        <f>+IF(ISERROR(MINUTE('Raw Data'!AK52)+(HOUR('Raw Data'!AK52)*60)),"N/A",MINUTE('Raw Data'!AK52)+(HOUR('Raw Data'!AK52)*60))</f>
        <v>5</v>
      </c>
      <c r="AL50" s="19">
        <f>+IF(ISERROR(MINUTE('Raw Data'!AL52)+(HOUR('Raw Data'!AL52)*60)),"N/A",MINUTE('Raw Data'!AL52)+(HOUR('Raw Data'!AL52)*60))</f>
        <v>0</v>
      </c>
      <c r="AM50" s="19">
        <f>+IF(ISERROR(MINUTE('Raw Data'!AM52)+(HOUR('Raw Data'!AM52)*60)),"N/A",MINUTE('Raw Data'!AM52)+(HOUR('Raw Data'!AM52)*60))</f>
        <v>20</v>
      </c>
      <c r="AN50" s="19">
        <f>+IF(ISERROR(MINUTE('Raw Data'!AN52)+(HOUR('Raw Data'!AN52)*60)),"N/A",MINUTE('Raw Data'!AN52)+(HOUR('Raw Data'!AN52)*60))</f>
        <v>23</v>
      </c>
      <c r="AO50" s="19">
        <f>+IF(ISERROR(MINUTE('Raw Data'!AO52)+(HOUR('Raw Data'!AO52)*60)),"N/A",MINUTE('Raw Data'!AO52)+(HOUR('Raw Data'!AO52)*60))</f>
        <v>2</v>
      </c>
      <c r="AP50" s="19" t="str">
        <f>+IF(ISERROR(MINUTE('Raw Data'!AP52)+(HOUR('Raw Data'!AP52)*60)),"N/A",MINUTE('Raw Data'!AP52)+(HOUR('Raw Data'!AP52)*60))</f>
        <v>N/A</v>
      </c>
      <c r="AQ50" s="19">
        <f>+IF(ISERROR(MINUTE('Raw Data'!AQ52)+(HOUR('Raw Data'!AQ52)*60)),"N/A",MINUTE('Raw Data'!AQ52)+(HOUR('Raw Data'!AQ52)*60))</f>
        <v>10</v>
      </c>
      <c r="AR50" s="19">
        <f>+IF(ISERROR(MINUTE('Raw Data'!AR52)+(HOUR('Raw Data'!AR52)*60)),"N/A",MINUTE('Raw Data'!AR52)+(HOUR('Raw Data'!AR52)*60))</f>
        <v>5</v>
      </c>
      <c r="AS50" s="19" t="str">
        <f>+IF(ISERROR(MINUTE('Raw Data'!AS52)+(HOUR('Raw Data'!AS52)*60)),"N/A",MINUTE('Raw Data'!AS52)+(HOUR('Raw Data'!AS52)*60))</f>
        <v>N/A</v>
      </c>
      <c r="AT50" s="19" t="str">
        <f>+IF(ISERROR(MINUTE('Raw Data'!AT52)+(HOUR('Raw Data'!AT52)*60)),"N/A",MINUTE('Raw Data'!AT52)+(HOUR('Raw Data'!AT52)*60))</f>
        <v>N/A</v>
      </c>
      <c r="AU50" s="19" t="str">
        <f>+IF(ISERROR(MINUTE('Raw Data'!AU52)+(HOUR('Raw Data'!AU52)*60)),"N/A",MINUTE('Raw Data'!AU52)+(HOUR('Raw Data'!AU52)*60))</f>
        <v>N/A</v>
      </c>
      <c r="AV50" s="19">
        <f>+IF(ISERROR(MINUTE('Raw Data'!AV52)+(HOUR('Raw Data'!AV52)*60)),"N/A",MINUTE('Raw Data'!AV52)+(HOUR('Raw Data'!AV52)*60))</f>
        <v>10</v>
      </c>
      <c r="AW50" s="19" t="str">
        <f>+IF(ISERROR(MINUTE('Raw Data'!AW52)+(HOUR('Raw Data'!AW52)*60)),"N/A",MINUTE('Raw Data'!AW52)+(HOUR('Raw Data'!AW52)*60))</f>
        <v>N/A</v>
      </c>
      <c r="AX50" s="19">
        <f>+IF(ISERROR(MINUTE('Raw Data'!AX52)+(HOUR('Raw Data'!AX52)*60)),"N/A",MINUTE('Raw Data'!AX52)+(HOUR('Raw Data'!AX52)*60))</f>
        <v>270</v>
      </c>
      <c r="AY50" s="19">
        <f>+IF(ISERROR(MINUTE('Raw Data'!AY52)+(HOUR('Raw Data'!AY52)*60)),"N/A",MINUTE('Raw Data'!AY52)+(HOUR('Raw Data'!AY52)*60))</f>
        <v>600</v>
      </c>
      <c r="AZ50" s="19">
        <f>+IF(ISERROR(MINUTE('Raw Data'!AZ52)+(HOUR('Raw Data'!AZ52)*60)),"N/A",MINUTE('Raw Data'!AZ52)+(HOUR('Raw Data'!AZ52)*60))</f>
        <v>3</v>
      </c>
      <c r="BA50" s="19">
        <f>+IF(ISERROR(MINUTE('Raw Data'!BA52)+(HOUR('Raw Data'!BA52)*60)),"N/A",MINUTE('Raw Data'!BA52)+(HOUR('Raw Data'!BA52)*60))</f>
        <v>3</v>
      </c>
      <c r="BB50" s="19" t="str">
        <f>+IF(ISERROR(MINUTE('Raw Data'!BB52)+(HOUR('Raw Data'!BB52)*60)),"N/A",MINUTE('Raw Data'!BB52)+(HOUR('Raw Data'!BB52)*60))</f>
        <v>N/A</v>
      </c>
      <c r="BC50" s="19">
        <f>+IF(ISERROR(MINUTE('Raw Data'!BC52)+(HOUR('Raw Data'!BC52)*60)),"N/A",MINUTE('Raw Data'!BC52)+(HOUR('Raw Data'!BC52)*60))</f>
        <v>4</v>
      </c>
      <c r="BD50" s="19">
        <f>+IF(ISERROR(MINUTE('Raw Data'!BD52)+(HOUR('Raw Data'!BD52)*60)),"N/A",MINUTE('Raw Data'!BD52)+(HOUR('Raw Data'!BD52)*60))</f>
        <v>3</v>
      </c>
      <c r="BE50" s="19" t="str">
        <f>+IF(ISERROR(MINUTE('Raw Data'!BE52)+(HOUR('Raw Data'!BE52)*60)),"N/A",MINUTE('Raw Data'!BE52)+(HOUR('Raw Data'!BE52)*60))</f>
        <v>N/A</v>
      </c>
      <c r="BF50" s="19" t="str">
        <f>+IF(ISERROR(MINUTE('Raw Data'!BF52)+(HOUR('Raw Data'!BF52)*60)),"N/A",MINUTE('Raw Data'!BF52)+(HOUR('Raw Data'!BF52)*60))</f>
        <v>N/A</v>
      </c>
      <c r="BG50" s="19" t="str">
        <f>+IF(ISERROR(MINUTE('Raw Data'!BG52)+(HOUR('Raw Data'!BG52)*60)),"N/A",MINUTE('Raw Data'!BG52)+(HOUR('Raw Data'!BG52)*60))</f>
        <v>N/A</v>
      </c>
      <c r="BH50" s="19" t="str">
        <f>+IF(ISERROR(MINUTE('Raw Data'!BH52)+(HOUR('Raw Data'!BH52)*60)),"N/A",MINUTE('Raw Data'!BH52)+(HOUR('Raw Data'!BH52)*60))</f>
        <v>N/A</v>
      </c>
      <c r="BI50" s="19" t="str">
        <f>+IF(ISERROR(MINUTE('Raw Data'!BI52)+(HOUR('Raw Data'!BI52)*60)),"N/A",MINUTE('Raw Data'!BI52)+(HOUR('Raw Data'!BI52)*60))</f>
        <v>N/A</v>
      </c>
      <c r="BJ50" s="19">
        <f>+IF(ISERROR(MINUTE('Raw Data'!BJ52)+(HOUR('Raw Data'!BJ52)*60)),"N/A",MINUTE('Raw Data'!BJ52)+(HOUR('Raw Data'!BJ52)*60))</f>
        <v>10</v>
      </c>
      <c r="BK50" s="19">
        <f>+IF(ISERROR(MINUTE('Raw Data'!BK52)+(HOUR('Raw Data'!BK52)*60)),"N/A",MINUTE('Raw Data'!BK52)+(HOUR('Raw Data'!BK52)*60))</f>
        <v>10</v>
      </c>
      <c r="BL50" s="19" t="str">
        <f>+IF(ISERROR(MINUTE('Raw Data'!BL52)+(HOUR('Raw Data'!BL52)*60)),"N/A",MINUTE('Raw Data'!BL52)+(HOUR('Raw Data'!BL52)*60))</f>
        <v>N/A</v>
      </c>
      <c r="BM50" s="19" t="str">
        <f>+IF(ISERROR(MINUTE('Raw Data'!BM52)+(HOUR('Raw Data'!BM52)*60)),"N/A",MINUTE('Raw Data'!BM52)+(HOUR('Raw Data'!BM52)*60))</f>
        <v>N/A</v>
      </c>
      <c r="BN50" s="19" t="str">
        <f>+IF(ISERROR(MINUTE('Raw Data'!BN52)+(HOUR('Raw Data'!BN52)*60)),"N/A",MINUTE('Raw Data'!BN52)+(HOUR('Raw Data'!BN52)*60))</f>
        <v>N/A</v>
      </c>
      <c r="BO50" s="19">
        <f>+IF(ISERROR(MINUTE('Raw Data'!BO52)+(HOUR('Raw Data'!BO52)*60)),"N/A",MINUTE('Raw Data'!BO52)+(HOUR('Raw Data'!BO52)*60))</f>
        <v>332</v>
      </c>
      <c r="BP50" s="19">
        <f>+IF(ISERROR(MINUTE('Raw Data'!BP52)+(HOUR('Raw Data'!BP52)*60)),"N/A",MINUTE('Raw Data'!BP52)+(HOUR('Raw Data'!BP52)*60))</f>
        <v>135</v>
      </c>
      <c r="BQ50" s="19">
        <f>+IF(ISERROR(MINUTE('Raw Data'!BQ52)+(HOUR('Raw Data'!BQ52)*60)),"N/A",MINUTE('Raw Data'!BQ52)+(HOUR('Raw Data'!BQ52)*60))</f>
        <v>310</v>
      </c>
      <c r="BR50" s="19">
        <f>+IF(ISERROR(MINUTE('Raw Data'!BR52)+(HOUR('Raw Data'!BR52)*60)),"N/A",MINUTE('Raw Data'!BR52)+(HOUR('Raw Data'!BR52)*60))</f>
        <v>10</v>
      </c>
      <c r="BS50" s="19">
        <f>+IF(ISERROR(MINUTE('Raw Data'!BS52)+(HOUR('Raw Data'!BS52)*60)),"N/A",MINUTE('Raw Data'!BS52)+(HOUR('Raw Data'!BS52)*60))</f>
        <v>10</v>
      </c>
      <c r="BT50" s="19">
        <f>+IF(ISERROR(MINUTE('Raw Data'!BT52)+(HOUR('Raw Data'!BT52)*60)),"N/A",MINUTE('Raw Data'!BT52)+(HOUR('Raw Data'!BT52)*60))</f>
        <v>10</v>
      </c>
      <c r="BU50" s="19">
        <f>+IF(ISERROR(MINUTE('Raw Data'!BU52)+(HOUR('Raw Data'!BU52)*60)),"N/A",MINUTE('Raw Data'!BU52)+(HOUR('Raw Data'!BU52)*60))</f>
        <v>20</v>
      </c>
      <c r="BV50" s="19">
        <f>+IF(ISERROR(MINUTE('Raw Data'!BV52)+(HOUR('Raw Data'!BV52)*60)),"N/A",MINUTE('Raw Data'!BV52)+(HOUR('Raw Data'!BV52)*60))</f>
        <v>1</v>
      </c>
      <c r="BW50" s="19" t="str">
        <f>+IF(ISERROR(MINUTE('Raw Data'!BW52)+(HOUR('Raw Data'!BW52)*60)),"N/A",MINUTE('Raw Data'!BW52)+(HOUR('Raw Data'!BW52)*60))</f>
        <v>N/A</v>
      </c>
      <c r="BX50" s="19" t="str">
        <f>+IF(ISERROR(MINUTE('Raw Data'!BX52)+(HOUR('Raw Data'!BX52)*60)),"N/A",MINUTE('Raw Data'!BX52)+(HOUR('Raw Data'!BX52)*60))</f>
        <v>N/A</v>
      </c>
      <c r="BY50" s="19">
        <f>+IF(ISERROR(MINUTE('Raw Data'!BY52)+(HOUR('Raw Data'!BY52)*60)),"N/A",MINUTE('Raw Data'!BY52)+(HOUR('Raw Data'!BY52)*60))</f>
        <v>900</v>
      </c>
      <c r="BZ50" s="19" t="str">
        <f>+IF(ISERROR(MINUTE('Raw Data'!BZ52)+(HOUR('Raw Data'!BZ52)*60)),"N/A",MINUTE('Raw Data'!BZ52)+(HOUR('Raw Data'!BZ52)*60))</f>
        <v>N/A</v>
      </c>
      <c r="CA50" s="19">
        <f>+IF(ISERROR(MINUTE('Raw Data'!CA52)+(HOUR('Raw Data'!CA52)*60)),"N/A",MINUTE('Raw Data'!CA52)+(HOUR('Raw Data'!CA52)*60))</f>
        <v>15</v>
      </c>
      <c r="CB50" s="19">
        <f>+IF(ISERROR(MINUTE('Raw Data'!CB52)+(HOUR('Raw Data'!CB52)*60)),"N/A",MINUTE('Raw Data'!CB52)+(HOUR('Raw Data'!CB52)*60))</f>
        <v>1</v>
      </c>
      <c r="CC50" s="19">
        <f>+IF(ISERROR(MINUTE('Raw Data'!CC52)+(HOUR('Raw Data'!CC52)*60)),"N/A",MINUTE('Raw Data'!CC52)+(HOUR('Raw Data'!CC52)*60))</f>
        <v>300</v>
      </c>
      <c r="CD50" s="19">
        <f>+IF(ISERROR(MINUTE('Raw Data'!CD52)+(HOUR('Raw Data'!CD52)*60)),"N/A",MINUTE('Raw Data'!CD52)+(HOUR('Raw Data'!CD52)*60))</f>
        <v>3</v>
      </c>
    </row>
    <row r="51" spans="1:82" x14ac:dyDescent="0.25">
      <c r="A51" s="215"/>
      <c r="B51" t="s">
        <v>87</v>
      </c>
      <c r="C51" t="s">
        <v>43</v>
      </c>
      <c r="D51" s="19">
        <f>+IF(ISERROR(MINUTE('Raw Data'!D53)+(HOUR('Raw Data'!D53)*60)),"N/A",MINUTE('Raw Data'!D53)+(HOUR('Raw Data'!D53)*60))</f>
        <v>25</v>
      </c>
      <c r="E51" s="19">
        <f>+IF(ISERROR(MINUTE('Raw Data'!E53)+(HOUR('Raw Data'!E53)*60)),"N/A",MINUTE('Raw Data'!E53)+(HOUR('Raw Data'!E53)*60))</f>
        <v>10</v>
      </c>
      <c r="F51" s="19">
        <f>+IF(ISERROR(MINUTE('Raw Data'!F53)+(HOUR('Raw Data'!F53)*60)),"N/A",MINUTE('Raw Data'!F53)+(HOUR('Raw Data'!F53)*60))</f>
        <v>4</v>
      </c>
      <c r="G51" s="19">
        <f>+IF(ISERROR(MINUTE('Raw Data'!G53)+(HOUR('Raw Data'!G53)*60)),"N/A",MINUTE('Raw Data'!G53)+(HOUR('Raw Data'!G53)*60))</f>
        <v>71</v>
      </c>
      <c r="H51" s="19">
        <f>+IF(ISERROR(MINUTE('Raw Data'!H53)+(HOUR('Raw Data'!H53)*60)),"N/A",MINUTE('Raw Data'!H53)+(HOUR('Raw Data'!H53)*60))</f>
        <v>5</v>
      </c>
      <c r="I51" s="19">
        <f>+IF(ISERROR(MINUTE('Raw Data'!I53)+(HOUR('Raw Data'!I53)*60)),"N/A",MINUTE('Raw Data'!I53)+(HOUR('Raw Data'!I53)*60))</f>
        <v>12</v>
      </c>
      <c r="J51" s="19" t="str">
        <f>+IF(ISERROR(MINUTE('Raw Data'!J53)+(HOUR('Raw Data'!J53)*60)),"N/A",MINUTE('Raw Data'!J53)+(HOUR('Raw Data'!J53)*60))</f>
        <v>N/A</v>
      </c>
      <c r="K51" s="19" t="str">
        <f>+IF(ISERROR(MINUTE('Raw Data'!K53)+(HOUR('Raw Data'!K53)*60)),"N/A",MINUTE('Raw Data'!K53)+(HOUR('Raw Data'!K53)*60))</f>
        <v>N/A</v>
      </c>
      <c r="L51" s="19">
        <f>+IF(ISERROR(MINUTE('Raw Data'!L53)+(HOUR('Raw Data'!L53)*60)),"N/A",MINUTE('Raw Data'!L53)+(HOUR('Raw Data'!L53)*60))</f>
        <v>315</v>
      </c>
      <c r="M51" s="19">
        <f>+IF(ISERROR(MINUTE('Raw Data'!M53)+(HOUR('Raw Data'!M53)*60)),"N/A",MINUTE('Raw Data'!M53)+(HOUR('Raw Data'!M53)*60))</f>
        <v>15</v>
      </c>
      <c r="N51" s="19">
        <f>+IF(ISERROR(MINUTE('Raw Data'!N53)+(HOUR('Raw Data'!N53)*60)),"N/A",MINUTE('Raw Data'!N53)+(HOUR('Raw Data'!N53)*60))</f>
        <v>3</v>
      </c>
      <c r="O51" s="19">
        <f>+IF(ISERROR(MINUTE('Raw Data'!O53)+(HOUR('Raw Data'!O53)*60)),"N/A",MINUTE('Raw Data'!O53)+(HOUR('Raw Data'!O53)*60))</f>
        <v>2</v>
      </c>
      <c r="P51" s="19">
        <f>+IF(ISERROR(MINUTE('Raw Data'!P53)+(HOUR('Raw Data'!P53)*60)),"N/A",MINUTE('Raw Data'!P53)+(HOUR('Raw Data'!P53)*60))</f>
        <v>6</v>
      </c>
      <c r="Q51" s="19">
        <f>+IF(ISERROR(MINUTE('Raw Data'!Q53)+(HOUR('Raw Data'!Q53)*60)),"N/A",MINUTE('Raw Data'!Q53)+(HOUR('Raw Data'!Q53)*60))</f>
        <v>9</v>
      </c>
      <c r="R51" s="43">
        <f>+IF(ISERROR(MINUTE('Raw Data'!R53)+(HOUR('Raw Data'!R53)*60)),"N/A",MINUTE('Raw Data'!R53)+(HOUR('Raw Data'!R53)*60))</f>
        <v>240</v>
      </c>
      <c r="S51" s="19" t="str">
        <f>+IF(ISERROR(MINUTE('Raw Data'!S53)+(HOUR('Raw Data'!S53)*60)),"N/A",MINUTE('Raw Data'!S53)+(HOUR('Raw Data'!S53)*60))</f>
        <v>N/A</v>
      </c>
      <c r="T51" s="19">
        <f>+IF(ISERROR(MINUTE('Raw Data'!T53)+(HOUR('Raw Data'!T53)*60)),"N/A",MINUTE('Raw Data'!T53)+(HOUR('Raw Data'!T53)*60))</f>
        <v>0</v>
      </c>
      <c r="U51" s="19">
        <f>+IF(ISERROR(MINUTE('Raw Data'!U53)+(HOUR('Raw Data'!U53)*60)),"N/A",MINUTE('Raw Data'!U53)+(HOUR('Raw Data'!U53)*60))</f>
        <v>120</v>
      </c>
      <c r="V51" s="19">
        <f>+IF(ISERROR(MINUTE('Raw Data'!V53)+(HOUR('Raw Data'!V53)*60)),"N/A",MINUTE('Raw Data'!V53)+(HOUR('Raw Data'!V53)*60))</f>
        <v>120</v>
      </c>
      <c r="W51" s="19">
        <f>+IF(ISERROR(MINUTE('Raw Data'!W53)+(HOUR('Raw Data'!W53)*60)),"N/A",MINUTE('Raw Data'!W53)+(HOUR('Raw Data'!W53)*60))</f>
        <v>182</v>
      </c>
      <c r="X51" s="19" t="str">
        <f>+IF(ISERROR(MINUTE('Raw Data'!X53)+(HOUR('Raw Data'!X53)*60)),"N/A",MINUTE('Raw Data'!X53)+(HOUR('Raw Data'!X53)*60))</f>
        <v>N/A</v>
      </c>
      <c r="Y51" s="19">
        <f>+IF(ISERROR(MINUTE('Raw Data'!Y53)+(HOUR('Raw Data'!Y53)*60)),"N/A",MINUTE('Raw Data'!Y53)+(HOUR('Raw Data'!Y53)*60))</f>
        <v>2</v>
      </c>
      <c r="Z51" s="19">
        <f>+IF(ISERROR(MINUTE('Raw Data'!Z53)+(HOUR('Raw Data'!Z53)*60)),"N/A",MINUTE('Raw Data'!Z53)+(HOUR('Raw Data'!Z53)*60))</f>
        <v>600</v>
      </c>
      <c r="AA51" s="19">
        <f>+IF(ISERROR(MINUTE('Raw Data'!AA53)+(HOUR('Raw Data'!AA53)*60)),"N/A",MINUTE('Raw Data'!AA53)+(HOUR('Raw Data'!AA53)*60))</f>
        <v>3</v>
      </c>
      <c r="AB51" s="19">
        <f>+IF(ISERROR(MINUTE('Raw Data'!AB53)+(HOUR('Raw Data'!AB53)*60)),"N/A",MINUTE('Raw Data'!AB53)+(HOUR('Raw Data'!AB53)*60))</f>
        <v>10</v>
      </c>
      <c r="AC51" s="19">
        <f>+IF(ISERROR(MINUTE('Raw Data'!AC53)+(HOUR('Raw Data'!AC53)*60)),"N/A",MINUTE('Raw Data'!AC53)+(HOUR('Raw Data'!AC53)*60))</f>
        <v>10</v>
      </c>
      <c r="AD51" s="19">
        <f>+IF(ISERROR(MINUTE('Raw Data'!AD53)+(HOUR('Raw Data'!AD53)*60)),"N/A",MINUTE('Raw Data'!AD53)+(HOUR('Raw Data'!AD53)*60))</f>
        <v>600</v>
      </c>
      <c r="AE51" s="19">
        <f>+IF(ISERROR(MINUTE('Raw Data'!AE53)+(HOUR('Raw Data'!AE53)*60)),"N/A",MINUTE('Raw Data'!AE53)+(HOUR('Raw Data'!AE53)*60))</f>
        <v>187</v>
      </c>
      <c r="AF51" s="19">
        <f>+IF(ISERROR(MINUTE('Raw Data'!AF53)+(HOUR('Raw Data'!AF53)*60)),"N/A",MINUTE('Raw Data'!AF53)+(HOUR('Raw Data'!AF53)*60))</f>
        <v>6</v>
      </c>
      <c r="AG51" s="19">
        <f>+IF(ISERROR(MINUTE('Raw Data'!AG53)+(HOUR('Raw Data'!AG53)*60)),"N/A",MINUTE('Raw Data'!AG53)+(HOUR('Raw Data'!AG53)*60))</f>
        <v>3</v>
      </c>
      <c r="AH51" s="19">
        <f>+IF(ISERROR(MINUTE('Raw Data'!AH53)+(HOUR('Raw Data'!AH53)*60)),"N/A",MINUTE('Raw Data'!AH53)+(HOUR('Raw Data'!AH53)*60))</f>
        <v>165</v>
      </c>
      <c r="AI51" s="19">
        <f>+IF(ISERROR(MINUTE('Raw Data'!AI53)+(HOUR('Raw Data'!AI53)*60)),"N/A",MINUTE('Raw Data'!AI53)+(HOUR('Raw Data'!AI53)*60))</f>
        <v>3</v>
      </c>
      <c r="AJ51" s="19">
        <f>+IF(ISERROR(MINUTE('Raw Data'!AJ53)+(HOUR('Raw Data'!AJ53)*60)),"N/A",MINUTE('Raw Data'!AJ53)+(HOUR('Raw Data'!AJ53)*60))</f>
        <v>2</v>
      </c>
      <c r="AK51" s="19">
        <f>+IF(ISERROR(MINUTE('Raw Data'!AK53)+(HOUR('Raw Data'!AK53)*60)),"N/A",MINUTE('Raw Data'!AK53)+(HOUR('Raw Data'!AK53)*60))</f>
        <v>5</v>
      </c>
      <c r="AL51" s="19">
        <f>+IF(ISERROR(MINUTE('Raw Data'!AL53)+(HOUR('Raw Data'!AL53)*60)),"N/A",MINUTE('Raw Data'!AL53)+(HOUR('Raw Data'!AL53)*60))</f>
        <v>0</v>
      </c>
      <c r="AM51" s="19">
        <f>+IF(ISERROR(MINUTE('Raw Data'!AM53)+(HOUR('Raw Data'!AM53)*60)),"N/A",MINUTE('Raw Data'!AM53)+(HOUR('Raw Data'!AM53)*60))</f>
        <v>30</v>
      </c>
      <c r="AN51" s="19">
        <f>+IF(ISERROR(MINUTE('Raw Data'!AN53)+(HOUR('Raw Data'!AN53)*60)),"N/A",MINUTE('Raw Data'!AN53)+(HOUR('Raw Data'!AN53)*60))</f>
        <v>15</v>
      </c>
      <c r="AO51" s="19">
        <f>+IF(ISERROR(MINUTE('Raw Data'!AO53)+(HOUR('Raw Data'!AO53)*60)),"N/A",MINUTE('Raw Data'!AO53)+(HOUR('Raw Data'!AO53)*60))</f>
        <v>2</v>
      </c>
      <c r="AP51" s="19" t="str">
        <f>+IF(ISERROR(MINUTE('Raw Data'!AP53)+(HOUR('Raw Data'!AP53)*60)),"N/A",MINUTE('Raw Data'!AP53)+(HOUR('Raw Data'!AP53)*60))</f>
        <v>N/A</v>
      </c>
      <c r="AQ51" s="19">
        <f>+IF(ISERROR(MINUTE('Raw Data'!AQ53)+(HOUR('Raw Data'!AQ53)*60)),"N/A",MINUTE('Raw Data'!AQ53)+(HOUR('Raw Data'!AQ53)*60))</f>
        <v>5</v>
      </c>
      <c r="AR51" s="19">
        <f>+IF(ISERROR(MINUTE('Raw Data'!AR53)+(HOUR('Raw Data'!AR53)*60)),"N/A",MINUTE('Raw Data'!AR53)+(HOUR('Raw Data'!AR53)*60))</f>
        <v>5</v>
      </c>
      <c r="AS51" s="19" t="str">
        <f>+IF(ISERROR(MINUTE('Raw Data'!AS53)+(HOUR('Raw Data'!AS53)*60)),"N/A",MINUTE('Raw Data'!AS53)+(HOUR('Raw Data'!AS53)*60))</f>
        <v>N/A</v>
      </c>
      <c r="AT51" s="19" t="str">
        <f>+IF(ISERROR(MINUTE('Raw Data'!AT53)+(HOUR('Raw Data'!AT53)*60)),"N/A",MINUTE('Raw Data'!AT53)+(HOUR('Raw Data'!AT53)*60))</f>
        <v>N/A</v>
      </c>
      <c r="AU51" s="19" t="str">
        <f>+IF(ISERROR(MINUTE('Raw Data'!AU53)+(HOUR('Raw Data'!AU53)*60)),"N/A",MINUTE('Raw Data'!AU53)+(HOUR('Raw Data'!AU53)*60))</f>
        <v>N/A</v>
      </c>
      <c r="AV51" s="19">
        <f>+IF(ISERROR(MINUTE('Raw Data'!AV53)+(HOUR('Raw Data'!AV53)*60)),"N/A",MINUTE('Raw Data'!AV53)+(HOUR('Raw Data'!AV53)*60))</f>
        <v>5</v>
      </c>
      <c r="AW51" s="19" t="str">
        <f>+IF(ISERROR(MINUTE('Raw Data'!AW53)+(HOUR('Raw Data'!AW53)*60)),"N/A",MINUTE('Raw Data'!AW53)+(HOUR('Raw Data'!AW53)*60))</f>
        <v>N/A</v>
      </c>
      <c r="AX51" s="19">
        <f>+IF(ISERROR(MINUTE('Raw Data'!AX53)+(HOUR('Raw Data'!AX53)*60)),"N/A",MINUTE('Raw Data'!AX53)+(HOUR('Raw Data'!AX53)*60))</f>
        <v>30</v>
      </c>
      <c r="AY51" s="19">
        <f>+IF(ISERROR(MINUTE('Raw Data'!AY53)+(HOUR('Raw Data'!AY53)*60)),"N/A",MINUTE('Raw Data'!AY53)+(HOUR('Raw Data'!AY53)*60))</f>
        <v>120</v>
      </c>
      <c r="AZ51" s="19">
        <f>+IF(ISERROR(MINUTE('Raw Data'!AZ53)+(HOUR('Raw Data'!AZ53)*60)),"N/A",MINUTE('Raw Data'!AZ53)+(HOUR('Raw Data'!AZ53)*60))</f>
        <v>2</v>
      </c>
      <c r="BA51" s="19">
        <f>+IF(ISERROR(MINUTE('Raw Data'!BA53)+(HOUR('Raw Data'!BA53)*60)),"N/A",MINUTE('Raw Data'!BA53)+(HOUR('Raw Data'!BA53)*60))</f>
        <v>3</v>
      </c>
      <c r="BB51" s="19" t="str">
        <f>+IF(ISERROR(MINUTE('Raw Data'!BB53)+(HOUR('Raw Data'!BB53)*60)),"N/A",MINUTE('Raw Data'!BB53)+(HOUR('Raw Data'!BB53)*60))</f>
        <v>N/A</v>
      </c>
      <c r="BC51" s="19">
        <f>+IF(ISERROR(MINUTE('Raw Data'!BC53)+(HOUR('Raw Data'!BC53)*60)),"N/A",MINUTE('Raw Data'!BC53)+(HOUR('Raw Data'!BC53)*60))</f>
        <v>8</v>
      </c>
      <c r="BD51" s="19">
        <f>+IF(ISERROR(MINUTE('Raw Data'!BD53)+(HOUR('Raw Data'!BD53)*60)),"N/A",MINUTE('Raw Data'!BD53)+(HOUR('Raw Data'!BD53)*60))</f>
        <v>7</v>
      </c>
      <c r="BE51" s="19" t="str">
        <f>+IF(ISERROR(MINUTE('Raw Data'!BE53)+(HOUR('Raw Data'!BE53)*60)),"N/A",MINUTE('Raw Data'!BE53)+(HOUR('Raw Data'!BE53)*60))</f>
        <v>N/A</v>
      </c>
      <c r="BF51" s="19" t="str">
        <f>+IF(ISERROR(MINUTE('Raw Data'!BF53)+(HOUR('Raw Data'!BF53)*60)),"N/A",MINUTE('Raw Data'!BF53)+(HOUR('Raw Data'!BF53)*60))</f>
        <v>N/A</v>
      </c>
      <c r="BG51" s="19" t="str">
        <f>+IF(ISERROR(MINUTE('Raw Data'!BG53)+(HOUR('Raw Data'!BG53)*60)),"N/A",MINUTE('Raw Data'!BG53)+(HOUR('Raw Data'!BG53)*60))</f>
        <v>N/A</v>
      </c>
      <c r="BH51" s="19" t="str">
        <f>+IF(ISERROR(MINUTE('Raw Data'!BH53)+(HOUR('Raw Data'!BH53)*60)),"N/A",MINUTE('Raw Data'!BH53)+(HOUR('Raw Data'!BH53)*60))</f>
        <v>N/A</v>
      </c>
      <c r="BI51" s="19" t="str">
        <f>+IF(ISERROR(MINUTE('Raw Data'!BI53)+(HOUR('Raw Data'!BI53)*60)),"N/A",MINUTE('Raw Data'!BI53)+(HOUR('Raw Data'!BI53)*60))</f>
        <v>N/A</v>
      </c>
      <c r="BJ51" s="19">
        <f>+IF(ISERROR(MINUTE('Raw Data'!BJ53)+(HOUR('Raw Data'!BJ53)*60)),"N/A",MINUTE('Raw Data'!BJ53)+(HOUR('Raw Data'!BJ53)*60))</f>
        <v>3</v>
      </c>
      <c r="BK51" s="19">
        <f>+IF(ISERROR(MINUTE('Raw Data'!BK53)+(HOUR('Raw Data'!BK53)*60)),"N/A",MINUTE('Raw Data'!BK53)+(HOUR('Raw Data'!BK53)*60))</f>
        <v>4</v>
      </c>
      <c r="BL51" s="19" t="str">
        <f>+IF(ISERROR(MINUTE('Raw Data'!BL53)+(HOUR('Raw Data'!BL53)*60)),"N/A",MINUTE('Raw Data'!BL53)+(HOUR('Raw Data'!BL53)*60))</f>
        <v>N/A</v>
      </c>
      <c r="BM51" s="19" t="str">
        <f>+IF(ISERROR(MINUTE('Raw Data'!BM53)+(HOUR('Raw Data'!BM53)*60)),"N/A",MINUTE('Raw Data'!BM53)+(HOUR('Raw Data'!BM53)*60))</f>
        <v>N/A</v>
      </c>
      <c r="BN51" s="19" t="str">
        <f>+IF(ISERROR(MINUTE('Raw Data'!BN53)+(HOUR('Raw Data'!BN53)*60)),"N/A",MINUTE('Raw Data'!BN53)+(HOUR('Raw Data'!BN53)*60))</f>
        <v>N/A</v>
      </c>
      <c r="BO51" s="19">
        <f>+IF(ISERROR(MINUTE('Raw Data'!BO53)+(HOUR('Raw Data'!BO53)*60)),"N/A",MINUTE('Raw Data'!BO53)+(HOUR('Raw Data'!BO53)*60))</f>
        <v>330</v>
      </c>
      <c r="BP51" s="19">
        <f>+IF(ISERROR(MINUTE('Raw Data'!BP53)+(HOUR('Raw Data'!BP53)*60)),"N/A",MINUTE('Raw Data'!BP53)+(HOUR('Raw Data'!BP53)*60))</f>
        <v>195</v>
      </c>
      <c r="BQ51" s="19">
        <f>+IF(ISERROR(MINUTE('Raw Data'!BQ53)+(HOUR('Raw Data'!BQ53)*60)),"N/A",MINUTE('Raw Data'!BQ53)+(HOUR('Raw Data'!BQ53)*60))</f>
        <v>295</v>
      </c>
      <c r="BR51" s="19">
        <f>+IF(ISERROR(MINUTE('Raw Data'!BR53)+(HOUR('Raw Data'!BR53)*60)),"N/A",MINUTE('Raw Data'!BR53)+(HOUR('Raw Data'!BR53)*60))</f>
        <v>4</v>
      </c>
      <c r="BS51" s="19">
        <f>+IF(ISERROR(MINUTE('Raw Data'!BS53)+(HOUR('Raw Data'!BS53)*60)),"N/A",MINUTE('Raw Data'!BS53)+(HOUR('Raw Data'!BS53)*60))</f>
        <v>10</v>
      </c>
      <c r="BT51" s="19">
        <f>+IF(ISERROR(MINUTE('Raw Data'!BT53)+(HOUR('Raw Data'!BT53)*60)),"N/A",MINUTE('Raw Data'!BT53)+(HOUR('Raw Data'!BT53)*60))</f>
        <v>5</v>
      </c>
      <c r="BU51" s="19">
        <f>+IF(ISERROR(MINUTE('Raw Data'!BU53)+(HOUR('Raw Data'!BU53)*60)),"N/A",MINUTE('Raw Data'!BU53)+(HOUR('Raw Data'!BU53)*60))</f>
        <v>5</v>
      </c>
      <c r="BV51" s="19">
        <f>+IF(ISERROR(MINUTE('Raw Data'!BV53)+(HOUR('Raw Data'!BV53)*60)),"N/A",MINUTE('Raw Data'!BV53)+(HOUR('Raw Data'!BV53)*60))</f>
        <v>4</v>
      </c>
      <c r="BW51" s="19" t="str">
        <f>+IF(ISERROR(MINUTE('Raw Data'!BW53)+(HOUR('Raw Data'!BW53)*60)),"N/A",MINUTE('Raw Data'!BW53)+(HOUR('Raw Data'!BW53)*60))</f>
        <v>N/A</v>
      </c>
      <c r="BX51" s="19" t="str">
        <f>+IF(ISERROR(MINUTE('Raw Data'!BX53)+(HOUR('Raw Data'!BX53)*60)),"N/A",MINUTE('Raw Data'!BX53)+(HOUR('Raw Data'!BX53)*60))</f>
        <v>N/A</v>
      </c>
      <c r="BY51" s="19">
        <f>+IF(ISERROR(MINUTE('Raw Data'!BY53)+(HOUR('Raw Data'!BY53)*60)),"N/A",MINUTE('Raw Data'!BY53)+(HOUR('Raw Data'!BY53)*60))</f>
        <v>660</v>
      </c>
      <c r="BZ51" s="19" t="str">
        <f>+IF(ISERROR(MINUTE('Raw Data'!BZ53)+(HOUR('Raw Data'!BZ53)*60)),"N/A",MINUTE('Raw Data'!BZ53)+(HOUR('Raw Data'!BZ53)*60))</f>
        <v>N/A</v>
      </c>
      <c r="CA51" s="19">
        <f>+IF(ISERROR(MINUTE('Raw Data'!CA53)+(HOUR('Raw Data'!CA53)*60)),"N/A",MINUTE('Raw Data'!CA53)+(HOUR('Raw Data'!CA53)*60))</f>
        <v>2</v>
      </c>
      <c r="CB51" s="19">
        <f>+IF(ISERROR(MINUTE('Raw Data'!CB53)+(HOUR('Raw Data'!CB53)*60)),"N/A",MINUTE('Raw Data'!CB53)+(HOUR('Raw Data'!CB53)*60))</f>
        <v>2</v>
      </c>
      <c r="CC51" s="19">
        <f>+IF(ISERROR(MINUTE('Raw Data'!CC53)+(HOUR('Raw Data'!CC53)*60)),"N/A",MINUTE('Raw Data'!CC53)+(HOUR('Raw Data'!CC53)*60))</f>
        <v>300</v>
      </c>
      <c r="CD51" s="19">
        <f>+IF(ISERROR(MINUTE('Raw Data'!CD53)+(HOUR('Raw Data'!CD53)*60)),"N/A",MINUTE('Raw Data'!CD53)+(HOUR('Raw Data'!CD53)*60))</f>
        <v>1</v>
      </c>
    </row>
    <row r="52" spans="1:82" x14ac:dyDescent="0.25">
      <c r="A52" s="215"/>
      <c r="B52" t="s">
        <v>87</v>
      </c>
      <c r="C52" t="s">
        <v>44</v>
      </c>
      <c r="D52" s="19">
        <f>+IF(ISERROR((SECOND('Raw Data'!D54)/60)+MINUTE('Raw Data'!D54)+(HOUR('Raw Data'!D54)*60)),"N/A",(SECOND('Raw Data'!D54)/60)+MINUTE('Raw Data'!D54)+(HOUR('Raw Data'!D54)*60))</f>
        <v>2.7166666666666668</v>
      </c>
      <c r="E52" s="19">
        <f>+IF(ISERROR((SECOND('Raw Data'!E54)/60)+MINUTE('Raw Data'!E54)+(HOUR('Raw Data'!E54)*60)),"N/A",(SECOND('Raw Data'!E54)/60)+MINUTE('Raw Data'!E54)+(HOUR('Raw Data'!E54)*60))</f>
        <v>3.1666666666666665</v>
      </c>
      <c r="F52" s="19">
        <f>+IF(ISERROR((SECOND('Raw Data'!F54)/60)+MINUTE('Raw Data'!F54)+(HOUR('Raw Data'!F54)*60)),"N/A",(SECOND('Raw Data'!F54)/60)+MINUTE('Raw Data'!F54)+(HOUR('Raw Data'!F54)*60))</f>
        <v>6</v>
      </c>
      <c r="G52" s="19">
        <f>+IF(ISERROR((SECOND('Raw Data'!G54)/60)+MINUTE('Raw Data'!G54)+(HOUR('Raw Data'!G54)*60)),"N/A",(SECOND('Raw Data'!G54)/60)+MINUTE('Raw Data'!G54)+(HOUR('Raw Data'!G54)*60))</f>
        <v>5.25</v>
      </c>
      <c r="H52" s="19">
        <f>+IF(ISERROR((SECOND('Raw Data'!H54)/60)+MINUTE('Raw Data'!H54)+(HOUR('Raw Data'!H54)*60)),"N/A",(SECOND('Raw Data'!H54)/60)+MINUTE('Raw Data'!H54)+(HOUR('Raw Data'!H54)*60))</f>
        <v>1.2833333333333332</v>
      </c>
      <c r="I52" s="19">
        <f>+IF(ISERROR((SECOND('Raw Data'!I54)/60)+MINUTE('Raw Data'!I54)+(HOUR('Raw Data'!I54)*60)),"N/A",(SECOND('Raw Data'!I54)/60)+MINUTE('Raw Data'!I54)+(HOUR('Raw Data'!I54)*60))</f>
        <v>7.25</v>
      </c>
      <c r="J52" s="19">
        <f>+IF(ISERROR((SECOND('Raw Data'!J54)/60)+MINUTE('Raw Data'!J54)+(HOUR('Raw Data'!J54)*60)),"N/A",(SECOND('Raw Data'!J54)/60)+MINUTE('Raw Data'!J54)+(HOUR('Raw Data'!J54)*60))</f>
        <v>3</v>
      </c>
      <c r="K52" s="19">
        <f>+IF(ISERROR((SECOND('Raw Data'!K54)/60)+MINUTE('Raw Data'!K54)+(HOUR('Raw Data'!K54)*60)),"N/A",(SECOND('Raw Data'!K54)/60)+MINUTE('Raw Data'!K54)+(HOUR('Raw Data'!K54)*60))</f>
        <v>3.5333333333333332</v>
      </c>
      <c r="L52" s="19">
        <f>+IF(ISERROR((SECOND('Raw Data'!L54)/60)+MINUTE('Raw Data'!L54)+(HOUR('Raw Data'!L54)*60)),"N/A",(SECOND('Raw Data'!L54)/60)+MINUTE('Raw Data'!L54)+(HOUR('Raw Data'!L54)*60))</f>
        <v>2.5</v>
      </c>
      <c r="M52" s="19">
        <f>+IF(ISERROR((SECOND('Raw Data'!M54)/60)+MINUTE('Raw Data'!M54)+(HOUR('Raw Data'!M54)*60)),"N/A",(SECOND('Raw Data'!M54)/60)+MINUTE('Raw Data'!M54)+(HOUR('Raw Data'!M54)*60))</f>
        <v>2.5</v>
      </c>
      <c r="N52" s="19">
        <f>+IF(ISERROR((SECOND('Raw Data'!N54)/60)+MINUTE('Raw Data'!N54)+(HOUR('Raw Data'!N54)*60)),"N/A",(SECOND('Raw Data'!N54)/60)+MINUTE('Raw Data'!N54)+(HOUR('Raw Data'!N54)*60))</f>
        <v>3.3833333333333333</v>
      </c>
      <c r="O52" s="19">
        <f>+IF(ISERROR((SECOND('Raw Data'!O54)/60)+MINUTE('Raw Data'!O54)+(HOUR('Raw Data'!O54)*60)),"N/A",(SECOND('Raw Data'!O54)/60)+MINUTE('Raw Data'!O54)+(HOUR('Raw Data'!O54)*60))</f>
        <v>2.4666666666666668</v>
      </c>
      <c r="P52" s="19">
        <f>+IF(ISERROR((SECOND('Raw Data'!P54)/60)+MINUTE('Raw Data'!P54)+(HOUR('Raw Data'!P54)*60)),"N/A",(SECOND('Raw Data'!P54)/60)+MINUTE('Raw Data'!P54)+(HOUR('Raw Data'!P54)*60))</f>
        <v>3</v>
      </c>
      <c r="Q52" s="19">
        <f>+IF(ISERROR((SECOND('Raw Data'!Q54)/60)+MINUTE('Raw Data'!Q54)+(HOUR('Raw Data'!Q54)*60)),"N/A",(SECOND('Raw Data'!Q54)/60)+MINUTE('Raw Data'!Q54)+(HOUR('Raw Data'!Q54)*60))</f>
        <v>1.1499999999999999</v>
      </c>
      <c r="R52" s="43">
        <f>+IF(ISERROR((SECOND('Raw Data'!R54)/60)+MINUTE('Raw Data'!R54)+(HOUR('Raw Data'!R54)*60)),"N/A",(SECOND('Raw Data'!R54)/60)+MINUTE('Raw Data'!R54)+(HOUR('Raw Data'!R54)*60))</f>
        <v>1.3333333333333333</v>
      </c>
      <c r="S52" s="19">
        <f>+IF(ISERROR((SECOND('Raw Data'!S54)/60)+MINUTE('Raw Data'!S54)+(HOUR('Raw Data'!S54)*60)),"N/A",(SECOND('Raw Data'!S54)/60)+MINUTE('Raw Data'!S54)+(HOUR('Raw Data'!S54)*60))</f>
        <v>1.3833333333333333</v>
      </c>
      <c r="T52" s="19">
        <f>+IF(ISERROR((SECOND('Raw Data'!T54)/60)+MINUTE('Raw Data'!T54)+(HOUR('Raw Data'!T54)*60)),"N/A",(SECOND('Raw Data'!T54)/60)+MINUTE('Raw Data'!T54)+(HOUR('Raw Data'!T54)*60))</f>
        <v>0.6166666666666667</v>
      </c>
      <c r="U52" s="19">
        <f>+IF(ISERROR((SECOND('Raw Data'!U54)/60)+MINUTE('Raw Data'!U54)+(HOUR('Raw Data'!U54)*60)),"N/A",(SECOND('Raw Data'!U54)/60)+MINUTE('Raw Data'!U54)+(HOUR('Raw Data'!U54)*60))</f>
        <v>30</v>
      </c>
      <c r="V52" s="19">
        <f>+IF(ISERROR((SECOND('Raw Data'!V54)/60)+MINUTE('Raw Data'!V54)+(HOUR('Raw Data'!V54)*60)),"N/A",(SECOND('Raw Data'!V54)/60)+MINUTE('Raw Data'!V54)+(HOUR('Raw Data'!V54)*60))</f>
        <v>30</v>
      </c>
      <c r="W52" s="19">
        <f>+IF(ISERROR((SECOND('Raw Data'!W54)/60)+MINUTE('Raw Data'!W54)+(HOUR('Raw Data'!W54)*60)),"N/A",(SECOND('Raw Data'!W54)/60)+MINUTE('Raw Data'!W54)+(HOUR('Raw Data'!W54)*60))</f>
        <v>1.8333333333333335</v>
      </c>
      <c r="X52" s="19">
        <f>+IF(ISERROR((SECOND('Raw Data'!X54)/60)+MINUTE('Raw Data'!X54)+(HOUR('Raw Data'!X54)*60)),"N/A",(SECOND('Raw Data'!X54)/60)+MINUTE('Raw Data'!X54)+(HOUR('Raw Data'!X54)*60))</f>
        <v>1.95</v>
      </c>
      <c r="Y52" s="19">
        <f>+IF(ISERROR((SECOND('Raw Data'!Y54)/60)+MINUTE('Raw Data'!Y54)+(HOUR('Raw Data'!Y54)*60)),"N/A",(SECOND('Raw Data'!Y54)/60)+MINUTE('Raw Data'!Y54)+(HOUR('Raw Data'!Y54)*60))</f>
        <v>0.75</v>
      </c>
      <c r="Z52" s="19">
        <f>+IF(ISERROR((SECOND('Raw Data'!Z54)/60)+MINUTE('Raw Data'!Z54)+(HOUR('Raw Data'!Z54)*60)),"N/A",(SECOND('Raw Data'!Z54)/60)+MINUTE('Raw Data'!Z54)+(HOUR('Raw Data'!Z54)*60))</f>
        <v>3.7666666666666666</v>
      </c>
      <c r="AA52" s="19">
        <f>+IF(ISERROR((SECOND('Raw Data'!AA54)/60)+MINUTE('Raw Data'!AA54)+(HOUR('Raw Data'!AA54)*60)),"N/A",(SECOND('Raw Data'!AA54)/60)+MINUTE('Raw Data'!AA54)+(HOUR('Raw Data'!AA54)*60))</f>
        <v>3.25</v>
      </c>
      <c r="AB52" s="19">
        <f>+IF(ISERROR((SECOND('Raw Data'!AB54)/60)+MINUTE('Raw Data'!AB54)+(HOUR('Raw Data'!AB54)*60)),"N/A",(SECOND('Raw Data'!AB54)/60)+MINUTE('Raw Data'!AB54)+(HOUR('Raw Data'!AB54)*60))</f>
        <v>2</v>
      </c>
      <c r="AC52" s="19">
        <f>+IF(ISERROR((SECOND('Raw Data'!AC54)/60)+MINUTE('Raw Data'!AC54)+(HOUR('Raw Data'!AC54)*60)),"N/A",(SECOND('Raw Data'!AC54)/60)+MINUTE('Raw Data'!AC54)+(HOUR('Raw Data'!AC54)*60))</f>
        <v>5.5</v>
      </c>
      <c r="AD52" s="19">
        <f>+IF(ISERROR((SECOND('Raw Data'!AD54)/60)+MINUTE('Raw Data'!AD54)+(HOUR('Raw Data'!AD54)*60)),"N/A",(SECOND('Raw Data'!AD54)/60)+MINUTE('Raw Data'!AD54)+(HOUR('Raw Data'!AD54)*60))</f>
        <v>6.0666666666666664</v>
      </c>
      <c r="AE52" s="19">
        <f>+IF(ISERROR((SECOND('Raw Data'!AE54)/60)+MINUTE('Raw Data'!AE54)+(HOUR('Raw Data'!AE54)*60)),"N/A",(SECOND('Raw Data'!AE54)/60)+MINUTE('Raw Data'!AE54)+(HOUR('Raw Data'!AE54)*60))</f>
        <v>2.1666666666666665</v>
      </c>
      <c r="AF52" s="19">
        <f>+IF(ISERROR((SECOND('Raw Data'!AF54)/60)+MINUTE('Raw Data'!AF54)+(HOUR('Raw Data'!AF54)*60)),"N/A",(SECOND('Raw Data'!AF54)/60)+MINUTE('Raw Data'!AF54)+(HOUR('Raw Data'!AF54)*60))</f>
        <v>0.33333333333333331</v>
      </c>
      <c r="AG52" s="19">
        <f>+IF(ISERROR((SECOND('Raw Data'!AG54)/60)+MINUTE('Raw Data'!AG54)+(HOUR('Raw Data'!AG54)*60)),"N/A",(SECOND('Raw Data'!AG54)/60)+MINUTE('Raw Data'!AG54)+(HOUR('Raw Data'!AG54)*60))</f>
        <v>3.5833333333333335</v>
      </c>
      <c r="AH52" s="19">
        <f>+IF(ISERROR((SECOND('Raw Data'!AH54)/60)+MINUTE('Raw Data'!AH54)+(HOUR('Raw Data'!AH54)*60)),"N/A",(SECOND('Raw Data'!AH54)/60)+MINUTE('Raw Data'!AH54)+(HOUR('Raw Data'!AH54)*60))</f>
        <v>0.75</v>
      </c>
      <c r="AI52" s="19">
        <f>+IF(ISERROR((SECOND('Raw Data'!AI54)/60)+MINUTE('Raw Data'!AI54)+(HOUR('Raw Data'!AI54)*60)),"N/A",(SECOND('Raw Data'!AI54)/60)+MINUTE('Raw Data'!AI54)+(HOUR('Raw Data'!AI54)*60))</f>
        <v>2.4</v>
      </c>
      <c r="AJ52" s="19">
        <f>+IF(ISERROR((SECOND('Raw Data'!AJ54)/60)+MINUTE('Raw Data'!AJ54)+(HOUR('Raw Data'!AJ54)*60)),"N/A",(SECOND('Raw Data'!AJ54)/60)+MINUTE('Raw Data'!AJ54)+(HOUR('Raw Data'!AJ54)*60))</f>
        <v>3</v>
      </c>
      <c r="AK52" s="19">
        <f>+IF(ISERROR((SECOND('Raw Data'!AK54)/60)+MINUTE('Raw Data'!AK54)+(HOUR('Raw Data'!AK54)*60)),"N/A",(SECOND('Raw Data'!AK54)/60)+MINUTE('Raw Data'!AK54)+(HOUR('Raw Data'!AK54)*60))</f>
        <v>8.5</v>
      </c>
      <c r="AL52" s="19">
        <f>+IF(ISERROR((SECOND('Raw Data'!AL54)/60)+MINUTE('Raw Data'!AL54)+(HOUR('Raw Data'!AL54)*60)),"N/A",(SECOND('Raw Data'!AL54)/60)+MINUTE('Raw Data'!AL54)+(HOUR('Raw Data'!AL54)*60))</f>
        <v>2.7166666666666668</v>
      </c>
      <c r="AM52" s="19">
        <f>+IF(ISERROR((SECOND('Raw Data'!AM54)/60)+MINUTE('Raw Data'!AM54)+(HOUR('Raw Data'!AM54)*60)),"N/A",(SECOND('Raw Data'!AM54)/60)+MINUTE('Raw Data'!AM54)+(HOUR('Raw Data'!AM54)*60))</f>
        <v>8.85</v>
      </c>
      <c r="AN52" s="19">
        <f>+IF(ISERROR((SECOND('Raw Data'!AN54)/60)+MINUTE('Raw Data'!AN54)+(HOUR('Raw Data'!AN54)*60)),"N/A",(SECOND('Raw Data'!AN54)/60)+MINUTE('Raw Data'!AN54)+(HOUR('Raw Data'!AN54)*60))</f>
        <v>6.8666666666666671</v>
      </c>
      <c r="AO52" s="19">
        <f>+IF(ISERROR((SECOND('Raw Data'!AO54)/60)+MINUTE('Raw Data'!AO54)+(HOUR('Raw Data'!AO54)*60)),"N/A",(SECOND('Raw Data'!AO54)/60)+MINUTE('Raw Data'!AO54)+(HOUR('Raw Data'!AO54)*60))</f>
        <v>1.3166666666666667</v>
      </c>
      <c r="AP52" s="19" t="str">
        <f>+IF(ISERROR((SECOND('Raw Data'!AP54)/60)+MINUTE('Raw Data'!AP54)+(HOUR('Raw Data'!AP54)*60)),"N/A",(SECOND('Raw Data'!AP54)/60)+MINUTE('Raw Data'!AP54)+(HOUR('Raw Data'!AP54)*60))</f>
        <v>N/A</v>
      </c>
      <c r="AQ52" s="19">
        <f>+IF(ISERROR((SECOND('Raw Data'!AQ54)/60)+MINUTE('Raw Data'!AQ54)+(HOUR('Raw Data'!AQ54)*60)),"N/A",(SECOND('Raw Data'!AQ54)/60)+MINUTE('Raw Data'!AQ54)+(HOUR('Raw Data'!AQ54)*60))</f>
        <v>0.73333333333333328</v>
      </c>
      <c r="AR52" s="19">
        <f>+IF(ISERROR((SECOND('Raw Data'!AR54)/60)+MINUTE('Raw Data'!AR54)+(HOUR('Raw Data'!AR54)*60)),"N/A",(SECOND('Raw Data'!AR54)/60)+MINUTE('Raw Data'!AR54)+(HOUR('Raw Data'!AR54)*60))</f>
        <v>2.1666666666666665</v>
      </c>
      <c r="AS52" s="19">
        <f>+IF(ISERROR((SECOND('Raw Data'!AS54)/60)+MINUTE('Raw Data'!AS54)+(HOUR('Raw Data'!AS54)*60)),"N/A",(SECOND('Raw Data'!AS54)/60)+MINUTE('Raw Data'!AS54)+(HOUR('Raw Data'!AS54)*60))</f>
        <v>3</v>
      </c>
      <c r="AT52" s="19" t="str">
        <f>+IF(ISERROR((SECOND('Raw Data'!AT54)/60)+MINUTE('Raw Data'!AT54)+(HOUR('Raw Data'!AT54)*60)),"N/A",(SECOND('Raw Data'!AT54)/60)+MINUTE('Raw Data'!AT54)+(HOUR('Raw Data'!AT54)*60))</f>
        <v>N/A</v>
      </c>
      <c r="AU52" s="19">
        <f>+IF(ISERROR((SECOND('Raw Data'!AU54)/60)+MINUTE('Raw Data'!AU54)+(HOUR('Raw Data'!AU54)*60)),"N/A",(SECOND('Raw Data'!AU54)/60)+MINUTE('Raw Data'!AU54)+(HOUR('Raw Data'!AU54)*60))</f>
        <v>0.75</v>
      </c>
      <c r="AV52" s="19">
        <f>+IF(ISERROR((SECOND('Raw Data'!AV54)/60)+MINUTE('Raw Data'!AV54)+(HOUR('Raw Data'!AV54)*60)),"N/A",(SECOND('Raw Data'!AV54)/60)+MINUTE('Raw Data'!AV54)+(HOUR('Raw Data'!AV54)*60))</f>
        <v>1.75</v>
      </c>
      <c r="AW52" s="19">
        <f>+IF(ISERROR((SECOND('Raw Data'!AW54)/60)+MINUTE('Raw Data'!AW54)+(HOUR('Raw Data'!AW54)*60)),"N/A",(SECOND('Raw Data'!AW54)/60)+MINUTE('Raw Data'!AW54)+(HOUR('Raw Data'!AW54)*60))</f>
        <v>2.85</v>
      </c>
      <c r="AX52" s="19">
        <f>+IF(ISERROR((SECOND('Raw Data'!AX54)/60)+MINUTE('Raw Data'!AX54)+(HOUR('Raw Data'!AX54)*60)),"N/A",(SECOND('Raw Data'!AX54)/60)+MINUTE('Raw Data'!AX54)+(HOUR('Raw Data'!AX54)*60))</f>
        <v>1.0833333333333333</v>
      </c>
      <c r="AY52" s="19">
        <f>+IF(ISERROR((SECOND('Raw Data'!AY54)/60)+MINUTE('Raw Data'!AY54)+(HOUR('Raw Data'!AY54)*60)),"N/A",(SECOND('Raw Data'!AY54)/60)+MINUTE('Raw Data'!AY54)+(HOUR('Raw Data'!AY54)*60))</f>
        <v>4</v>
      </c>
      <c r="AZ52" s="19">
        <f>+IF(ISERROR((SECOND('Raw Data'!AZ54)/60)+MINUTE('Raw Data'!AZ54)+(HOUR('Raw Data'!AZ54)*60)),"N/A",(SECOND('Raw Data'!AZ54)/60)+MINUTE('Raw Data'!AZ54)+(HOUR('Raw Data'!AZ54)*60))</f>
        <v>1</v>
      </c>
      <c r="BA52" s="19">
        <f>+IF(ISERROR((SECOND('Raw Data'!BA54)/60)+MINUTE('Raw Data'!BA54)+(HOUR('Raw Data'!BA54)*60)),"N/A",(SECOND('Raw Data'!BA54)/60)+MINUTE('Raw Data'!BA54)+(HOUR('Raw Data'!BA54)*60))</f>
        <v>2.2833333333333332</v>
      </c>
      <c r="BB52" s="19">
        <f>+IF(ISERROR((SECOND('Raw Data'!BB54)/60)+MINUTE('Raw Data'!BB54)+(HOUR('Raw Data'!BB54)*60)),"N/A",(SECOND('Raw Data'!BB54)/60)+MINUTE('Raw Data'!BB54)+(HOUR('Raw Data'!BB54)*60))</f>
        <v>1.7666666666666666</v>
      </c>
      <c r="BC52" s="19">
        <f>+IF(ISERROR((SECOND('Raw Data'!BC54)/60)+MINUTE('Raw Data'!BC54)+(HOUR('Raw Data'!BC54)*60)),"N/A",(SECOND('Raw Data'!BC54)/60)+MINUTE('Raw Data'!BC54)+(HOUR('Raw Data'!BC54)*60))</f>
        <v>3.1333333333333333</v>
      </c>
      <c r="BD52" s="19">
        <f>+IF(ISERROR((SECOND('Raw Data'!BD54)/60)+MINUTE('Raw Data'!BD54)+(HOUR('Raw Data'!BD54)*60)),"N/A",(SECOND('Raw Data'!BD54)/60)+MINUTE('Raw Data'!BD54)+(HOUR('Raw Data'!BD54)*60))</f>
        <v>2.25</v>
      </c>
      <c r="BE52" s="19">
        <f>+IF(ISERROR((SECOND('Raw Data'!BE54)/60)+MINUTE('Raw Data'!BE54)+(HOUR('Raw Data'!BE54)*60)),"N/A",(SECOND('Raw Data'!BE54)/60)+MINUTE('Raw Data'!BE54)+(HOUR('Raw Data'!BE54)*60))</f>
        <v>4.5</v>
      </c>
      <c r="BF52" s="19">
        <f>+IF(ISERROR((SECOND('Raw Data'!BF54)/60)+MINUTE('Raw Data'!BF54)+(HOUR('Raw Data'!BF54)*60)),"N/A",(SECOND('Raw Data'!BF54)/60)+MINUTE('Raw Data'!BF54)+(HOUR('Raw Data'!BF54)*60))</f>
        <v>5.166666666666667</v>
      </c>
      <c r="BG52" s="19">
        <f>+IF(ISERROR((SECOND('Raw Data'!BG54)/60)+MINUTE('Raw Data'!BG54)+(HOUR('Raw Data'!BG54)*60)),"N/A",(SECOND('Raw Data'!BG54)/60)+MINUTE('Raw Data'!BG54)+(HOUR('Raw Data'!BG54)*60))</f>
        <v>5</v>
      </c>
      <c r="BH52" s="19">
        <f>+IF(ISERROR((SECOND('Raw Data'!BH54)/60)+MINUTE('Raw Data'!BH54)+(HOUR('Raw Data'!BH54)*60)),"N/A",(SECOND('Raw Data'!BH54)/60)+MINUTE('Raw Data'!BH54)+(HOUR('Raw Data'!BH54)*60))</f>
        <v>5.5</v>
      </c>
      <c r="BI52" s="19">
        <f>+IF(ISERROR((SECOND('Raw Data'!BI54)/60)+MINUTE('Raw Data'!BI54)+(HOUR('Raw Data'!BI54)*60)),"N/A",(SECOND('Raw Data'!BI54)/60)+MINUTE('Raw Data'!BI54)+(HOUR('Raw Data'!BI54)*60))</f>
        <v>1.5</v>
      </c>
      <c r="BJ52" s="19">
        <f>+IF(ISERROR((SECOND('Raw Data'!BJ54)/60)+MINUTE('Raw Data'!BJ54)+(HOUR('Raw Data'!BJ54)*60)),"N/A",(SECOND('Raw Data'!BJ54)/60)+MINUTE('Raw Data'!BJ54)+(HOUR('Raw Data'!BJ54)*60))</f>
        <v>3.25</v>
      </c>
      <c r="BK52" s="19">
        <f>+IF(ISERROR((SECOND('Raw Data'!BK54)/60)+MINUTE('Raw Data'!BK54)+(HOUR('Raw Data'!BK54)*60)),"N/A",(SECOND('Raw Data'!BK54)/60)+MINUTE('Raw Data'!BK54)+(HOUR('Raw Data'!BK54)*60))</f>
        <v>3.4333333333333336</v>
      </c>
      <c r="BL52" s="19">
        <f>+IF(ISERROR((SECOND('Raw Data'!BL54)/60)+MINUTE('Raw Data'!BL54)+(HOUR('Raw Data'!BL54)*60)),"N/A",(SECOND('Raw Data'!BL54)/60)+MINUTE('Raw Data'!BL54)+(HOUR('Raw Data'!BL54)*60))</f>
        <v>1.7</v>
      </c>
      <c r="BM52" s="19">
        <f>+IF(ISERROR((SECOND('Raw Data'!BM54)/60)+MINUTE('Raw Data'!BM54)+(HOUR('Raw Data'!BM54)*60)),"N/A",(SECOND('Raw Data'!BM54)/60)+MINUTE('Raw Data'!BM54)+(HOUR('Raw Data'!BM54)*60))</f>
        <v>2.0166666666666666</v>
      </c>
      <c r="BN52" s="19">
        <f>+IF(ISERROR((SECOND('Raw Data'!BN54)/60)+MINUTE('Raw Data'!BN54)+(HOUR('Raw Data'!BN54)*60)),"N/A",(SECOND('Raw Data'!BN54)/60)+MINUTE('Raw Data'!BN54)+(HOUR('Raw Data'!BN54)*60))</f>
        <v>1.3666666666666667</v>
      </c>
      <c r="BO52" s="19">
        <f>+IF(ISERROR((SECOND('Raw Data'!BO54)/60)+MINUTE('Raw Data'!BO54)+(HOUR('Raw Data'!BO54)*60)),"N/A",(SECOND('Raw Data'!BO54)/60)+MINUTE('Raw Data'!BO54)+(HOUR('Raw Data'!BO54)*60))</f>
        <v>4.333333333333333</v>
      </c>
      <c r="BP52" s="19">
        <f>+IF(ISERROR((SECOND('Raw Data'!BP54)/60)+MINUTE('Raw Data'!BP54)+(HOUR('Raw Data'!BP54)*60)),"N/A",(SECOND('Raw Data'!BP54)/60)+MINUTE('Raw Data'!BP54)+(HOUR('Raw Data'!BP54)*60))</f>
        <v>20.666666666666668</v>
      </c>
      <c r="BQ52" s="19">
        <f>+IF(ISERROR((SECOND('Raw Data'!BQ54)/60)+MINUTE('Raw Data'!BQ54)+(HOUR('Raw Data'!BQ54)*60)),"N/A",(SECOND('Raw Data'!BQ54)/60)+MINUTE('Raw Data'!BQ54)+(HOUR('Raw Data'!BQ54)*60))</f>
        <v>4.5</v>
      </c>
      <c r="BR52" s="19">
        <f>+IF(ISERROR((SECOND('Raw Data'!BR54)/60)+MINUTE('Raw Data'!BR54)+(HOUR('Raw Data'!BR54)*60)),"N/A",(SECOND('Raw Data'!BR54)/60)+MINUTE('Raw Data'!BR54)+(HOUR('Raw Data'!BR54)*60))</f>
        <v>7</v>
      </c>
      <c r="BS52" s="19">
        <f>+IF(ISERROR((SECOND('Raw Data'!BS54)/60)+MINUTE('Raw Data'!BS54)+(HOUR('Raw Data'!BS54)*60)),"N/A",(SECOND('Raw Data'!BS54)/60)+MINUTE('Raw Data'!BS54)+(HOUR('Raw Data'!BS54)*60))</f>
        <v>3</v>
      </c>
      <c r="BT52" s="19">
        <f>+IF(ISERROR((SECOND('Raw Data'!BT54)/60)+MINUTE('Raw Data'!BT54)+(HOUR('Raw Data'!BT54)*60)),"N/A",(SECOND('Raw Data'!BT54)/60)+MINUTE('Raw Data'!BT54)+(HOUR('Raw Data'!BT54)*60))</f>
        <v>3</v>
      </c>
      <c r="BU52" s="19">
        <f>+IF(ISERROR((SECOND('Raw Data'!BU54)/60)+MINUTE('Raw Data'!BU54)+(HOUR('Raw Data'!BU54)*60)),"N/A",(SECOND('Raw Data'!BU54)/60)+MINUTE('Raw Data'!BU54)+(HOUR('Raw Data'!BU54)*60))</f>
        <v>30</v>
      </c>
      <c r="BV52" s="19">
        <f>+IF(ISERROR((SECOND('Raw Data'!BV54)/60)+MINUTE('Raw Data'!BV54)+(HOUR('Raw Data'!BV54)*60)),"N/A",(SECOND('Raw Data'!BV54)/60)+MINUTE('Raw Data'!BV54)+(HOUR('Raw Data'!BV54)*60))</f>
        <v>2.0666666666666669</v>
      </c>
      <c r="BW52" s="19">
        <f>+IF(ISERROR((SECOND('Raw Data'!BW54)/60)+MINUTE('Raw Data'!BW54)+(HOUR('Raw Data'!BW54)*60)),"N/A",(SECOND('Raw Data'!BW54)/60)+MINUTE('Raw Data'!BW54)+(HOUR('Raw Data'!BW54)*60))</f>
        <v>0.5</v>
      </c>
      <c r="BX52" s="19">
        <f>+IF(ISERROR((SECOND('Raw Data'!BX54)/60)+MINUTE('Raw Data'!BX54)+(HOUR('Raw Data'!BX54)*60)),"N/A",(SECOND('Raw Data'!BX54)/60)+MINUTE('Raw Data'!BX54)+(HOUR('Raw Data'!BX54)*60))</f>
        <v>0.5</v>
      </c>
      <c r="BY52" s="19">
        <f>+IF(ISERROR((SECOND('Raw Data'!BY54)/60)+MINUTE('Raw Data'!BY54)+(HOUR('Raw Data'!BY54)*60)),"N/A",(SECOND('Raw Data'!BY54)/60)+MINUTE('Raw Data'!BY54)+(HOUR('Raw Data'!BY54)*60))</f>
        <v>1.5</v>
      </c>
      <c r="BZ52" s="19">
        <f>+IF(ISERROR((SECOND('Raw Data'!BZ54)/60)+MINUTE('Raw Data'!BZ54)+(HOUR('Raw Data'!BZ54)*60)),"N/A",(SECOND('Raw Data'!BZ54)/60)+MINUTE('Raw Data'!BZ54)+(HOUR('Raw Data'!BZ54)*60))</f>
        <v>3.5333333333333332</v>
      </c>
      <c r="CA52" s="19">
        <f>+IF(ISERROR((SECOND('Raw Data'!CA54)/60)+MINUTE('Raw Data'!CA54)+(HOUR('Raw Data'!CA54)*60)),"N/A",(SECOND('Raw Data'!CA54)/60)+MINUTE('Raw Data'!CA54)+(HOUR('Raw Data'!CA54)*60))</f>
        <v>2.25</v>
      </c>
      <c r="CB52" s="19">
        <f>+IF(ISERROR((SECOND('Raw Data'!CB54)/60)+MINUTE('Raw Data'!CB54)+(HOUR('Raw Data'!CB54)*60)),"N/A",(SECOND('Raw Data'!CB54)/60)+MINUTE('Raw Data'!CB54)+(HOUR('Raw Data'!CB54)*60))</f>
        <v>3</v>
      </c>
      <c r="CC52" s="19">
        <f>+IF(ISERROR((SECOND('Raw Data'!CC54)/60)+MINUTE('Raw Data'!CC54)+(HOUR('Raw Data'!CC54)*60)),"N/A",(SECOND('Raw Data'!CC54)/60)+MINUTE('Raw Data'!CC54)+(HOUR('Raw Data'!CC54)*60))</f>
        <v>4.666666666666667</v>
      </c>
      <c r="CD52" s="19">
        <f>+IF(ISERROR((SECOND('Raw Data'!CD54)/60)+MINUTE('Raw Data'!CD54)+(HOUR('Raw Data'!CD54)*60)),"N/A",(SECOND('Raw Data'!CD54)/60)+MINUTE('Raw Data'!CD54)+(HOUR('Raw Data'!CD54)*60))</f>
        <v>31.5</v>
      </c>
    </row>
    <row r="53" spans="1:82" x14ac:dyDescent="0.25">
      <c r="A53" s="215"/>
      <c r="B53" t="s">
        <v>87</v>
      </c>
      <c r="C53" t="s">
        <v>45</v>
      </c>
      <c r="D53" s="19">
        <f>+'Raw Data'!D55</f>
        <v>2</v>
      </c>
      <c r="E53" s="19">
        <f>+'Raw Data'!E55</f>
        <v>3</v>
      </c>
      <c r="F53" s="19" t="str">
        <f>+'Raw Data'!F55</f>
        <v>2</v>
      </c>
      <c r="G53" s="19" t="str">
        <f>+'Raw Data'!G55</f>
        <v>2</v>
      </c>
      <c r="H53" s="19" t="str">
        <f>+'Raw Data'!H55</f>
        <v>3</v>
      </c>
      <c r="I53" s="19" t="str">
        <f>+'Raw Data'!I55</f>
        <v>1</v>
      </c>
      <c r="J53" s="19" t="str">
        <f>+'Raw Data'!J55</f>
        <v>1</v>
      </c>
      <c r="K53" s="19" t="str">
        <f>+'Raw Data'!K55</f>
        <v>1</v>
      </c>
      <c r="L53" s="19" t="str">
        <f>+'Raw Data'!L55</f>
        <v>3</v>
      </c>
      <c r="M53" s="19" t="str">
        <f>+'Raw Data'!M55</f>
        <v>1</v>
      </c>
      <c r="N53" s="19" t="str">
        <f>+'Raw Data'!N55</f>
        <v>5</v>
      </c>
      <c r="O53" s="19" t="str">
        <f>+'Raw Data'!O55</f>
        <v>2</v>
      </c>
      <c r="P53" s="19" t="str">
        <f>+'Raw Data'!P55</f>
        <v>4</v>
      </c>
      <c r="Q53" s="19" t="str">
        <f>+'Raw Data'!Q55</f>
        <v>2</v>
      </c>
      <c r="R53" s="43" t="str">
        <f>+'Raw Data'!R55</f>
        <v>3</v>
      </c>
      <c r="S53" s="19" t="str">
        <f>+'Raw Data'!S55</f>
        <v>1</v>
      </c>
      <c r="T53" s="19" t="str">
        <f>+'Raw Data'!T55</f>
        <v>0</v>
      </c>
      <c r="U53" s="19" t="str">
        <f>+'Raw Data'!U55</f>
        <v>1</v>
      </c>
      <c r="V53" s="19" t="str">
        <f>+'Raw Data'!V55</f>
        <v>1</v>
      </c>
      <c r="W53" s="19" t="str">
        <f>+'Raw Data'!W55</f>
        <v>1</v>
      </c>
      <c r="X53" s="19" t="str">
        <f>+'Raw Data'!X55</f>
        <v>1</v>
      </c>
      <c r="Y53" s="19" t="str">
        <f>+'Raw Data'!Y55</f>
        <v>N/A</v>
      </c>
      <c r="Z53" s="19" t="str">
        <f>+'Raw Data'!Z55</f>
        <v>1</v>
      </c>
      <c r="AA53" s="19" t="str">
        <f>+'Raw Data'!AA55</f>
        <v>1</v>
      </c>
      <c r="AB53" s="19" t="str">
        <f>+'Raw Data'!AB55</f>
        <v>2</v>
      </c>
      <c r="AC53" s="19" t="str">
        <f>+'Raw Data'!AC55</f>
        <v>1</v>
      </c>
      <c r="AD53" s="19" t="str">
        <f>+'Raw Data'!AD55</f>
        <v>1</v>
      </c>
      <c r="AE53" s="19" t="str">
        <f>+'Raw Data'!AE55</f>
        <v>2</v>
      </c>
      <c r="AF53" s="19" t="str">
        <f>+'Raw Data'!AF55</f>
        <v>2</v>
      </c>
      <c r="AG53" s="19" t="str">
        <f>+'Raw Data'!AG55</f>
        <v>1</v>
      </c>
      <c r="AH53" s="19" t="str">
        <f>+'Raw Data'!AH55</f>
        <v>2</v>
      </c>
      <c r="AI53" s="19" t="str">
        <f>+'Raw Data'!AI55</f>
        <v>N/A</v>
      </c>
      <c r="AJ53" s="19" t="str">
        <f>+'Raw Data'!AJ55</f>
        <v>1</v>
      </c>
      <c r="AK53" s="19" t="str">
        <f>+'Raw Data'!AK55</f>
        <v>2</v>
      </c>
      <c r="AL53" s="19" t="str">
        <f>+'Raw Data'!AL55</f>
        <v>ONCE</v>
      </c>
      <c r="AM53" s="19" t="str">
        <f>+'Raw Data'!AM55</f>
        <v>2</v>
      </c>
      <c r="AN53" s="19" t="str">
        <f>+'Raw Data'!AN55</f>
        <v>2</v>
      </c>
      <c r="AO53" s="19" t="str">
        <f>+'Raw Data'!AO55</f>
        <v>2</v>
      </c>
      <c r="AP53" s="19" t="str">
        <f>+'Raw Data'!AP55</f>
        <v>N/A</v>
      </c>
      <c r="AQ53" s="19" t="str">
        <f>+'Raw Data'!AQ55</f>
        <v>2</v>
      </c>
      <c r="AR53" s="19" t="str">
        <f>+'Raw Data'!AR55</f>
        <v>N/A</v>
      </c>
      <c r="AS53" s="19" t="str">
        <f>+'Raw Data'!AS55</f>
        <v>N/A</v>
      </c>
      <c r="AT53" s="19" t="str">
        <f>+'Raw Data'!AT55</f>
        <v>N/A</v>
      </c>
      <c r="AU53" s="19" t="str">
        <f>+'Raw Data'!AU55</f>
        <v>2</v>
      </c>
      <c r="AV53" s="19" t="str">
        <f>+'Raw Data'!AV55</f>
        <v>3</v>
      </c>
      <c r="AW53" s="19" t="str">
        <f>+'Raw Data'!AW55</f>
        <v>3</v>
      </c>
      <c r="AX53" s="19" t="str">
        <f>+'Raw Data'!AX55</f>
        <v>1</v>
      </c>
      <c r="AY53" s="19" t="str">
        <f>+'Raw Data'!AY55</f>
        <v>2</v>
      </c>
      <c r="AZ53" s="19" t="str">
        <f>+'Raw Data'!AZ55</f>
        <v>3</v>
      </c>
      <c r="BA53" s="19" t="str">
        <f>+'Raw Data'!BA55</f>
        <v>2</v>
      </c>
      <c r="BB53" s="19" t="str">
        <f>+'Raw Data'!BB55</f>
        <v>1</v>
      </c>
      <c r="BC53" s="19" t="str">
        <f>+'Raw Data'!BC55</f>
        <v>2</v>
      </c>
      <c r="BD53" s="19" t="str">
        <f>+'Raw Data'!BD55</f>
        <v>1</v>
      </c>
      <c r="BE53" s="19" t="str">
        <f>+'Raw Data'!BE55</f>
        <v>3</v>
      </c>
      <c r="BF53" s="19" t="str">
        <f>+'Raw Data'!BF55</f>
        <v>3</v>
      </c>
      <c r="BG53" s="19" t="str">
        <f>+'Raw Data'!BG55</f>
        <v>3</v>
      </c>
      <c r="BH53" s="19" t="str">
        <f>+'Raw Data'!BH55</f>
        <v>3</v>
      </c>
      <c r="BI53" s="19" t="str">
        <f>+'Raw Data'!BI55</f>
        <v>2</v>
      </c>
      <c r="BJ53" s="19" t="str">
        <f>+'Raw Data'!BJ55</f>
        <v>3</v>
      </c>
      <c r="BK53" s="19" t="str">
        <f>+'Raw Data'!BK55</f>
        <v>4</v>
      </c>
      <c r="BL53" s="19" t="str">
        <f>+'Raw Data'!BL55</f>
        <v>1</v>
      </c>
      <c r="BM53" s="19" t="str">
        <f>+'Raw Data'!BM55</f>
        <v>1</v>
      </c>
      <c r="BN53" s="19" t="str">
        <f>+'Raw Data'!BN55</f>
        <v>1</v>
      </c>
      <c r="BO53" s="19" t="str">
        <f>+'Raw Data'!BO55</f>
        <v>2</v>
      </c>
      <c r="BP53" s="19" t="str">
        <f>+'Raw Data'!BP55</f>
        <v>3</v>
      </c>
      <c r="BQ53" s="19" t="str">
        <f>+'Raw Data'!BQ55</f>
        <v>2</v>
      </c>
      <c r="BR53" s="19" t="str">
        <f>+'Raw Data'!BR55</f>
        <v>2</v>
      </c>
      <c r="BS53" s="19" t="str">
        <f>+'Raw Data'!BS55</f>
        <v>4</v>
      </c>
      <c r="BT53" s="19" t="str">
        <f>+'Raw Data'!BT55</f>
        <v>2</v>
      </c>
      <c r="BU53" s="19" t="str">
        <f>+'Raw Data'!BU55</f>
        <v>3</v>
      </c>
      <c r="BV53" s="19" t="str">
        <f>+'Raw Data'!BV55</f>
        <v>1</v>
      </c>
      <c r="BW53" s="19" t="str">
        <f>+'Raw Data'!BW55</f>
        <v>1</v>
      </c>
      <c r="BX53" s="19" t="str">
        <f>+'Raw Data'!BX55</f>
        <v>2</v>
      </c>
      <c r="BY53" s="19" t="str">
        <f>+'Raw Data'!BY55</f>
        <v>4</v>
      </c>
      <c r="BZ53" s="19" t="str">
        <f>+'Raw Data'!BZ55</f>
        <v>1</v>
      </c>
      <c r="CA53" s="19" t="str">
        <f>+'Raw Data'!CA55</f>
        <v>1</v>
      </c>
      <c r="CB53" s="19" t="str">
        <f>+'Raw Data'!CB55</f>
        <v>3</v>
      </c>
      <c r="CC53" s="19" t="str">
        <f>+'Raw Data'!CC55</f>
        <v>1</v>
      </c>
      <c r="CD53" s="19" t="str">
        <f>+'Raw Data'!CD55</f>
        <v>2</v>
      </c>
    </row>
    <row r="54" spans="1:82" x14ac:dyDescent="0.25">
      <c r="A54" s="215"/>
      <c r="B54" t="s">
        <v>87</v>
      </c>
      <c r="C54" t="s">
        <v>46</v>
      </c>
      <c r="D54" s="19" t="str">
        <f>+'Raw Data'!D56</f>
        <v>NEGATIVE</v>
      </c>
      <c r="E54" s="19" t="str">
        <f>+'Raw Data'!E56</f>
        <v>NEGATIVE</v>
      </c>
      <c r="F54" s="19" t="str">
        <f>+'Raw Data'!F56</f>
        <v>*Blank*</v>
      </c>
      <c r="G54" s="19" t="str">
        <f>+'Raw Data'!G56</f>
        <v>NEGATIVE</v>
      </c>
      <c r="H54" s="19" t="str">
        <f>+'Raw Data'!H56</f>
        <v>NEGATIVE</v>
      </c>
      <c r="I54" s="19" t="str">
        <f>+'Raw Data'!I56</f>
        <v>NEGATIVE</v>
      </c>
      <c r="J54" s="19" t="str">
        <f>+'Raw Data'!J56</f>
        <v>NEGATIVE</v>
      </c>
      <c r="K54" s="19" t="str">
        <f>+'Raw Data'!K56</f>
        <v>NEGATIVE</v>
      </c>
      <c r="L54" s="19" t="str">
        <f>+'Raw Data'!L56</f>
        <v>NEGATIVE</v>
      </c>
      <c r="M54" s="19" t="str">
        <f>+'Raw Data'!M56</f>
        <v>NEGATIVE</v>
      </c>
      <c r="N54" s="19" t="str">
        <f>+'Raw Data'!N56</f>
        <v>NEGATIVE</v>
      </c>
      <c r="O54" s="19" t="str">
        <f>+'Raw Data'!O56</f>
        <v>NEGATIVE</v>
      </c>
      <c r="P54" s="19" t="str">
        <f>+'Raw Data'!P56</f>
        <v>NEGATIVE</v>
      </c>
      <c r="Q54" s="19" t="str">
        <f>+'Raw Data'!Q56</f>
        <v>NEGATIVE</v>
      </c>
      <c r="R54" s="43" t="str">
        <f>+'Raw Data'!R56</f>
        <v>NEGATIVE</v>
      </c>
      <c r="S54" s="19" t="str">
        <f>+'Raw Data'!S56</f>
        <v>NEGATIVE</v>
      </c>
      <c r="T54" s="19" t="str">
        <f>+'Raw Data'!T56</f>
        <v>NEGATIVE</v>
      </c>
      <c r="U54" s="19" t="str">
        <f>+'Raw Data'!U56</f>
        <v>NEGATIVE</v>
      </c>
      <c r="V54" s="19" t="str">
        <f>+'Raw Data'!V56</f>
        <v>NEGATIVE</v>
      </c>
      <c r="W54" s="19" t="str">
        <f>+'Raw Data'!W56</f>
        <v>NEGATIVE</v>
      </c>
      <c r="X54" s="19" t="str">
        <f>+'Raw Data'!X56</f>
        <v>NEGATIVE</v>
      </c>
      <c r="Y54" s="19" t="str">
        <f>+'Raw Data'!Y56</f>
        <v>NEGATIVE</v>
      </c>
      <c r="Z54" s="19" t="str">
        <f>+'Raw Data'!Z56</f>
        <v>NEGATIVE</v>
      </c>
      <c r="AA54" s="19" t="str">
        <f>+'Raw Data'!AA56</f>
        <v>NEGATIVE</v>
      </c>
      <c r="AB54" s="19" t="str">
        <f>+'Raw Data'!AB56</f>
        <v>NEGATIVE</v>
      </c>
      <c r="AC54" s="19" t="str">
        <f>+'Raw Data'!AC56</f>
        <v>NEGATIVE</v>
      </c>
      <c r="AD54" s="19" t="str">
        <f>+'Raw Data'!AD56</f>
        <v>NEGATIVE</v>
      </c>
      <c r="AE54" s="19" t="str">
        <f>+'Raw Data'!AE56</f>
        <v>NEGATIVE</v>
      </c>
      <c r="AF54" s="19" t="str">
        <f>+'Raw Data'!AF56</f>
        <v>NEGATIVE</v>
      </c>
      <c r="AG54" s="19" t="str">
        <f>+'Raw Data'!AG56</f>
        <v>NEGATIVE</v>
      </c>
      <c r="AH54" s="19" t="str">
        <f>+'Raw Data'!AH56</f>
        <v>NEGATIVE</v>
      </c>
      <c r="AI54" s="19" t="str">
        <f>+'Raw Data'!AI56</f>
        <v>NEGATIVE</v>
      </c>
      <c r="AJ54" s="19" t="str">
        <f>+'Raw Data'!AJ56</f>
        <v>NEGATIVE</v>
      </c>
      <c r="AK54" s="19" t="str">
        <f>+'Raw Data'!AK56</f>
        <v>NEGATIVE</v>
      </c>
      <c r="AL54" s="19" t="str">
        <f>+'Raw Data'!AL56</f>
        <v>NEGATIVE</v>
      </c>
      <c r="AM54" s="19" t="str">
        <f>+'Raw Data'!AM56</f>
        <v>NEGATIVE</v>
      </c>
      <c r="AN54" s="19" t="str">
        <f>+'Raw Data'!AN56</f>
        <v>NEGATIVE</v>
      </c>
      <c r="AO54" s="19" t="str">
        <f>+'Raw Data'!AO56</f>
        <v>NEGATIVE</v>
      </c>
      <c r="AP54" s="19" t="str">
        <f>+'Raw Data'!AP56</f>
        <v>N/A</v>
      </c>
      <c r="AQ54" s="19" t="str">
        <f>+'Raw Data'!AQ56</f>
        <v>NEGATIVE</v>
      </c>
      <c r="AR54" s="19" t="str">
        <f>+'Raw Data'!AR56</f>
        <v>NEGATIVE</v>
      </c>
      <c r="AS54" s="19" t="str">
        <f>+'Raw Data'!AS56</f>
        <v>N/A</v>
      </c>
      <c r="AT54" s="19" t="str">
        <f>+'Raw Data'!AT56</f>
        <v>N/A</v>
      </c>
      <c r="AU54" s="19" t="str">
        <f>+'Raw Data'!AU56</f>
        <v>NEGATIVE</v>
      </c>
      <c r="AV54" s="19" t="str">
        <f>+'Raw Data'!AV56</f>
        <v>NEGATIVE</v>
      </c>
      <c r="AW54" s="19" t="str">
        <f>+'Raw Data'!AW56</f>
        <v>NEGATIVE</v>
      </c>
      <c r="AX54" s="19" t="str">
        <f>+'Raw Data'!AX56</f>
        <v>NEGATIVE</v>
      </c>
      <c r="AY54" s="19" t="str">
        <f>+'Raw Data'!AY56</f>
        <v>NEGATIVE</v>
      </c>
      <c r="AZ54" s="19" t="str">
        <f>+'Raw Data'!AZ56</f>
        <v>NEGATIVE</v>
      </c>
      <c r="BA54" s="19" t="str">
        <f>+'Raw Data'!BA56</f>
        <v>NEGATIVE</v>
      </c>
      <c r="BB54" s="19" t="str">
        <f>+'Raw Data'!BB56</f>
        <v>NEGATIVE</v>
      </c>
      <c r="BC54" s="19" t="str">
        <f>+'Raw Data'!BC56</f>
        <v>NEGATIVE</v>
      </c>
      <c r="BD54" s="19" t="str">
        <f>+'Raw Data'!BD56</f>
        <v>NEGATIVE</v>
      </c>
      <c r="BE54" s="19" t="str">
        <f>+'Raw Data'!BE56</f>
        <v>NEGATIVE</v>
      </c>
      <c r="BF54" s="19" t="str">
        <f>+'Raw Data'!BF56</f>
        <v>NEGATIVE</v>
      </c>
      <c r="BG54" s="19" t="str">
        <f>+'Raw Data'!BG56</f>
        <v>NEGATIVE</v>
      </c>
      <c r="BH54" s="19" t="str">
        <f>+'Raw Data'!BH56</f>
        <v>NEGATIVE</v>
      </c>
      <c r="BI54" s="19" t="str">
        <f>+'Raw Data'!BI56</f>
        <v>NEGATIVE</v>
      </c>
      <c r="BJ54" s="19" t="str">
        <f>+'Raw Data'!BJ56</f>
        <v>NEGATIVE</v>
      </c>
      <c r="BK54" s="19" t="str">
        <f>+'Raw Data'!BK56</f>
        <v>NEGATIVE</v>
      </c>
      <c r="BL54" s="19" t="str">
        <f>+'Raw Data'!BL56</f>
        <v>NEGATIVE</v>
      </c>
      <c r="BM54" s="19" t="str">
        <f>+'Raw Data'!BM56</f>
        <v>NEGATIVE</v>
      </c>
      <c r="BN54" s="19" t="str">
        <f>+'Raw Data'!BN56</f>
        <v>NEGATIVE</v>
      </c>
      <c r="BO54" s="19" t="str">
        <f>+'Raw Data'!BO56</f>
        <v>NEGATIVE</v>
      </c>
      <c r="BP54" s="19" t="str">
        <f>+'Raw Data'!BP56</f>
        <v>NEGATIVE</v>
      </c>
      <c r="BQ54" s="19" t="str">
        <f>+'Raw Data'!BQ56</f>
        <v>NEGATIVE</v>
      </c>
      <c r="BR54" s="19" t="str">
        <f>+'Raw Data'!BR56</f>
        <v>N/A</v>
      </c>
      <c r="BS54" s="19" t="str">
        <f>+'Raw Data'!BS56</f>
        <v>NEGATIVE</v>
      </c>
      <c r="BT54" s="19" t="str">
        <f>+'Raw Data'!BT56</f>
        <v>NEGATIVE</v>
      </c>
      <c r="BU54" s="19" t="str">
        <f>+'Raw Data'!BU56</f>
        <v>NEGATIVE</v>
      </c>
      <c r="BV54" s="19" t="str">
        <f>+'Raw Data'!BV56</f>
        <v>NEGATIVE</v>
      </c>
      <c r="BW54" s="19" t="str">
        <f>+'Raw Data'!BW56</f>
        <v>NEGATIVE</v>
      </c>
      <c r="BX54" s="19" t="str">
        <f>+'Raw Data'!BX56</f>
        <v>NEGATIVE</v>
      </c>
      <c r="BY54" s="19" t="str">
        <f>+'Raw Data'!BY56</f>
        <v>NEGATIVE</v>
      </c>
      <c r="BZ54" s="19" t="str">
        <f>+'Raw Data'!BZ56</f>
        <v>NEGATIVE</v>
      </c>
      <c r="CA54" s="19" t="str">
        <f>+'Raw Data'!CA56</f>
        <v>NEGATIVE</v>
      </c>
      <c r="CB54" s="19" t="str">
        <f>+'Raw Data'!CB56</f>
        <v>NEGATIVE</v>
      </c>
      <c r="CC54" s="19" t="str">
        <f>+'Raw Data'!CC56</f>
        <v>NEGATIVE</v>
      </c>
      <c r="CD54" s="19" t="str">
        <f>+'Raw Data'!CD56</f>
        <v>NEGATIVE</v>
      </c>
    </row>
    <row r="55" spans="1:82" x14ac:dyDescent="0.25">
      <c r="A55" s="216"/>
      <c r="C55" t="s">
        <v>47</v>
      </c>
      <c r="D55" s="19" t="str">
        <f>+'Raw Data'!D57</f>
        <v>*Blank*</v>
      </c>
      <c r="E55" s="19" t="str">
        <f>+'Raw Data'!E57</f>
        <v>*Blank*</v>
      </c>
      <c r="F55" s="19" t="str">
        <f>+'Raw Data'!F57</f>
        <v>*Blank*</v>
      </c>
      <c r="G55" s="19" t="str">
        <f>+'Raw Data'!G57</f>
        <v>*Blank*</v>
      </c>
      <c r="H55" s="19" t="str">
        <f>+'Raw Data'!H57</f>
        <v>*Blank*</v>
      </c>
      <c r="I55" s="19" t="str">
        <f>+'Raw Data'!I57</f>
        <v>*BLANK*</v>
      </c>
      <c r="J55" s="19" t="str">
        <f>+'Raw Data'!J57</f>
        <v>Although I familiarized myself with steps prior to data collection, minimal time was wasted re-reading instructions during collection</v>
      </c>
      <c r="K55" s="19" t="str">
        <f>+'Raw Data'!K57</f>
        <v>Had 2 samples sent to the lab at same time. Only checked LIMS once for both samples.</v>
      </c>
      <c r="L55" s="19" t="str">
        <f>+'Raw Data'!L57</f>
        <v>Always pring form before submitting to lab. Check for errors and some inspectors report after hitting "submit" button that data cannot be retreived for printing off.</v>
      </c>
      <c r="M55" s="19">
        <f>+'Raw Data'!M57</f>
        <v>0</v>
      </c>
      <c r="N55" s="19" t="str">
        <f>+'Raw Data'!N57</f>
        <v>There were no differences between the data collection sheet and the normal way the task is performed.</v>
      </c>
      <c r="O55" s="19">
        <f>+'Raw Data'!O57</f>
        <v>0</v>
      </c>
      <c r="P55" s="19" t="str">
        <f>+'Raw Data'!P57</f>
        <v>Time keeper is essential when MT60 sampling task is performed for the first time. One should not be handling a pen while collecting samples nor should they be making time entries. These actions are a distraction at best to proper technique.</v>
      </c>
      <c r="Q55" s="19" t="str">
        <f>+'Raw Data'!Q57</f>
        <v>Grab sample.</v>
      </c>
      <c r="R55" s="43">
        <f>+'Raw Data'!R57</f>
        <v>0</v>
      </c>
      <c r="S55" s="19">
        <f>+'Raw Data'!S57</f>
        <v>0</v>
      </c>
      <c r="T55" s="19" t="str">
        <f>+'Raw Data'!T57</f>
        <v>Inspection Scheduling Activity was completed after sample collection. As such, 2.f. includes time to complete the sample questionnaire as well as product information. The same questionnaire was re-filled out to provide real times under the complete MT60 Documentation in PHIS section</v>
      </c>
      <c r="U55" s="19">
        <f>+'Raw Data'!U57</f>
        <v>0</v>
      </c>
      <c r="V55" s="19">
        <f>+'Raw Data'!V57</f>
        <v>0</v>
      </c>
      <c r="W55" s="19" t="str">
        <f>+'Raw Data'!W57</f>
        <v>[Separate person] timed these events, some times have improved due to the LAB Sampling Questionnaire. LIMS is a bit slower than LEARN. Time increased in this area.</v>
      </c>
      <c r="X55" s="19" t="str">
        <f>+'Raw Data'!X57</f>
        <v>Sample was not analyzed due to leakage.</v>
      </c>
      <c r="Y55" s="19">
        <f>+'Raw Data'!Y57</f>
        <v>0</v>
      </c>
      <c r="Z55" s="19" t="str">
        <f>+'Raw Data'!Z57</f>
        <v>1) Printing sample forms included time to refill paper 2) Packing supplies included time to find FedEx label for correct lab. Sampel box is supposed to contain shipping labels for all 3 labs but this box had duplicate labels for same lab 3) Shipping box was taken to PHV's next assignment for the day which was a designated FedEx pick up. Next assignment is 65 miles ~1 hour</v>
      </c>
      <c r="AA55" s="19">
        <f>+'Raw Data'!AA57</f>
        <v>0</v>
      </c>
      <c r="AB55" s="19">
        <f>+'Raw Data'!AB57</f>
        <v>0</v>
      </c>
      <c r="AC55" s="19">
        <f>+'Raw Data'!AC57</f>
        <v>0</v>
      </c>
      <c r="AD55" s="19" t="str">
        <f>+'Raw Data'!AD57</f>
        <v>Inspection Scheduling Activity - Sample was already scheduled in advance to ensure lab capacity. The time required to schedule was estimated under Scheduling Date of Sample Collection</v>
      </c>
      <c r="AE55" s="19" t="str">
        <f>+'Raw Data'!AE57</f>
        <v>Start of opening computer to get online 0609-0642</v>
      </c>
      <c r="AF55" s="19">
        <f>+'Raw Data'!AF57</f>
        <v>0</v>
      </c>
      <c r="AG55" s="19">
        <f>+'Raw Data'!AG57</f>
        <v>0</v>
      </c>
      <c r="AH55" s="19">
        <f>+'Raw Data'!AH57</f>
        <v>0</v>
      </c>
      <c r="AI55" s="19">
        <f>+'Raw Data'!AI57</f>
        <v>0</v>
      </c>
      <c r="AJ55" s="19">
        <f>+'Raw Data'!AJ57</f>
        <v>0</v>
      </c>
      <c r="AK55" s="19">
        <f>+'Raw Data'!AK57</f>
        <v>0</v>
      </c>
      <c r="AL55" s="19">
        <f>+'Raw Data'!AL57</f>
        <v>0</v>
      </c>
      <c r="AM55" s="19" t="str">
        <f>+'Raw Data'!AM57</f>
        <v>[Another person] assisted with this study.</v>
      </c>
      <c r="AN55" s="19">
        <f>+'Raw Data'!AN57</f>
        <v>0</v>
      </c>
      <c r="AO55" s="19">
        <f>+'Raw Data'!AO57</f>
        <v>0</v>
      </c>
      <c r="AP55" s="19" t="str">
        <f>+'Raw Data'!AP57</f>
        <v>This plant does not get supplier information.</v>
      </c>
      <c r="AQ55" s="19" t="str">
        <f>+'Raw Data'!AQ57</f>
        <v>The most time consuming part of any n60 collection is not necessarily the collection of the 60 pieces (although almost 2:45 hours is a large amount of inspection time): the most time consuming procedure in a very small slaughter processing plant (such as xxxxx) is having to stop, remove gloves, go perform ante-mortem, post-mortem, and observing truck unloading: find a new pair of sterile gloves: resanitize: redon equipment: and pick up where you left off. Sample collection typically can take 4-6 hours total when the higher priority slaighter tasks interupt sample collection.</v>
      </c>
      <c r="AR55" s="19">
        <f>+'Raw Data'!AR57</f>
        <v>0</v>
      </c>
      <c r="AS55" s="19" t="str">
        <f>+'Raw Data'!AS57</f>
        <v>Due to timing of sampling, results were not received at time of mailing of this form.</v>
      </c>
      <c r="AT55" s="19" t="str">
        <f>+'Raw Data'!AT57</f>
        <v>One of the dumbest exerciess we've ever been involved involved in….and we had to do it twice now!
No supplier info needed as this is a slaughter plant.
Results to be determined later.</v>
      </c>
      <c r="AU55" s="19" t="str">
        <f>+'Raw Data'!AU57</f>
        <v xml:space="preserve">[Separate person completed the task while another timed]
For the supplier info (Section 6), I put NA since we only enter and  in PHIS because no outside trims were used.
</v>
      </c>
      <c r="AV55" s="19">
        <f>+'Raw Data'!AV57</f>
        <v>0</v>
      </c>
      <c r="AW55" s="19">
        <f>+'Raw Data'!AW57</f>
        <v>0</v>
      </c>
      <c r="AX55" s="19" t="str">
        <f>+'Raw Data'!AX57</f>
        <v>Having 2 PHUs who have never taken a sample do this to determine average collection times does not seem like accurate data collection.
Collection data sheet is redundant.
We were not given enough lead time to accommodate your request without causing considerable disruption and scheduling diffuculty.
Study did not take into account travel time, we had to drive to a small plant to take sample, then back to large plant to complete PHIS.</v>
      </c>
      <c r="AY55" s="19">
        <f>+'Raw Data'!AY57</f>
        <v>0</v>
      </c>
      <c r="AZ55" s="19">
        <f>+'Raw Data'!AZ57</f>
        <v>0</v>
      </c>
      <c r="BA55" s="19">
        <f>+'Raw Data'!BA57</f>
        <v>0</v>
      </c>
      <c r="BB55" s="19" t="str">
        <f>+'Raw Data'!BB57</f>
        <v>For section 4H, a grab sample was collected so not much equipment needed to be cleaned. 
For section 5M sample was sent for shipping by external travel (35 miles, 40 minutes)
T=43*F</v>
      </c>
      <c r="BC55" s="19" t="str">
        <f>+'Raw Data'!BC57</f>
        <v>4H: Establish maintains equipment. Time recorded is tim eto return equipment.</v>
      </c>
      <c r="BD55" s="19" t="str">
        <f>+'Raw Data'!BD57</f>
        <v>4H: Establish maintains equipment. Time recorded is tim eto return equipment.</v>
      </c>
      <c r="BE55" s="19">
        <f>+'Raw Data'!BE57</f>
        <v>0</v>
      </c>
      <c r="BF55" s="19">
        <f>+'Raw Data'!BF57</f>
        <v>0</v>
      </c>
      <c r="BG55" s="19">
        <f>+'Raw Data'!BG57</f>
        <v>0</v>
      </c>
      <c r="BH55" s="19">
        <f>+'Raw Data'!BH57</f>
        <v>0</v>
      </c>
      <c r="BI55" s="19">
        <f>+'Raw Data'!BI57</f>
        <v>0</v>
      </c>
      <c r="BJ55" s="19" t="str">
        <f>+'Raw Data'!BJ57</f>
        <v>1. On inspection scheduling activity, steps 5&amp;6 not performed until actual date of sample collection.
2. N60 sample procedure activity, step 9 - this is a patrol assignment and IPP only has access to a printer at the HQ plant.
3. Complete MT60/MT55 documentation in PHIS, step 13 - IPP delivers sample to FedEx due to establighment not in operation and end of tour of duty.</v>
      </c>
      <c r="BK55" s="19" t="str">
        <f>+'Raw Data'!BK57</f>
        <v>1. On inspection scheduling activity, steps 5&amp;6 not performed until actual date of sample collection.
2. N60 sample procedure activity, step 9 - this is a patrol assignment and IPP only has access to a printer at the HQ plant.
3. Complete MT60/MT55 documentation in PHIS, step 13 - IPP delivers sample to FedEx due to establighment not in operation and end of tour of duty.</v>
      </c>
      <c r="BL55" s="19">
        <f>+'Raw Data'!BL57</f>
        <v>0</v>
      </c>
      <c r="BM55" s="19">
        <f>+'Raw Data'!BM57</f>
        <v>0</v>
      </c>
      <c r="BN55" s="19">
        <f>+'Raw Data'!BN57</f>
        <v>0</v>
      </c>
      <c r="BO55" s="19">
        <f>+'Raw Data'!BO57</f>
        <v>0</v>
      </c>
      <c r="BP55" s="19">
        <f>+'Raw Data'!BP57</f>
        <v>0</v>
      </c>
      <c r="BQ55" s="19">
        <f>+'Raw Data'!BQ57</f>
        <v>0</v>
      </c>
      <c r="BR55" s="19" t="str">
        <f>+'Raw Data'!BR57</f>
        <v>Sampel was not analyzed by lab due to "delayed delivery by contract carrier" (FedEx)
In Section 5, the items market "Total *" indiciates that each of these items was timed separately and the time is the total time it took for just that item. This was due to an interuption in the flow when trying to print the lab form due to a printer issue</v>
      </c>
      <c r="BS55" s="19" t="str">
        <f>+'Raw Data'!BS57</f>
        <v>AS NOTED IN SEC. 5 QUESTION 5.M. TO ANSWER IS DIFFICULT BECAUSE WE HAVE NO CONTROL ON HOW LONG FEDEX TAKES TO DELIVER SAMPLES. 
SECTION 4 - PHIS DOES NOT REQUIRE PRODUCT TEMP OF SAMPLE
SERIAL # AT THE BOTTOM OF EACH PAGE: NO INSTRUCTION ON WHAT IS WANTED HERE</v>
      </c>
      <c r="BT55" s="19">
        <f>+'Raw Data'!BT57</f>
        <v>0</v>
      </c>
      <c r="BU55" s="19">
        <f>+'Raw Data'!BU57</f>
        <v>0</v>
      </c>
      <c r="BV55" s="19">
        <f>+'Raw Data'!BV57</f>
        <v>0</v>
      </c>
      <c r="BW55" s="19">
        <f>+'Raw Data'!BW57</f>
        <v>0</v>
      </c>
      <c r="BX55" s="19">
        <f>+'Raw Data'!BX57</f>
        <v>0</v>
      </c>
      <c r="BY55" s="19" t="str">
        <f>+'Raw Data'!BY57</f>
        <v>4.D. - THIS STEP ALSO INCLUDED DONNING TO GO TO COLLECTION AREA 
SECTION 5 TIME NOT RECORDED FOR PACKAGE TRACKING TO SEE WHEN/IF DELIVERED. APPROX 10-15MINUTES (CHECKED ON 3-14-14 FOUND STILL EN ROUTE ON 3-14-14). 
PACKAGE RECEIVED AT LAB AT 9:41 ON 3-14-14
RESULTS POSTED AT 9:58 ON 3-15-14</v>
      </c>
      <c r="BZ55" s="19">
        <f>+'Raw Data'!BZ57</f>
        <v>0</v>
      </c>
      <c r="CA55" s="19">
        <f>+'Raw Data'!CA57</f>
        <v>0</v>
      </c>
      <c r="CB55" s="19">
        <f>+'Raw Data'!CB57</f>
        <v>0</v>
      </c>
      <c r="CC55" s="19">
        <f>+'Raw Data'!CC57</f>
        <v>0</v>
      </c>
      <c r="CD55" s="19" t="str">
        <f>+'Raw Data'!CD57</f>
        <v>The form was not listed in LImS with the other samples. It was finally located in another area of LIMS by looking up the form number instead of single establishment results. The lab forgot to put the collection date into the system when they entered the information, i.e. it took some digging to find the results for this sample.</v>
      </c>
    </row>
    <row r="56" spans="1:82" x14ac:dyDescent="0.25">
      <c r="D56" s="19"/>
      <c r="E56" s="19"/>
      <c r="F56" s="19"/>
      <c r="G56" s="19"/>
      <c r="H56" s="19"/>
      <c r="I56" s="19"/>
      <c r="J56" s="19"/>
      <c r="K56" s="19"/>
    </row>
    <row r="57" spans="1:82" x14ac:dyDescent="0.25">
      <c r="B57" t="s">
        <v>234</v>
      </c>
      <c r="D57" t="str">
        <f>+'Raw Data'!D59</f>
        <v>Very Small</v>
      </c>
      <c r="E57" t="str">
        <f>+'Raw Data'!E59</f>
        <v>Large</v>
      </c>
      <c r="F57" t="str">
        <f>+'Raw Data'!F59</f>
        <v>Very Small</v>
      </c>
      <c r="G57" t="str">
        <f>+'Raw Data'!G59</f>
        <v>Small</v>
      </c>
      <c r="H57" t="str">
        <f>+'Raw Data'!H59</f>
        <v>Small</v>
      </c>
      <c r="I57" t="str">
        <f>+'Raw Data'!I59</f>
        <v>Very Small</v>
      </c>
      <c r="J57" t="str">
        <f>+'Raw Data'!J59</f>
        <v>Small</v>
      </c>
      <c r="K57" t="str">
        <f>+'Raw Data'!K59</f>
        <v>Small</v>
      </c>
      <c r="L57" t="str">
        <f>+'Raw Data'!L59</f>
        <v>Very Small</v>
      </c>
      <c r="M57" t="str">
        <f>+'Raw Data'!M59</f>
        <v>Very Small</v>
      </c>
      <c r="N57" t="str">
        <f>+'Raw Data'!N59</f>
        <v>Large</v>
      </c>
      <c r="O57" t="str">
        <f>+'Raw Data'!O59</f>
        <v>Small</v>
      </c>
      <c r="P57" t="str">
        <f>+'Raw Data'!P59</f>
        <v>Very Small</v>
      </c>
      <c r="Q57" t="str">
        <f>+'Raw Data'!Q59</f>
        <v>Very Small</v>
      </c>
      <c r="R57" t="str">
        <f>+'Raw Data'!R59</f>
        <v>Very Small</v>
      </c>
      <c r="S57" t="str">
        <f>+'Raw Data'!S59</f>
        <v>Large</v>
      </c>
      <c r="T57" t="str">
        <f>+'Raw Data'!T59</f>
        <v>Large</v>
      </c>
      <c r="U57" t="str">
        <f>+'Raw Data'!U59</f>
        <v>Large</v>
      </c>
      <c r="V57" t="str">
        <f>+'Raw Data'!V59</f>
        <v>Large</v>
      </c>
      <c r="W57" t="str">
        <f>+'Raw Data'!W59</f>
        <v>Small</v>
      </c>
      <c r="X57" t="str">
        <f>+'Raw Data'!X59</f>
        <v>Small</v>
      </c>
      <c r="Y57" t="str">
        <f>+'Raw Data'!Y59</f>
        <v>Small</v>
      </c>
      <c r="Z57" t="str">
        <f>+'Raw Data'!Z59</f>
        <v>Very Small</v>
      </c>
      <c r="AA57" t="str">
        <f>+'Raw Data'!AA59</f>
        <v>Small</v>
      </c>
      <c r="AB57" t="str">
        <f>+'Raw Data'!AB59</f>
        <v>Very Small</v>
      </c>
      <c r="AC57" t="str">
        <f>+'Raw Data'!AC59</f>
        <v>Very Small</v>
      </c>
      <c r="AD57" t="str">
        <f>+'Raw Data'!AD59</f>
        <v>Very Small</v>
      </c>
      <c r="AE57" t="str">
        <f>+'Raw Data'!AE59</f>
        <v>Small</v>
      </c>
      <c r="AF57" t="str">
        <f>+'Raw Data'!AF59</f>
        <v>Small</v>
      </c>
      <c r="AG57" t="str">
        <f>+'Raw Data'!AG59</f>
        <v>Small</v>
      </c>
      <c r="AH57" t="str">
        <f>+'Raw Data'!AH59</f>
        <v>Small</v>
      </c>
      <c r="AI57" t="str">
        <f>+'Raw Data'!AI59</f>
        <v>Very Small</v>
      </c>
      <c r="AJ57" t="str">
        <f>+'Raw Data'!AJ59</f>
        <v>Very Small</v>
      </c>
      <c r="AK57" t="str">
        <f>+'Raw Data'!AK59</f>
        <v>Very Small</v>
      </c>
      <c r="AL57" t="str">
        <f>+'Raw Data'!AL59</f>
        <v>Small</v>
      </c>
      <c r="AM57" t="str">
        <f>+'Raw Data'!AM59</f>
        <v>Very Small</v>
      </c>
      <c r="AN57" t="str">
        <f>+'Raw Data'!AN59</f>
        <v>Small</v>
      </c>
      <c r="AO57" t="str">
        <f>+'Raw Data'!AO59</f>
        <v>Very Small</v>
      </c>
      <c r="AP57" t="str">
        <f>+'Raw Data'!AP59</f>
        <v>Small</v>
      </c>
      <c r="AQ57" t="str">
        <f>+'Raw Data'!AQ59</f>
        <v>Very Small</v>
      </c>
      <c r="AR57" t="str">
        <f>+'Raw Data'!AR59</f>
        <v>Small</v>
      </c>
      <c r="AS57" t="str">
        <f>+'Raw Data'!AS59</f>
        <v>Small</v>
      </c>
      <c r="AT57" t="str">
        <f>+'Raw Data'!AT59</f>
        <v>Small</v>
      </c>
      <c r="AU57" t="str">
        <f>+'Raw Data'!AU59</f>
        <v>Large</v>
      </c>
      <c r="AV57" t="str">
        <f>+'Raw Data'!AV59</f>
        <v>Very Small</v>
      </c>
      <c r="AW57" t="str">
        <f>+'Raw Data'!AW59</f>
        <v>Small</v>
      </c>
      <c r="AX57" t="str">
        <f>+'Raw Data'!AX59</f>
        <v>Very Small</v>
      </c>
      <c r="AY57" t="str">
        <f>+'Raw Data'!AY59</f>
        <v>Small</v>
      </c>
      <c r="AZ57" t="str">
        <f>+'Raw Data'!AZ59</f>
        <v>Very Small</v>
      </c>
      <c r="BA57" t="str">
        <f>+'Raw Data'!BA59</f>
        <v>Large</v>
      </c>
      <c r="BB57" t="str">
        <f>+'Raw Data'!BB59</f>
        <v>Very Small</v>
      </c>
      <c r="BC57" t="str">
        <f>+'Raw Data'!BC59</f>
        <v>Large</v>
      </c>
      <c r="BD57" t="str">
        <f>+'Raw Data'!BD59</f>
        <v>Large</v>
      </c>
      <c r="BE57" t="str">
        <f>+'Raw Data'!BE59</f>
        <v>Large</v>
      </c>
      <c r="BF57" t="str">
        <f>+'Raw Data'!BF59</f>
        <v>Large</v>
      </c>
      <c r="BG57" t="str">
        <f>+'Raw Data'!BG59</f>
        <v>Large</v>
      </c>
      <c r="BH57" t="str">
        <f>+'Raw Data'!BH59</f>
        <v>Large</v>
      </c>
      <c r="BI57" t="str">
        <f>+'Raw Data'!BI59</f>
        <v>Large</v>
      </c>
      <c r="BJ57" t="str">
        <f>+'Raw Data'!BJ59</f>
        <v>Small</v>
      </c>
      <c r="BK57" t="str">
        <f>+'Raw Data'!BK59</f>
        <v>Small</v>
      </c>
      <c r="BL57" t="str">
        <f>+'Raw Data'!BL59</f>
        <v>Large</v>
      </c>
      <c r="BM57" t="str">
        <f>+'Raw Data'!BM59</f>
        <v>Large</v>
      </c>
      <c r="BN57" t="str">
        <f>+'Raw Data'!BN59</f>
        <v>Large</v>
      </c>
      <c r="BO57" t="str">
        <f>+'Raw Data'!BO59</f>
        <v>Large</v>
      </c>
      <c r="BP57" t="str">
        <f>+'Raw Data'!BP59</f>
        <v>Large</v>
      </c>
      <c r="BQ57" t="str">
        <f>+'Raw Data'!BQ59</f>
        <v>Large</v>
      </c>
      <c r="BS57" t="str">
        <f>+'Raw Data'!BS59</f>
        <v>Very Small</v>
      </c>
      <c r="BT57" t="str">
        <f>+'Raw Data'!BT59</f>
        <v>Very Small</v>
      </c>
      <c r="BU57" t="str">
        <f>+'Raw Data'!BU59</f>
        <v>Small</v>
      </c>
      <c r="BV57" t="str">
        <f>+'Raw Data'!BV59</f>
        <v>Small</v>
      </c>
      <c r="BW57" t="str">
        <f>+'Raw Data'!BW59</f>
        <v>Large</v>
      </c>
      <c r="BX57" t="str">
        <f>+'Raw Data'!BX59</f>
        <v>Large</v>
      </c>
      <c r="BY57" t="str">
        <f>+'Raw Data'!BY59</f>
        <v>Small</v>
      </c>
      <c r="BZ57" t="str">
        <f>+'Raw Data'!BZ59</f>
        <v>Small</v>
      </c>
      <c r="CA57" t="str">
        <f>+'Raw Data'!CA59</f>
        <v>Small</v>
      </c>
      <c r="CB57" t="str">
        <f>+'Raw Data'!CB59</f>
        <v>Large</v>
      </c>
      <c r="CC57" t="str">
        <f>+'Raw Data'!CC59</f>
        <v>Large</v>
      </c>
      <c r="CD57" t="str">
        <f>+'Raw Data'!CD59</f>
        <v>Large</v>
      </c>
    </row>
    <row r="58" spans="1:82" x14ac:dyDescent="0.25">
      <c r="D58" s="19"/>
      <c r="E58" s="19"/>
      <c r="F58" s="19"/>
      <c r="G58" s="19"/>
      <c r="H58" s="19"/>
      <c r="I58" s="19"/>
      <c r="J58" s="19"/>
      <c r="K58" s="19"/>
    </row>
    <row r="59" spans="1:82" x14ac:dyDescent="0.25">
      <c r="D59" s="19"/>
      <c r="E59" s="19"/>
      <c r="F59" s="19"/>
      <c r="G59" s="19"/>
      <c r="H59" s="19"/>
      <c r="I59" s="19"/>
      <c r="J59" s="19"/>
      <c r="K59" s="19"/>
    </row>
    <row r="60" spans="1:82" x14ac:dyDescent="0.25">
      <c r="D60" s="19"/>
      <c r="E60" s="19"/>
      <c r="F60" s="19"/>
      <c r="G60" s="19"/>
      <c r="H60" s="19"/>
      <c r="I60" s="19"/>
      <c r="J60" s="19"/>
      <c r="K60" s="19"/>
    </row>
    <row r="61" spans="1:82" x14ac:dyDescent="0.25">
      <c r="D61" s="19"/>
      <c r="E61" s="19"/>
      <c r="F61" s="19"/>
      <c r="G61" s="19"/>
      <c r="H61" s="19"/>
      <c r="I61" s="19"/>
      <c r="J61" s="19"/>
      <c r="K61" s="19"/>
    </row>
    <row r="62" spans="1:82" x14ac:dyDescent="0.25">
      <c r="D62" s="19"/>
      <c r="E62" s="19"/>
      <c r="F62" s="19"/>
      <c r="G62" s="19"/>
      <c r="H62" s="19"/>
      <c r="I62" s="19"/>
      <c r="J62" s="19"/>
      <c r="K62" s="19"/>
    </row>
    <row r="63" spans="1:82" x14ac:dyDescent="0.25">
      <c r="D63" s="19"/>
      <c r="E63" s="19"/>
      <c r="F63" s="19"/>
      <c r="G63" s="19"/>
      <c r="H63" s="19"/>
      <c r="I63" s="19"/>
      <c r="J63" s="19"/>
      <c r="K63" s="19"/>
    </row>
    <row r="64" spans="1:82" x14ac:dyDescent="0.25">
      <c r="D64" s="19"/>
      <c r="E64" s="19"/>
      <c r="F64" s="19"/>
      <c r="G64" s="19"/>
      <c r="H64" s="19"/>
      <c r="I64" s="19"/>
      <c r="J64" s="19"/>
      <c r="K64" s="19"/>
    </row>
    <row r="65" spans="4:11" x14ac:dyDescent="0.25">
      <c r="D65" s="19"/>
      <c r="E65" s="19"/>
      <c r="F65" s="19"/>
      <c r="G65" s="19"/>
      <c r="H65" s="19"/>
      <c r="I65" s="19"/>
      <c r="J65" s="19"/>
      <c r="K65" s="19"/>
    </row>
    <row r="66" spans="4:11" x14ac:dyDescent="0.25">
      <c r="D66" s="19"/>
      <c r="E66" s="19"/>
      <c r="F66" s="19"/>
      <c r="G66" s="19"/>
      <c r="H66" s="19"/>
      <c r="I66" s="19"/>
      <c r="J66" s="19"/>
      <c r="K66" s="19"/>
    </row>
    <row r="67" spans="4:11" x14ac:dyDescent="0.25">
      <c r="D67" s="19"/>
      <c r="E67" s="19"/>
      <c r="F67" s="19"/>
      <c r="G67" s="19"/>
      <c r="H67" s="19"/>
      <c r="I67" s="19"/>
      <c r="J67" s="19"/>
      <c r="K67" s="19"/>
    </row>
    <row r="68" spans="4:11" x14ac:dyDescent="0.25">
      <c r="D68" s="19"/>
      <c r="E68" s="19"/>
      <c r="F68" s="19"/>
      <c r="G68" s="19"/>
      <c r="H68" s="19"/>
      <c r="I68" s="19"/>
      <c r="J68" s="19"/>
      <c r="K68" s="19"/>
    </row>
    <row r="69" spans="4:11" x14ac:dyDescent="0.25">
      <c r="D69" s="19"/>
      <c r="E69" s="19"/>
      <c r="F69" s="19"/>
      <c r="G69" s="19"/>
      <c r="H69" s="19"/>
      <c r="I69" s="19"/>
      <c r="J69" s="19"/>
      <c r="K69" s="19"/>
    </row>
    <row r="70" spans="4:11" x14ac:dyDescent="0.25">
      <c r="D70" s="19"/>
      <c r="E70" s="19"/>
      <c r="F70" s="19"/>
      <c r="G70" s="19"/>
      <c r="H70" s="19"/>
      <c r="I70" s="19"/>
      <c r="J70" s="19"/>
      <c r="K70" s="19"/>
    </row>
    <row r="71" spans="4:11" x14ac:dyDescent="0.25">
      <c r="D71" s="19"/>
      <c r="E71" s="19"/>
      <c r="F71" s="19"/>
      <c r="G71" s="19"/>
      <c r="H71" s="19"/>
      <c r="I71" s="19"/>
      <c r="J71" s="19"/>
      <c r="K71" s="19"/>
    </row>
    <row r="72" spans="4:11" x14ac:dyDescent="0.25">
      <c r="D72" s="19"/>
      <c r="E72" s="19"/>
      <c r="F72" s="19"/>
      <c r="G72" s="19"/>
      <c r="H72" s="19"/>
      <c r="I72" s="19"/>
      <c r="J72" s="19"/>
      <c r="K72" s="19"/>
    </row>
    <row r="73" spans="4:11" x14ac:dyDescent="0.25">
      <c r="D73" s="19"/>
      <c r="E73" s="19"/>
      <c r="F73" s="19"/>
      <c r="G73" s="19"/>
      <c r="H73" s="19"/>
      <c r="I73" s="19"/>
      <c r="J73" s="19"/>
      <c r="K73" s="19"/>
    </row>
    <row r="74" spans="4:11" x14ac:dyDescent="0.25">
      <c r="D74" s="19"/>
      <c r="E74" s="19"/>
      <c r="F74" s="19"/>
      <c r="G74" s="19"/>
      <c r="H74" s="19"/>
      <c r="I74" s="19"/>
      <c r="J74" s="19"/>
      <c r="K74" s="19"/>
    </row>
    <row r="75" spans="4:11" x14ac:dyDescent="0.25">
      <c r="D75" s="19"/>
      <c r="E75" s="19"/>
      <c r="F75" s="19"/>
      <c r="G75" s="19"/>
      <c r="H75" s="19"/>
      <c r="I75" s="19"/>
      <c r="J75" s="19"/>
      <c r="K75" s="19"/>
    </row>
    <row r="76" spans="4:11" x14ac:dyDescent="0.25">
      <c r="D76" s="19"/>
      <c r="E76" s="19"/>
      <c r="F76" s="19"/>
      <c r="G76" s="19"/>
      <c r="H76" s="19"/>
      <c r="I76" s="19"/>
      <c r="J76" s="19"/>
      <c r="K76" s="19"/>
    </row>
    <row r="77" spans="4:11" x14ac:dyDescent="0.25">
      <c r="D77" s="19"/>
      <c r="E77" s="19"/>
      <c r="F77" s="19"/>
      <c r="G77" s="19"/>
      <c r="H77" s="19"/>
      <c r="I77" s="19"/>
      <c r="J77" s="19"/>
      <c r="K77" s="19"/>
    </row>
    <row r="78" spans="4:11" x14ac:dyDescent="0.25">
      <c r="D78" s="19"/>
      <c r="E78" s="19"/>
      <c r="F78" s="19"/>
      <c r="G78" s="19"/>
      <c r="H78" s="19"/>
      <c r="I78" s="19"/>
      <c r="J78" s="19"/>
      <c r="K78" s="19"/>
    </row>
    <row r="79" spans="4:11" x14ac:dyDescent="0.25">
      <c r="D79" s="19"/>
      <c r="E79" s="19"/>
      <c r="F79" s="19"/>
      <c r="G79" s="19"/>
      <c r="H79" s="19"/>
      <c r="I79" s="19"/>
      <c r="J79" s="19"/>
      <c r="K79" s="19"/>
    </row>
    <row r="80" spans="4:11" x14ac:dyDescent="0.25">
      <c r="D80" s="19"/>
      <c r="E80" s="19"/>
      <c r="F80" s="19"/>
      <c r="G80" s="19"/>
      <c r="H80" s="19"/>
      <c r="I80" s="19"/>
      <c r="J80" s="19"/>
      <c r="K80" s="19"/>
    </row>
    <row r="81" spans="4:11" x14ac:dyDescent="0.25">
      <c r="D81" s="19"/>
      <c r="E81" s="19"/>
      <c r="F81" s="19"/>
      <c r="G81" s="19"/>
      <c r="H81" s="19"/>
      <c r="I81" s="19"/>
      <c r="J81" s="19"/>
      <c r="K81" s="19"/>
    </row>
  </sheetData>
  <mergeCells count="1">
    <mergeCell ref="A3:A55"/>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7"/>
  <sheetViews>
    <sheetView zoomScale="80" zoomScaleNormal="80" workbookViewId="0">
      <pane xSplit="3" ySplit="3" topLeftCell="D4" activePane="bottomRight" state="frozen"/>
      <selection pane="topRight" activeCell="D1" sqref="D1"/>
      <selection pane="bottomLeft" activeCell="A3" sqref="A3"/>
      <selection pane="bottomRight" activeCell="D4" sqref="D4"/>
    </sheetView>
  </sheetViews>
  <sheetFormatPr defaultRowHeight="15" x14ac:dyDescent="0.25"/>
  <cols>
    <col min="1" max="1" width="23.42578125" customWidth="1"/>
    <col min="2" max="2" width="26.42578125" bestFit="1" customWidth="1"/>
    <col min="4" max="82" width="25.7109375" customWidth="1"/>
  </cols>
  <sheetData>
    <row r="1" spans="1:82" x14ac:dyDescent="0.25">
      <c r="B1" s="23" t="s">
        <v>86</v>
      </c>
      <c r="C1" s="24" t="s">
        <v>83</v>
      </c>
      <c r="D1" s="24" t="str">
        <f>+'Converted Data'!D1</f>
        <v>001 - 14</v>
      </c>
      <c r="E1" s="24" t="str">
        <f>+'Converted Data'!E1</f>
        <v>002 - 14</v>
      </c>
      <c r="F1" s="24" t="str">
        <f>+'Converted Data'!F1</f>
        <v>003 - 14</v>
      </c>
      <c r="G1" s="24" t="str">
        <f>+'Converted Data'!G1</f>
        <v>004 - 14</v>
      </c>
      <c r="H1" s="24" t="str">
        <f>+'Converted Data'!H1</f>
        <v>005 - 14</v>
      </c>
      <c r="I1" s="24" t="str">
        <f>+'Converted Data'!I1</f>
        <v>006 - 14</v>
      </c>
      <c r="J1" s="24" t="str">
        <f>+'Converted Data'!J1</f>
        <v>007 - 14</v>
      </c>
      <c r="K1" s="24" t="str">
        <f>+'Converted Data'!K1</f>
        <v>008 - 14</v>
      </c>
      <c r="L1" s="24" t="str">
        <f>+'Converted Data'!L1</f>
        <v>010 - 14</v>
      </c>
      <c r="M1" s="24" t="str">
        <f>+'Converted Data'!M1</f>
        <v>011 - 14</v>
      </c>
      <c r="N1" s="24" t="str">
        <f>+'Converted Data'!N1</f>
        <v>012 - 14</v>
      </c>
      <c r="O1" s="24" t="str">
        <f>+'Converted Data'!O1</f>
        <v>013 - 14</v>
      </c>
      <c r="P1" s="24" t="str">
        <f>+'Converted Data'!P1</f>
        <v>014 - 14</v>
      </c>
      <c r="Q1" s="24" t="str">
        <f>+'Converted Data'!Q1</f>
        <v>015 - 14</v>
      </c>
      <c r="R1" s="24" t="str">
        <f>+'Converted Data'!R1</f>
        <v>016 - 14</v>
      </c>
      <c r="S1" s="24" t="str">
        <f>+'Converted Data'!S1</f>
        <v>017 - 14</v>
      </c>
      <c r="T1" s="24" t="str">
        <f>+'Converted Data'!T1</f>
        <v>018 - 14</v>
      </c>
      <c r="U1" s="24" t="str">
        <f>+'Converted Data'!U1</f>
        <v>019 - 14</v>
      </c>
      <c r="V1" s="24" t="str">
        <f>+'Converted Data'!V1</f>
        <v>020 - 14</v>
      </c>
      <c r="W1" s="24" t="str">
        <f>+'Converted Data'!W1</f>
        <v>021 - 14</v>
      </c>
      <c r="X1" s="24" t="str">
        <f>+'Converted Data'!X1</f>
        <v>022 - 14</v>
      </c>
      <c r="Y1" s="24" t="str">
        <f>+'Converted Data'!Y1</f>
        <v>023 - 14</v>
      </c>
      <c r="Z1" s="24" t="str">
        <f>+'Converted Data'!Z1</f>
        <v>024 - 14</v>
      </c>
      <c r="AA1" s="24" t="str">
        <f>+'Converted Data'!AA1</f>
        <v>025 - 14</v>
      </c>
      <c r="AB1" s="24" t="str">
        <f>+'Converted Data'!AB1</f>
        <v>026 - 14</v>
      </c>
      <c r="AC1" s="24" t="str">
        <f>+'Converted Data'!AC1</f>
        <v>028 - 14</v>
      </c>
      <c r="AD1" s="24" t="str">
        <f>+'Converted Data'!AD1</f>
        <v>029 - 14</v>
      </c>
      <c r="AE1" s="24" t="str">
        <f>+'Converted Data'!AE1</f>
        <v>030 - 14</v>
      </c>
      <c r="AF1" s="24" t="str">
        <f>+'Converted Data'!AF1</f>
        <v>031 - 14</v>
      </c>
      <c r="AG1" s="24" t="str">
        <f>+'Converted Data'!AG1</f>
        <v>032 - 14</v>
      </c>
      <c r="AH1" s="24" t="str">
        <f>+'Converted Data'!AH1</f>
        <v>034 - 14</v>
      </c>
      <c r="AI1" s="24" t="str">
        <f>+'Converted Data'!AI1</f>
        <v>035 - 14</v>
      </c>
      <c r="AJ1" s="24" t="str">
        <f>+'Converted Data'!AJ1</f>
        <v>036 - 14</v>
      </c>
      <c r="AK1" s="24" t="str">
        <f>+'Converted Data'!AK1</f>
        <v>037 - 14</v>
      </c>
      <c r="AL1" s="24" t="str">
        <f>+'Converted Data'!AL1</f>
        <v>038 - 14</v>
      </c>
      <c r="AM1" s="24" t="str">
        <f>+'Converted Data'!AM1</f>
        <v>039 - 14</v>
      </c>
      <c r="AN1" s="24" t="str">
        <f>+'Converted Data'!AN1</f>
        <v>040 - 14</v>
      </c>
      <c r="AO1" s="24" t="str">
        <f>+'Converted Data'!AO1</f>
        <v>041 - 14</v>
      </c>
      <c r="AP1" s="24" t="str">
        <f>+'Converted Data'!AP1</f>
        <v>042 - 14</v>
      </c>
      <c r="AQ1" s="24" t="str">
        <f>+'Converted Data'!AQ1</f>
        <v>043 - 14</v>
      </c>
      <c r="AR1" s="24" t="str">
        <f>+'Converted Data'!AR1</f>
        <v>045 - 14</v>
      </c>
      <c r="AS1" s="24" t="str">
        <f>+'Converted Data'!AS1</f>
        <v>047 - 14</v>
      </c>
      <c r="AT1" s="24" t="str">
        <f>+'Converted Data'!AT1</f>
        <v>048 - 14</v>
      </c>
      <c r="AU1" s="24" t="str">
        <f>+'Converted Data'!AU1</f>
        <v>049 - 14</v>
      </c>
      <c r="AV1" s="24" t="str">
        <f>+'Converted Data'!AV1</f>
        <v>050 - 14</v>
      </c>
      <c r="AW1" s="24" t="str">
        <f>+'Converted Data'!AW1</f>
        <v>051 - 14</v>
      </c>
      <c r="AX1" s="24" t="str">
        <f>+'Converted Data'!AX1</f>
        <v>052 - 14</v>
      </c>
      <c r="AY1" s="24" t="str">
        <f>+'Converted Data'!AY1</f>
        <v>053 - 14</v>
      </c>
      <c r="AZ1" s="24" t="str">
        <f>+'Converted Data'!AZ1</f>
        <v>054 - 14</v>
      </c>
      <c r="BA1" s="24" t="str">
        <f>+'Converted Data'!BA1</f>
        <v>055 - 14</v>
      </c>
      <c r="BB1" s="24" t="str">
        <f>+'Converted Data'!BB1</f>
        <v>056 - 14</v>
      </c>
      <c r="BC1" s="24" t="str">
        <f>+'Converted Data'!BC1</f>
        <v>057 - 14</v>
      </c>
      <c r="BD1" s="24" t="str">
        <f>+'Converted Data'!BD1</f>
        <v>058 - 14</v>
      </c>
      <c r="BE1" s="24" t="str">
        <f>+'Converted Data'!BE1</f>
        <v>059 - 14</v>
      </c>
      <c r="BF1" s="24" t="str">
        <f>+'Converted Data'!BF1</f>
        <v>060 - 14</v>
      </c>
      <c r="BG1" s="24" t="str">
        <f>+'Converted Data'!BG1</f>
        <v>061 - 14</v>
      </c>
      <c r="BH1" s="24" t="str">
        <f>+'Converted Data'!BH1</f>
        <v>062 - 14</v>
      </c>
      <c r="BI1" s="24" t="str">
        <f>+'Converted Data'!BI1</f>
        <v>063 - 14</v>
      </c>
      <c r="BJ1" s="24" t="str">
        <f>+'Converted Data'!BJ1</f>
        <v>064 - 14</v>
      </c>
      <c r="BK1" s="24" t="str">
        <f>+'Converted Data'!BK1</f>
        <v>065 - 14</v>
      </c>
      <c r="BL1" s="24" t="str">
        <f>+'Converted Data'!BL1</f>
        <v>066 - 14</v>
      </c>
      <c r="BM1" s="24" t="str">
        <f>+'Converted Data'!BM1</f>
        <v>067 - 14</v>
      </c>
      <c r="BN1" s="24" t="str">
        <f>+'Converted Data'!BN1</f>
        <v>068 - 14</v>
      </c>
      <c r="BO1" s="24" t="str">
        <f>+'Converted Data'!BO1</f>
        <v>069 - 14</v>
      </c>
      <c r="BP1" s="24" t="str">
        <f>+'Converted Data'!BP1</f>
        <v>070 - 14</v>
      </c>
      <c r="BQ1" s="24" t="str">
        <f>+'Converted Data'!BQ1</f>
        <v>071 - 14</v>
      </c>
      <c r="BR1" s="24" t="str">
        <f>+'Converted Data'!BR1</f>
        <v>072 - 14</v>
      </c>
      <c r="BS1" s="24" t="str">
        <f>+'Converted Data'!BS1</f>
        <v>073 - 14</v>
      </c>
      <c r="BT1" s="24" t="str">
        <f>+'Converted Data'!BT1</f>
        <v>074 - 14</v>
      </c>
      <c r="BU1" s="24" t="str">
        <f>+'Converted Data'!BU1</f>
        <v>075 - 14</v>
      </c>
      <c r="BV1" s="24" t="str">
        <f>+'Converted Data'!BV1</f>
        <v>076 - 14</v>
      </c>
      <c r="BW1" s="24" t="str">
        <f>+'Converted Data'!BW1</f>
        <v>077 - 14</v>
      </c>
      <c r="BX1" s="24" t="str">
        <f>+'Converted Data'!BX1</f>
        <v>078 - 14</v>
      </c>
      <c r="BY1" s="24" t="str">
        <f>+'Converted Data'!BY1</f>
        <v>079 - 14</v>
      </c>
      <c r="BZ1" s="24" t="str">
        <f>+'Converted Data'!BZ1</f>
        <v>080 - 14</v>
      </c>
      <c r="CA1" s="24" t="str">
        <f>+'Converted Data'!CA1</f>
        <v>081 - 14</v>
      </c>
      <c r="CB1" s="24" t="str">
        <f>+'Converted Data'!CB1</f>
        <v>082 - 14</v>
      </c>
      <c r="CC1" s="24" t="str">
        <f>+'Converted Data'!CC1</f>
        <v>083 - 14</v>
      </c>
      <c r="CD1" s="24" t="str">
        <f>+'Converted Data'!CD1</f>
        <v>084 - 14</v>
      </c>
    </row>
    <row r="2" spans="1:82" x14ac:dyDescent="0.25">
      <c r="B2" s="23"/>
      <c r="C2" s="24" t="s">
        <v>139</v>
      </c>
      <c r="D2" s="24"/>
      <c r="E2" s="24"/>
      <c r="F2" s="24"/>
      <c r="G2" s="24"/>
      <c r="H2" s="24"/>
      <c r="I2" s="24"/>
      <c r="J2" s="24"/>
      <c r="K2" s="24"/>
      <c r="L2" s="24"/>
      <c r="M2" s="24"/>
      <c r="N2" s="24"/>
      <c r="O2" s="24"/>
      <c r="P2" s="24"/>
      <c r="Q2" s="24"/>
      <c r="R2" s="24" t="s">
        <v>155</v>
      </c>
      <c r="S2" s="24" t="s">
        <v>154</v>
      </c>
      <c r="T2" s="24" t="s">
        <v>153</v>
      </c>
      <c r="U2" s="24" t="s">
        <v>152</v>
      </c>
      <c r="V2" s="24" t="s">
        <v>151</v>
      </c>
      <c r="W2" s="24" t="s">
        <v>150</v>
      </c>
      <c r="X2" s="24" t="s">
        <v>149</v>
      </c>
      <c r="Y2" s="24" t="s">
        <v>148</v>
      </c>
      <c r="Z2" s="24" t="s">
        <v>147</v>
      </c>
      <c r="AA2" s="24" t="s">
        <v>146</v>
      </c>
      <c r="AB2" s="24" t="s">
        <v>145</v>
      </c>
      <c r="AC2" s="24" t="s">
        <v>144</v>
      </c>
      <c r="AD2" s="24" t="s">
        <v>143</v>
      </c>
      <c r="AE2" s="24" t="s">
        <v>142</v>
      </c>
      <c r="AF2" s="24" t="s">
        <v>141</v>
      </c>
      <c r="AG2" s="24" t="s">
        <v>140</v>
      </c>
      <c r="AH2" s="24" t="s">
        <v>157</v>
      </c>
    </row>
    <row r="3" spans="1:82" ht="60" x14ac:dyDescent="0.25">
      <c r="B3" s="23" t="s">
        <v>156</v>
      </c>
      <c r="C3" s="24"/>
      <c r="D3" s="11">
        <v>0</v>
      </c>
      <c r="E3" s="11">
        <v>0</v>
      </c>
      <c r="F3" s="11">
        <v>0</v>
      </c>
      <c r="G3" s="12" t="s">
        <v>67</v>
      </c>
      <c r="H3" s="11">
        <v>0</v>
      </c>
      <c r="I3" s="11">
        <v>0</v>
      </c>
      <c r="J3" s="11">
        <v>0</v>
      </c>
      <c r="K3" s="11">
        <v>0</v>
      </c>
      <c r="L3" s="11">
        <v>0</v>
      </c>
      <c r="M3" s="11">
        <v>0</v>
      </c>
      <c r="N3" s="11">
        <v>0</v>
      </c>
      <c r="O3" s="11">
        <v>0</v>
      </c>
      <c r="P3" s="11">
        <v>0</v>
      </c>
      <c r="Q3" s="32">
        <v>0</v>
      </c>
      <c r="R3" s="33">
        <v>0</v>
      </c>
      <c r="S3" s="11">
        <v>0</v>
      </c>
      <c r="T3" s="11">
        <v>0</v>
      </c>
      <c r="U3" s="12" t="s">
        <v>119</v>
      </c>
      <c r="V3" s="11">
        <v>0</v>
      </c>
      <c r="W3" s="12" t="s">
        <v>67</v>
      </c>
      <c r="X3" s="11">
        <v>0</v>
      </c>
      <c r="Y3" s="12" t="s">
        <v>125</v>
      </c>
      <c r="Z3" s="11">
        <v>0</v>
      </c>
      <c r="AA3" s="11">
        <v>0</v>
      </c>
      <c r="AB3" s="11">
        <v>0</v>
      </c>
      <c r="AC3" s="12" t="s">
        <v>133</v>
      </c>
      <c r="AD3" s="12" t="s">
        <v>133</v>
      </c>
      <c r="AE3" s="12" t="s">
        <v>135</v>
      </c>
      <c r="AF3" s="11">
        <v>0</v>
      </c>
      <c r="AG3" s="11">
        <v>0</v>
      </c>
      <c r="AH3" s="12" t="str">
        <f>+'Raw Data'!AH5</f>
        <v>This was returned via email to Nick</v>
      </c>
      <c r="AI3" s="61">
        <f>+'Raw Data'!AI5</f>
        <v>0</v>
      </c>
      <c r="AJ3" s="61">
        <f>+'Raw Data'!AJ5</f>
        <v>0</v>
      </c>
      <c r="AK3" s="61">
        <f>+'Raw Data'!AK5</f>
        <v>0</v>
      </c>
      <c r="AL3" s="61">
        <f>+'Raw Data'!AL5</f>
        <v>0</v>
      </c>
      <c r="AM3" s="61">
        <f>+'Raw Data'!AM5</f>
        <v>0</v>
      </c>
      <c r="AN3" s="61">
        <f>+'Raw Data'!AN5</f>
        <v>0</v>
      </c>
      <c r="AO3" s="12" t="str">
        <f>+'Raw Data'!AO5</f>
        <v>DONE IN MM:SS:S'S'
2LB GRAB?</v>
      </c>
      <c r="AP3" s="12" t="str">
        <f>+'Raw Data'!AP5</f>
        <v>MAYBE TIME PER TASK?</v>
      </c>
      <c r="AQ3" s="61">
        <f>+'Raw Data'!AQ5</f>
        <v>0</v>
      </c>
      <c r="AR3" s="61" t="str">
        <f>+'Raw Data'!AR5</f>
        <v>MAYBE TIME PER TASK?</v>
      </c>
      <c r="AS3" s="61">
        <f>+'Raw Data'!AS5</f>
        <v>0</v>
      </c>
      <c r="AT3" s="61" t="str">
        <f>+'Raw Data'!AT5</f>
        <v>MAYBE TIME PER TASK?</v>
      </c>
      <c r="AU3" s="61">
        <f>+'Raw Data'!AU5</f>
        <v>0</v>
      </c>
      <c r="AV3" s="61">
        <f>+'Raw Data'!AV5</f>
        <v>0</v>
      </c>
      <c r="AW3" s="61">
        <f>+'Raw Data'!AW5</f>
        <v>0</v>
      </c>
      <c r="AX3" s="61">
        <f>+'Raw Data'!AX5</f>
        <v>0</v>
      </c>
      <c r="AY3" s="61">
        <f>+'Raw Data'!AY5</f>
        <v>0</v>
      </c>
      <c r="AZ3" s="61">
        <f>+'Raw Data'!AZ5</f>
        <v>0</v>
      </c>
      <c r="BA3" s="61">
        <f>+'Raw Data'!BA5</f>
        <v>0</v>
      </c>
      <c r="BB3" s="61" t="str">
        <f>+'Raw Data'!BB5</f>
        <v>This is a 2lb grab.</v>
      </c>
      <c r="BC3" s="61">
        <f>+'Raw Data'!BC5</f>
        <v>0</v>
      </c>
      <c r="BD3" s="61">
        <f>+'Raw Data'!BD5</f>
        <v>0</v>
      </c>
      <c r="BE3" s="61">
        <f>+'Raw Data'!BE5</f>
        <v>0</v>
      </c>
      <c r="BF3" s="61">
        <f>+'Raw Data'!BF5</f>
        <v>0</v>
      </c>
      <c r="BG3" s="61">
        <f>+'Raw Data'!BG5</f>
        <v>0</v>
      </c>
      <c r="BH3" s="61">
        <f>+'Raw Data'!BH5</f>
        <v>0</v>
      </c>
      <c r="BI3" s="61" t="str">
        <f>+'Raw Data'!BI5</f>
        <v>Time by task</v>
      </c>
      <c r="BJ3" s="61">
        <f>+'Raw Data'!BJ5</f>
        <v>0</v>
      </c>
      <c r="BK3" s="61">
        <f>+'Raw Data'!BK5</f>
        <v>0</v>
      </c>
      <c r="BL3" s="12" t="str">
        <f>+'Raw Data'!BL5</f>
        <v>Assuming all time by task</v>
      </c>
      <c r="BM3" s="12" t="str">
        <f>+'Raw Data'!BM5</f>
        <v>Assuming all time by task</v>
      </c>
      <c r="BN3" s="12" t="str">
        <f>+'Raw Data'!BN5</f>
        <v>Assuming all time by task</v>
      </c>
      <c r="BO3" s="12" t="str">
        <f>+'Raw Data'!BO5</f>
        <v>Assuming all time by task</v>
      </c>
      <c r="BP3" s="61">
        <f>+'Raw Data'!BP5</f>
        <v>0</v>
      </c>
      <c r="BQ3" s="12" t="str">
        <f>+'Raw Data'!BQ5</f>
        <v>Assuming all time by task</v>
      </c>
      <c r="BR3" s="61">
        <f>+'Raw Data'!BR5</f>
        <v>0</v>
      </c>
      <c r="BS3" s="12" t="str">
        <f>+'Raw Data'!BS5</f>
        <v>Assuming times were mm:ss:ss</v>
      </c>
      <c r="BT3" s="61">
        <f>+'Raw Data'!BT5</f>
        <v>0</v>
      </c>
      <c r="BU3" s="61">
        <f>+'Raw Data'!BU5</f>
        <v>0</v>
      </c>
      <c r="BV3" s="12" t="str">
        <f>+'Raw Data'!BV5</f>
        <v>Assuming times were in mm:ss:sss for section 1, but in hh:mm:ss for sections 4-5</v>
      </c>
      <c r="BW3" s="61">
        <f>+'Raw Data'!BW5</f>
        <v>0</v>
      </c>
      <c r="BX3" s="61">
        <f>+'Raw Data'!BX5</f>
        <v>0</v>
      </c>
      <c r="BY3" s="61">
        <f>+'Raw Data'!BY5</f>
        <v>0</v>
      </c>
      <c r="BZ3" s="61">
        <f>+'Raw Data'!BZ5</f>
        <v>0</v>
      </c>
      <c r="CA3" s="12" t="str">
        <f>+'Raw Data'!CA5</f>
        <v>SEC 2-5 ENTERD AS MM:SS:S'S'</v>
      </c>
      <c r="CB3" s="61">
        <f>+'Raw Data'!CB5</f>
        <v>0</v>
      </c>
      <c r="CC3" s="12" t="str">
        <f>+'Raw Data'!CC5</f>
        <v>SEC 6 LIKELY ENTERED AS MM:SS</v>
      </c>
      <c r="CD3" s="61">
        <f>+'Raw Data'!CD5</f>
        <v>0</v>
      </c>
    </row>
    <row r="4" spans="1:82" x14ac:dyDescent="0.25">
      <c r="A4" s="214" t="s">
        <v>717</v>
      </c>
      <c r="B4" t="s">
        <v>53</v>
      </c>
      <c r="C4" t="s">
        <v>0</v>
      </c>
    </row>
    <row r="5" spans="1:82" x14ac:dyDescent="0.25">
      <c r="A5" s="215"/>
      <c r="B5" t="s">
        <v>53</v>
      </c>
      <c r="C5" t="s">
        <v>1</v>
      </c>
    </row>
    <row r="6" spans="1:82" x14ac:dyDescent="0.25">
      <c r="A6" s="215"/>
      <c r="B6" t="s">
        <v>53</v>
      </c>
      <c r="C6" t="s">
        <v>2</v>
      </c>
    </row>
    <row r="7" spans="1:82" x14ac:dyDescent="0.25">
      <c r="A7" s="215"/>
      <c r="B7" t="s">
        <v>53</v>
      </c>
      <c r="C7" t="s">
        <v>3</v>
      </c>
    </row>
    <row r="8" spans="1:82" x14ac:dyDescent="0.25">
      <c r="A8" s="215"/>
      <c r="B8" t="s">
        <v>53</v>
      </c>
      <c r="C8" t="s">
        <v>4</v>
      </c>
    </row>
    <row r="9" spans="1:82" x14ac:dyDescent="0.25">
      <c r="A9" s="215"/>
      <c r="B9" t="s">
        <v>53</v>
      </c>
      <c r="C9" t="s">
        <v>5</v>
      </c>
    </row>
    <row r="10" spans="1:82" x14ac:dyDescent="0.25">
      <c r="A10" s="215"/>
      <c r="B10" t="s">
        <v>53</v>
      </c>
      <c r="C10" t="s">
        <v>6</v>
      </c>
    </row>
    <row r="11" spans="1:82" x14ac:dyDescent="0.25">
      <c r="A11" s="215"/>
      <c r="B11" t="s">
        <v>53</v>
      </c>
      <c r="C11" t="s">
        <v>7</v>
      </c>
    </row>
    <row r="12" spans="1:82" x14ac:dyDescent="0.25">
      <c r="A12" s="215"/>
      <c r="B12" t="s">
        <v>53</v>
      </c>
      <c r="C12" t="s">
        <v>8</v>
      </c>
    </row>
    <row r="13" spans="1:82" x14ac:dyDescent="0.25">
      <c r="A13" s="215"/>
      <c r="B13" t="s">
        <v>53</v>
      </c>
      <c r="C13" t="s">
        <v>9</v>
      </c>
    </row>
    <row r="14" spans="1:82" x14ac:dyDescent="0.25">
      <c r="A14" s="215"/>
      <c r="B14" t="s">
        <v>87</v>
      </c>
      <c r="C14" t="s">
        <v>10</v>
      </c>
      <c r="D14" s="20">
        <v>0</v>
      </c>
      <c r="E14" s="20">
        <v>0</v>
      </c>
      <c r="F14" s="20">
        <v>0</v>
      </c>
      <c r="G14" s="20">
        <v>0</v>
      </c>
      <c r="H14" s="20">
        <v>0</v>
      </c>
      <c r="I14" s="20">
        <v>0</v>
      </c>
      <c r="J14" s="20">
        <v>0</v>
      </c>
      <c r="K14" s="20">
        <v>0</v>
      </c>
      <c r="L14" s="20">
        <v>0</v>
      </c>
      <c r="M14" s="20">
        <v>0</v>
      </c>
      <c r="N14" s="20">
        <v>0</v>
      </c>
      <c r="O14" s="20">
        <v>0</v>
      </c>
      <c r="P14" s="20">
        <v>0</v>
      </c>
      <c r="Q14" s="20">
        <v>0</v>
      </c>
      <c r="R14" s="20">
        <v>0</v>
      </c>
      <c r="S14" s="20">
        <v>0</v>
      </c>
      <c r="T14" s="20">
        <v>0</v>
      </c>
      <c r="U14" s="20">
        <v>0</v>
      </c>
      <c r="V14" s="20">
        <v>0</v>
      </c>
      <c r="W14" s="20">
        <v>0</v>
      </c>
      <c r="X14" s="20">
        <v>0</v>
      </c>
      <c r="Y14" s="20">
        <v>0</v>
      </c>
      <c r="Z14" s="20">
        <v>0</v>
      </c>
      <c r="AA14" s="20">
        <v>0</v>
      </c>
      <c r="AB14" s="20">
        <v>0</v>
      </c>
      <c r="AC14" s="20">
        <v>0</v>
      </c>
      <c r="AD14" s="20">
        <v>0</v>
      </c>
      <c r="AE14" s="20">
        <v>0</v>
      </c>
      <c r="AF14" s="20">
        <v>0</v>
      </c>
      <c r="AG14" s="20">
        <v>0</v>
      </c>
      <c r="AH14" s="20">
        <v>0</v>
      </c>
      <c r="AI14" s="20">
        <v>0</v>
      </c>
      <c r="AJ14" s="20">
        <v>0</v>
      </c>
      <c r="AK14" s="20">
        <v>0</v>
      </c>
      <c r="AL14" s="20">
        <v>0</v>
      </c>
      <c r="AM14" s="20">
        <v>0</v>
      </c>
      <c r="AN14" s="20">
        <v>0</v>
      </c>
      <c r="AO14" s="20">
        <v>0</v>
      </c>
      <c r="AP14" s="20">
        <v>0</v>
      </c>
      <c r="AQ14" s="20">
        <v>0</v>
      </c>
      <c r="AR14" s="20">
        <v>0</v>
      </c>
      <c r="AS14" s="20">
        <v>0</v>
      </c>
      <c r="AT14" s="20">
        <v>0</v>
      </c>
      <c r="AU14" s="20">
        <v>0</v>
      </c>
      <c r="AV14" s="20">
        <v>0</v>
      </c>
      <c r="AW14" s="20">
        <v>0</v>
      </c>
      <c r="AX14" s="20">
        <v>0</v>
      </c>
      <c r="AY14" s="20">
        <v>0</v>
      </c>
      <c r="AZ14" s="20">
        <v>0</v>
      </c>
      <c r="BA14" s="20">
        <v>0</v>
      </c>
      <c r="BB14" s="20">
        <v>0</v>
      </c>
      <c r="BC14" s="20">
        <v>0</v>
      </c>
      <c r="BD14" s="20">
        <v>0</v>
      </c>
      <c r="BE14" s="20">
        <v>0</v>
      </c>
      <c r="BF14" s="20">
        <v>0</v>
      </c>
      <c r="BG14" s="20">
        <v>0</v>
      </c>
      <c r="BH14" s="20">
        <v>0</v>
      </c>
      <c r="BI14" s="20">
        <v>0</v>
      </c>
      <c r="BJ14" s="20">
        <v>0</v>
      </c>
      <c r="BK14" s="20">
        <v>0</v>
      </c>
      <c r="BL14" s="20">
        <v>0</v>
      </c>
      <c r="BM14" s="20">
        <v>0</v>
      </c>
      <c r="BN14" s="20">
        <v>0</v>
      </c>
      <c r="BO14" s="20">
        <v>0</v>
      </c>
      <c r="BP14" s="20">
        <v>0</v>
      </c>
      <c r="BQ14" s="20">
        <v>0</v>
      </c>
      <c r="BR14" s="20">
        <v>0</v>
      </c>
      <c r="BS14" s="20">
        <v>0</v>
      </c>
      <c r="BT14" s="20">
        <v>0</v>
      </c>
      <c r="BU14" s="20">
        <v>0</v>
      </c>
      <c r="BV14" s="20">
        <v>0</v>
      </c>
      <c r="BW14" s="20">
        <v>0</v>
      </c>
      <c r="BX14" s="20">
        <v>0</v>
      </c>
      <c r="BY14" s="20">
        <v>0</v>
      </c>
      <c r="BZ14" s="20">
        <v>0</v>
      </c>
      <c r="CA14" s="20">
        <v>0</v>
      </c>
      <c r="CB14" s="20">
        <v>0</v>
      </c>
      <c r="CC14" s="20">
        <v>0</v>
      </c>
      <c r="CD14" s="20">
        <v>0</v>
      </c>
    </row>
    <row r="15" spans="1:82" x14ac:dyDescent="0.25">
      <c r="A15" s="215"/>
      <c r="B15" t="s">
        <v>87</v>
      </c>
      <c r="C15" t="s">
        <v>11</v>
      </c>
      <c r="D15" s="19">
        <f>+'Converted Data'!D15</f>
        <v>0.71666666666666667</v>
      </c>
      <c r="E15" s="19">
        <f>+'Converted Data'!E15</f>
        <v>3.4166666666666665</v>
      </c>
      <c r="F15" s="19">
        <f>+'Converted Data'!F15</f>
        <v>1.9</v>
      </c>
      <c r="G15" s="66">
        <f>+'Converted Data'!G15</f>
        <v>10.5</v>
      </c>
      <c r="H15" s="19">
        <f>+'Converted Data'!H15</f>
        <v>1.35</v>
      </c>
      <c r="I15" s="19">
        <f>+'Converted Data'!I15</f>
        <v>1.1666666666666667</v>
      </c>
      <c r="J15" s="19">
        <f>+'Converted Data'!J15</f>
        <v>0.66666666666666663</v>
      </c>
      <c r="K15" s="19">
        <f>+'Converted Data'!K15</f>
        <v>0.6</v>
      </c>
      <c r="L15" s="19">
        <f>+'Converted Data'!L15</f>
        <v>2</v>
      </c>
      <c r="M15" s="19">
        <f>+'Converted Data'!M15</f>
        <v>0.35</v>
      </c>
      <c r="N15" s="19">
        <f>+'Converted Data'!N15</f>
        <v>0.55000000000000004</v>
      </c>
      <c r="O15" s="19">
        <f>+'Converted Data'!O15</f>
        <v>0.78333333333333333</v>
      </c>
      <c r="P15" s="19">
        <f>+'Converted Data'!P15</f>
        <v>1.3166666666666667</v>
      </c>
      <c r="Q15" s="19">
        <f>+'Converted Data'!Q15</f>
        <v>1.5833333333333335</v>
      </c>
      <c r="R15" s="19">
        <f>+'Converted Data'!R15</f>
        <v>5.3</v>
      </c>
      <c r="S15" s="19">
        <f>+'Converted Data'!S15</f>
        <v>0.75</v>
      </c>
      <c r="T15" s="19">
        <f>+'Converted Data'!T15</f>
        <v>0.65</v>
      </c>
      <c r="U15" s="19">
        <f>+'Converted Data'!U15</f>
        <v>1</v>
      </c>
      <c r="V15" s="19">
        <f>+'Converted Data'!V15</f>
        <v>1</v>
      </c>
      <c r="W15" s="19">
        <f>+'Converted Data'!W15</f>
        <v>0.56666666666666665</v>
      </c>
      <c r="X15" s="19">
        <f>+'Converted Data'!X15</f>
        <v>1.5333333333333332</v>
      </c>
      <c r="Y15" s="19">
        <f>+'Converted Data'!Y15</f>
        <v>0.4</v>
      </c>
      <c r="Z15" s="19">
        <f>+'Converted Data'!Z15</f>
        <v>0.9</v>
      </c>
      <c r="AA15" s="19">
        <f>+'Converted Data'!AA15</f>
        <v>1.4</v>
      </c>
      <c r="AB15" s="19">
        <f>+'Converted Data'!AB15</f>
        <v>2.25</v>
      </c>
      <c r="AC15" s="19">
        <f>+'Converted Data'!AC15</f>
        <v>3.0833333333333335</v>
      </c>
      <c r="AD15" s="19" t="str">
        <f>+'Converted Data'!AD15</f>
        <v>N/A</v>
      </c>
      <c r="AE15" s="19">
        <f>+'Converted Data'!AE15</f>
        <v>1.5</v>
      </c>
      <c r="AF15" s="19">
        <f>+'Converted Data'!AF15</f>
        <v>0.43333333333333335</v>
      </c>
      <c r="AG15" s="19">
        <f>+'Converted Data'!AG15</f>
        <v>18.583333333333332</v>
      </c>
      <c r="AH15" s="19">
        <f>+'Converted Data'!AH15</f>
        <v>1.0833333333333333</v>
      </c>
      <c r="AI15" s="19">
        <f>+'Converted Data'!AI15</f>
        <v>1.55</v>
      </c>
      <c r="AJ15" s="19">
        <f>+'Converted Data'!AJ15</f>
        <v>0.75</v>
      </c>
      <c r="AK15" s="19">
        <f>+'Converted Data'!AK15</f>
        <v>0.66666666666666663</v>
      </c>
      <c r="AL15" s="19">
        <f>+'Converted Data'!AL15</f>
        <v>2.15</v>
      </c>
      <c r="AM15" s="19">
        <f>+'Converted Data'!AM15</f>
        <v>0.38333333333333336</v>
      </c>
      <c r="AN15" s="19">
        <f>+'Converted Data'!AN15</f>
        <v>4.8</v>
      </c>
      <c r="AO15" s="19">
        <f>+'Converted Data'!AO15</f>
        <v>1.0333333333333334</v>
      </c>
      <c r="AP15" s="19">
        <f>+'Converted Data'!AP15</f>
        <v>1.3333333333333333</v>
      </c>
      <c r="AQ15" s="19">
        <f>+'Converted Data'!AQ15</f>
        <v>1.4166666666666667</v>
      </c>
      <c r="AR15" s="19">
        <f>+'Converted Data'!AR15</f>
        <v>0.58333333333333337</v>
      </c>
      <c r="AS15" s="19">
        <f>+'Converted Data'!AS15</f>
        <v>0.93333333333333335</v>
      </c>
      <c r="AT15" s="19">
        <f>+'Converted Data'!AT15</f>
        <v>0.75</v>
      </c>
      <c r="AU15" s="19">
        <f>+'Converted Data'!AU15</f>
        <v>1.1166666666666667</v>
      </c>
      <c r="AV15" s="19">
        <f>+'Converted Data'!AV15</f>
        <v>1.0833333333333333</v>
      </c>
      <c r="AW15" s="19">
        <f>+'Converted Data'!AW15</f>
        <v>2.8166666666666664</v>
      </c>
      <c r="AX15" s="19">
        <f>+'Converted Data'!AX15</f>
        <v>0.75</v>
      </c>
      <c r="AY15" s="19">
        <f>+'Converted Data'!AY15</f>
        <v>2.3333333333333335</v>
      </c>
      <c r="AZ15" s="19">
        <f>+'Converted Data'!AZ15</f>
        <v>1.5</v>
      </c>
      <c r="BA15" s="19">
        <f>+'Converted Data'!BA15</f>
        <v>1.5</v>
      </c>
      <c r="BB15" s="19">
        <f>+'Converted Data'!BB15</f>
        <v>0.6166666666666667</v>
      </c>
      <c r="BC15" s="19">
        <f>+'Converted Data'!BC15</f>
        <v>0.58333333333333337</v>
      </c>
      <c r="BD15" s="19">
        <f>+'Converted Data'!BD15</f>
        <v>0.53333333333333333</v>
      </c>
      <c r="BE15" s="19">
        <f>+'Converted Data'!BE15</f>
        <v>2.15</v>
      </c>
      <c r="BF15" s="19">
        <f>+'Converted Data'!BF15</f>
        <v>1.6</v>
      </c>
      <c r="BG15" s="19">
        <f>+'Converted Data'!BG15</f>
        <v>0.96666666666666667</v>
      </c>
      <c r="BH15" s="19">
        <f>+'Converted Data'!BH15</f>
        <v>1.5333333333333332</v>
      </c>
      <c r="BI15" s="19">
        <f>+'Converted Data'!BI15</f>
        <v>0.33333333333333331</v>
      </c>
      <c r="BJ15" s="19">
        <f>+'Converted Data'!BJ15</f>
        <v>1.2666666666666666</v>
      </c>
      <c r="BK15" s="19">
        <f>+'Converted Data'!BK15</f>
        <v>1.3666666666666667</v>
      </c>
      <c r="BL15" s="19">
        <f>BL14+'Converted Data'!BL15</f>
        <v>0.53333333333333333</v>
      </c>
      <c r="BM15" s="19">
        <f>BM14+'Converted Data'!BM15</f>
        <v>0.5</v>
      </c>
      <c r="BN15" s="19">
        <f>+'Converted Data'!BN15</f>
        <v>0.48333333333333334</v>
      </c>
      <c r="BO15" s="19">
        <f>BO14+'Converted Data'!BO15</f>
        <v>5.5333333333333332</v>
      </c>
      <c r="BP15" s="19">
        <f>+'Converted Data'!BP15</f>
        <v>2.8166666666666664</v>
      </c>
      <c r="BQ15" s="19">
        <f>BQ14+'Converted Data'!BQ15</f>
        <v>6.166666666666667</v>
      </c>
      <c r="BR15" s="19">
        <f>+'Converted Data'!BR15</f>
        <v>0.53333333333333333</v>
      </c>
      <c r="BS15" s="19">
        <f>+'Converted Data'!BS15</f>
        <v>0.8666666666666667</v>
      </c>
      <c r="BT15" s="19">
        <f>+'Converted Data'!BT15</f>
        <v>0.91666666666666663</v>
      </c>
      <c r="BU15" s="19">
        <f>+'Converted Data'!BU15</f>
        <v>4.2166666666666668</v>
      </c>
      <c r="BV15" s="19">
        <f>+'Converted Data'!BV15</f>
        <v>0.68333333333333335</v>
      </c>
      <c r="BW15" s="19">
        <f>+'Converted Data'!BW15</f>
        <v>0.41666666666666669</v>
      </c>
      <c r="BX15" s="19">
        <f>+'Converted Data'!BX15</f>
        <v>0.25</v>
      </c>
      <c r="BY15" s="19">
        <f>+'Converted Data'!BY15</f>
        <v>2.25</v>
      </c>
      <c r="BZ15" s="19">
        <f>+'Converted Data'!BZ15</f>
        <v>0.6</v>
      </c>
      <c r="CA15" s="19">
        <f>+'Converted Data'!CA15</f>
        <v>1.05</v>
      </c>
      <c r="CB15" s="19">
        <f>+'Converted Data'!CB15</f>
        <v>1.1333333333333333</v>
      </c>
      <c r="CC15" s="19">
        <f>+'Converted Data'!CC15</f>
        <v>2.1666666666666665</v>
      </c>
      <c r="CD15" s="19">
        <f>+'Converted Data'!CD15</f>
        <v>1.2833333333333332</v>
      </c>
    </row>
    <row r="16" spans="1:82" x14ac:dyDescent="0.25">
      <c r="A16" s="215"/>
      <c r="B16" t="s">
        <v>87</v>
      </c>
      <c r="C16" t="s">
        <v>12</v>
      </c>
      <c r="D16" s="19">
        <f>+'Converted Data'!D16</f>
        <v>0.9</v>
      </c>
      <c r="E16" s="19">
        <f>+'Converted Data'!E16</f>
        <v>3.6666666666666665</v>
      </c>
      <c r="F16" s="19">
        <f>+'Converted Data'!F16</f>
        <v>2.4666666666666668</v>
      </c>
      <c r="G16" s="66">
        <f>+G15+'Converted Data'!G16</f>
        <v>15.75</v>
      </c>
      <c r="H16" s="19">
        <f>+'Converted Data'!H16</f>
        <v>1.6666666666666665</v>
      </c>
      <c r="I16" s="19">
        <f>+'Converted Data'!I16</f>
        <v>1.5666666666666667</v>
      </c>
      <c r="J16" s="19">
        <f>+'Converted Data'!J16</f>
        <v>0.91666666666666663</v>
      </c>
      <c r="K16" s="19">
        <f>+'Converted Data'!K16</f>
        <v>0.85</v>
      </c>
      <c r="L16" s="19">
        <f>+'Converted Data'!L16</f>
        <v>3</v>
      </c>
      <c r="M16" s="19">
        <f>+'Converted Data'!M16</f>
        <v>0.95</v>
      </c>
      <c r="N16" s="19">
        <f>+'Converted Data'!N16</f>
        <v>1.0333333333333334</v>
      </c>
      <c r="O16" s="19">
        <f>+'Converted Data'!O16</f>
        <v>0.95</v>
      </c>
      <c r="P16" s="19">
        <f>+'Converted Data'!P16</f>
        <v>1.8333333333333335</v>
      </c>
      <c r="Q16" s="19">
        <f>+'Converted Data'!Q16</f>
        <v>1.75</v>
      </c>
      <c r="R16" s="19">
        <f>+'Converted Data'!R16</f>
        <v>6.6833333333333336</v>
      </c>
      <c r="S16" s="19">
        <f>+'Converted Data'!S16</f>
        <v>0.9</v>
      </c>
      <c r="T16" s="19">
        <f>+'Converted Data'!T16</f>
        <v>0.85</v>
      </c>
      <c r="U16" s="19">
        <f>+'Converted Data'!U16</f>
        <v>1.2166666666666668</v>
      </c>
      <c r="V16" s="19">
        <f>+'Converted Data'!V16</f>
        <v>1.55</v>
      </c>
      <c r="W16" s="19">
        <f>+W15+'Converted Data'!W16</f>
        <v>0.6</v>
      </c>
      <c r="X16" s="19">
        <f>+'Converted Data'!X16</f>
        <v>1.7666666666666666</v>
      </c>
      <c r="Y16" s="19">
        <f>+'Converted Data'!Y16</f>
        <v>0.7</v>
      </c>
      <c r="Z16" s="19">
        <f>+'Converted Data'!Z16</f>
        <v>1.3333333333333333</v>
      </c>
      <c r="AA16" s="19">
        <f>+'Converted Data'!AA16</f>
        <v>1.5</v>
      </c>
      <c r="AB16" s="19">
        <f>+'Converted Data'!AB16</f>
        <v>2.4166666666666665</v>
      </c>
      <c r="AC16" s="19">
        <f>+'Converted Data'!AC16</f>
        <v>4.7166666666666668</v>
      </c>
      <c r="AD16" s="19" t="str">
        <f>+'Converted Data'!AD16</f>
        <v>N/A</v>
      </c>
      <c r="AE16" s="19">
        <f>AE15+'Converted Data'!AE16</f>
        <v>2</v>
      </c>
      <c r="AF16" s="19">
        <f>+'Converted Data'!AF16</f>
        <v>0.46666666666666667</v>
      </c>
      <c r="AG16" s="19">
        <f>+'Converted Data'!AG16</f>
        <v>19.116666666666667</v>
      </c>
      <c r="AH16" s="19">
        <f>+'Converted Data'!AH16</f>
        <v>1.4166666666666667</v>
      </c>
      <c r="AI16" s="19">
        <f>+'Converted Data'!AI16</f>
        <v>2.1666666666666665</v>
      </c>
      <c r="AJ16" s="19">
        <f>+'Converted Data'!AJ16</f>
        <v>0.91666666666666663</v>
      </c>
      <c r="AK16" s="19">
        <f>+'Converted Data'!AK16</f>
        <v>1.5833333333333335</v>
      </c>
      <c r="AL16" s="19">
        <f>+'Converted Data'!AL16</f>
        <v>2.3833333333333333</v>
      </c>
      <c r="AM16" s="19">
        <f>+'Converted Data'!AM16</f>
        <v>1.0833333333333333</v>
      </c>
      <c r="AN16" s="19">
        <f>+'Converted Data'!AN16</f>
        <v>5.0666666666666664</v>
      </c>
      <c r="AO16" s="19">
        <f>+'Converted Data'!AO16</f>
        <v>1.2833333333333332</v>
      </c>
      <c r="AP16" s="19">
        <f>AP15+'Converted Data'!AP16</f>
        <v>2</v>
      </c>
      <c r="AQ16" s="19">
        <f>+'Converted Data'!AQ16</f>
        <v>1.5</v>
      </c>
      <c r="AR16" s="19">
        <f>AR15+'Converted Data'!AR16</f>
        <v>0.81666666666666665</v>
      </c>
      <c r="AS16" s="19">
        <f>+'Converted Data'!AS16</f>
        <v>1.1666666666666667</v>
      </c>
      <c r="AT16" s="19">
        <f>AT15+'Converted Data'!AT16</f>
        <v>1.8833333333333333</v>
      </c>
      <c r="AU16" s="19">
        <f>+'Converted Data'!AU16</f>
        <v>1.3333333333333333</v>
      </c>
      <c r="AV16" s="19">
        <f>+'Converted Data'!AV16</f>
        <v>2.4166666666666665</v>
      </c>
      <c r="AW16" s="19">
        <f>+'Converted Data'!AW16</f>
        <v>3.6666666666666665</v>
      </c>
      <c r="AX16" s="19">
        <f>+'Converted Data'!AX16</f>
        <v>1</v>
      </c>
      <c r="AY16" s="19">
        <f>+'Converted Data'!AY16</f>
        <v>4.833333333333333</v>
      </c>
      <c r="AZ16" s="19">
        <f>+'Converted Data'!AZ16</f>
        <v>2</v>
      </c>
      <c r="BA16" s="19">
        <f>+'Converted Data'!BA16</f>
        <v>3.6666666666666665</v>
      </c>
      <c r="BB16" s="19">
        <f>+'Converted Data'!BB16</f>
        <v>1.1000000000000001</v>
      </c>
      <c r="BC16" s="19">
        <f>+'Converted Data'!BC16</f>
        <v>0.91666666666666663</v>
      </c>
      <c r="BD16" s="19">
        <f>+'Converted Data'!BD16</f>
        <v>0.85</v>
      </c>
      <c r="BE16" s="19">
        <f>+'Converted Data'!BE16</f>
        <v>2.2166666666666668</v>
      </c>
      <c r="BF16" s="19">
        <f>+'Converted Data'!BF16</f>
        <v>1.7333333333333334</v>
      </c>
      <c r="BG16" s="19">
        <f>+'Converted Data'!BG16</f>
        <v>1.35</v>
      </c>
      <c r="BH16" s="19">
        <f>+'Converted Data'!BH16</f>
        <v>1.9333333333333333</v>
      </c>
      <c r="BI16" s="19">
        <f>BI15+'Converted Data'!BI16</f>
        <v>1</v>
      </c>
      <c r="BJ16" s="19">
        <f>+'Converted Data'!BJ16</f>
        <v>1.9166666666666665</v>
      </c>
      <c r="BK16" s="19">
        <f>+'Converted Data'!BK16</f>
        <v>1.7333333333333334</v>
      </c>
      <c r="BL16" s="19">
        <f>BL15+'Converted Data'!BL16</f>
        <v>1.3833333333333333</v>
      </c>
      <c r="BM16" s="19">
        <f>BM15+'Converted Data'!BM16</f>
        <v>1.3333333333333335</v>
      </c>
      <c r="BN16" s="19">
        <f>BN15+'Converted Data'!BN16</f>
        <v>1.3166666666666667</v>
      </c>
      <c r="BO16" s="19">
        <f>BO15+'Converted Data'!BO16</f>
        <v>10.199999999999999</v>
      </c>
      <c r="BP16" s="19">
        <f>+'Converted Data'!BP16</f>
        <v>4.166666666666667</v>
      </c>
      <c r="BQ16" s="19">
        <f>BQ15+'Converted Data'!BQ16</f>
        <v>11.333333333333334</v>
      </c>
      <c r="BR16" s="19">
        <f>+'Converted Data'!BR16</f>
        <v>0.81666666666666665</v>
      </c>
      <c r="BS16" s="19">
        <f>+'Converted Data'!BS16</f>
        <v>0.95</v>
      </c>
      <c r="BT16" s="19">
        <f>+'Converted Data'!BT16</f>
        <v>1.0833333333333333</v>
      </c>
      <c r="BU16" s="19">
        <f>+'Converted Data'!BU16</f>
        <v>4.833333333333333</v>
      </c>
      <c r="BV16" s="19">
        <f>+'Converted Data'!BV16</f>
        <v>1.6166666666666667</v>
      </c>
      <c r="BW16" s="19">
        <f>+'Converted Data'!BW16</f>
        <v>0.6166666666666667</v>
      </c>
      <c r="BX16" s="19">
        <f>+'Converted Data'!BX16</f>
        <v>0.33333333333333331</v>
      </c>
      <c r="BY16" s="19">
        <f>+'Converted Data'!BY16</f>
        <v>2.6</v>
      </c>
      <c r="BZ16" s="19">
        <f>+'Converted Data'!BZ16</f>
        <v>0.71666666666666667</v>
      </c>
      <c r="CA16" s="19">
        <f>+'Converted Data'!CA16</f>
        <v>1.45</v>
      </c>
      <c r="CB16" s="19">
        <f>+'Converted Data'!CB16</f>
        <v>1.6333333333333333</v>
      </c>
      <c r="CC16" s="19">
        <f>+'Converted Data'!CC16</f>
        <v>2.25</v>
      </c>
      <c r="CD16" s="19">
        <f>+'Converted Data'!CD16</f>
        <v>1.9833333333333334</v>
      </c>
    </row>
    <row r="17" spans="1:82" x14ac:dyDescent="0.25">
      <c r="A17" s="215"/>
      <c r="B17" t="s">
        <v>87</v>
      </c>
      <c r="C17" t="s">
        <v>13</v>
      </c>
      <c r="D17" s="19">
        <f>+'Converted Data'!D17</f>
        <v>1.6333333333333333</v>
      </c>
      <c r="E17" s="19">
        <f>+'Converted Data'!E17</f>
        <v>5.05</v>
      </c>
      <c r="F17" s="19">
        <f>+'Converted Data'!F17</f>
        <v>33.416666666666664</v>
      </c>
      <c r="G17" s="66">
        <f>+G16+'Converted Data'!G17</f>
        <v>28.6</v>
      </c>
      <c r="H17" s="19">
        <f>+'Converted Data'!H17</f>
        <v>2.6666666666666665</v>
      </c>
      <c r="I17" s="19">
        <f>+'Converted Data'!I17</f>
        <v>2.7833333333333332</v>
      </c>
      <c r="J17" s="19">
        <f>+'Converted Data'!J17</f>
        <v>1.5833333333333335</v>
      </c>
      <c r="K17" s="19">
        <f>+'Converted Data'!K17</f>
        <v>1.35</v>
      </c>
      <c r="L17" s="19">
        <f>+'Converted Data'!L17</f>
        <v>4.75</v>
      </c>
      <c r="M17" s="19">
        <f>+'Converted Data'!M17</f>
        <v>1.4</v>
      </c>
      <c r="N17" s="19">
        <f>+'Converted Data'!N17</f>
        <v>2.7</v>
      </c>
      <c r="O17" s="19">
        <f>+'Converted Data'!O17</f>
        <v>2.5833333333333335</v>
      </c>
      <c r="P17" s="19">
        <f>+'Converted Data'!P17</f>
        <v>3.8833333333333333</v>
      </c>
      <c r="Q17" s="19">
        <f>+'Converted Data'!Q17</f>
        <v>2.7</v>
      </c>
      <c r="R17" s="19">
        <f>+'Converted Data'!R17</f>
        <v>8.8166666666666664</v>
      </c>
      <c r="S17" s="19">
        <f>+'Converted Data'!S17</f>
        <v>1.05</v>
      </c>
      <c r="T17" s="19">
        <f>+'Converted Data'!T17</f>
        <v>1.55</v>
      </c>
      <c r="U17" s="19">
        <f>+'Converted Data'!U17</f>
        <v>1.75</v>
      </c>
      <c r="V17" s="19">
        <f>+'Converted Data'!V17</f>
        <v>2</v>
      </c>
      <c r="W17" s="19">
        <f>+W16+'Converted Data'!W17</f>
        <v>2.2166666666666668</v>
      </c>
      <c r="X17" s="19">
        <f>+'Converted Data'!X17</f>
        <v>3.7666666666666666</v>
      </c>
      <c r="Y17" s="19">
        <f>+'Converted Data'!Y17</f>
        <v>1.4333333333333333</v>
      </c>
      <c r="Z17" s="19">
        <f>+'Converted Data'!Z17</f>
        <v>2.8333333333333335</v>
      </c>
      <c r="AA17" s="19">
        <f>+'Converted Data'!AA17</f>
        <v>3.3333333333333335</v>
      </c>
      <c r="AB17" s="19">
        <f>+'Converted Data'!AB17</f>
        <v>4.666666666666667</v>
      </c>
      <c r="AC17" s="19">
        <f>+'Converted Data'!AC17</f>
        <v>6.6333333333333329</v>
      </c>
      <c r="AD17" s="19" t="str">
        <f>+'Converted Data'!AD17</f>
        <v>N/A</v>
      </c>
      <c r="AE17" s="19">
        <f>AE16+'Converted Data'!AE17</f>
        <v>2.5</v>
      </c>
      <c r="AF17" s="19">
        <f>+'Converted Data'!AF17</f>
        <v>0.9</v>
      </c>
      <c r="AG17" s="19">
        <f>+'Converted Data'!AG17</f>
        <v>21.166666666666668</v>
      </c>
      <c r="AH17" s="19">
        <f>+'Converted Data'!AH17</f>
        <v>2.1666666666666665</v>
      </c>
      <c r="AI17" s="19">
        <f>+'Converted Data'!AI17</f>
        <v>2.8333333333333335</v>
      </c>
      <c r="AJ17" s="19">
        <f>+'Converted Data'!AJ17</f>
        <v>2</v>
      </c>
      <c r="AK17" s="19">
        <f>+'Converted Data'!AK17</f>
        <v>3.0833333333333335</v>
      </c>
      <c r="AL17" s="19">
        <f>+'Converted Data'!AL17</f>
        <v>6.05</v>
      </c>
      <c r="AM17" s="19">
        <f>+'Converted Data'!AM17</f>
        <v>8.8000000000000007</v>
      </c>
      <c r="AN17" s="19">
        <f>+'Converted Data'!AN17</f>
        <v>6.65</v>
      </c>
      <c r="AO17" s="19">
        <f>+'Converted Data'!AO17</f>
        <v>1.7166666666666668</v>
      </c>
      <c r="AP17" s="19">
        <f>AP16+'Converted Data'!AP17</f>
        <v>4</v>
      </c>
      <c r="AQ17" s="19">
        <f>+'Converted Data'!AQ17</f>
        <v>2.7833333333333332</v>
      </c>
      <c r="AR17" s="19">
        <f>AR16+'Converted Data'!AR17</f>
        <v>3.0666666666666664</v>
      </c>
      <c r="AS17" s="19">
        <f>+'Converted Data'!AS17</f>
        <v>2.5833333333333335</v>
      </c>
      <c r="AT17" s="19">
        <f>AT16+'Converted Data'!AT17</f>
        <v>2.3833333333333333</v>
      </c>
      <c r="AU17" s="19">
        <f>+'Converted Data'!AU17</f>
        <v>1.8166666666666667</v>
      </c>
      <c r="AV17" s="19">
        <f>+'Converted Data'!AV17</f>
        <v>4</v>
      </c>
      <c r="AW17" s="19">
        <f>+'Converted Data'!AW17</f>
        <v>5.3833333333333337</v>
      </c>
      <c r="AX17" s="19">
        <f>+'Converted Data'!AX17</f>
        <v>1.5</v>
      </c>
      <c r="AY17" s="19">
        <f>+'Converted Data'!AY17</f>
        <v>6</v>
      </c>
      <c r="AZ17" s="19">
        <f>+'Converted Data'!AZ17</f>
        <v>2.75</v>
      </c>
      <c r="BA17" s="19">
        <f>+'Converted Data'!BA17</f>
        <v>6.55</v>
      </c>
      <c r="BB17" s="19">
        <f>+'Converted Data'!BB17</f>
        <v>1.6333333333333333</v>
      </c>
      <c r="BC17" s="19">
        <f>+'Converted Data'!BC17</f>
        <v>1.5833333333333335</v>
      </c>
      <c r="BD17" s="19">
        <f>+'Converted Data'!BD17</f>
        <v>1.4666666666666668</v>
      </c>
      <c r="BE17" s="19">
        <f>+'Converted Data'!BE17</f>
        <v>4.6166666666666671</v>
      </c>
      <c r="BF17" s="19">
        <f>+'Converted Data'!BF17</f>
        <v>4.1333333333333337</v>
      </c>
      <c r="BG17" s="19">
        <f>+'Converted Data'!BG17</f>
        <v>2.0333333333333332</v>
      </c>
      <c r="BH17" s="19">
        <f>+'Converted Data'!BH17</f>
        <v>3.8666666666666667</v>
      </c>
      <c r="BI17" s="19">
        <f>BI16+'Converted Data'!BI17</f>
        <v>1.6666666666666665</v>
      </c>
      <c r="BJ17" s="19">
        <f>+'Converted Data'!BJ17</f>
        <v>3.1666666666666665</v>
      </c>
      <c r="BK17" s="19">
        <f>+'Converted Data'!BK17</f>
        <v>2.9</v>
      </c>
      <c r="BL17" s="19">
        <f>BL16+'Converted Data'!BL17</f>
        <v>2.35</v>
      </c>
      <c r="BM17" s="19">
        <f>BM16+'Converted Data'!BM17</f>
        <v>2.2666666666666666</v>
      </c>
      <c r="BN17" s="19">
        <f>BN16+'Converted Data'!BN17</f>
        <v>2.2333333333333334</v>
      </c>
      <c r="BO17" s="19">
        <f>BO16+'Converted Data'!BO17</f>
        <v>16.783333333333331</v>
      </c>
      <c r="BP17" s="19">
        <f>+'Converted Data'!BP17</f>
        <v>6.833333333333333</v>
      </c>
      <c r="BQ17" s="19">
        <f>BQ16+'Converted Data'!BQ17</f>
        <v>19.416666666666668</v>
      </c>
      <c r="BR17" s="19">
        <f>+'Converted Data'!BR17</f>
        <v>1.0833333333333333</v>
      </c>
      <c r="BS17" s="19">
        <f>+'Converted Data'!BS17</f>
        <v>1.2166666666666668</v>
      </c>
      <c r="BT17" s="19">
        <f>+'Converted Data'!BT17</f>
        <v>2.0833333333333335</v>
      </c>
      <c r="BU17" s="19">
        <f>+'Converted Data'!BU17</f>
        <v>8.4166666666666661</v>
      </c>
      <c r="BV17" s="19">
        <f>+'Converted Data'!BV17</f>
        <v>2.4333333333333336</v>
      </c>
      <c r="BW17" s="19">
        <f>+'Converted Data'!BW17</f>
        <v>1.1833333333333333</v>
      </c>
      <c r="BX17" s="19">
        <f>+'Converted Data'!BX17</f>
        <v>0.6</v>
      </c>
      <c r="BY17" s="19">
        <f>+'Converted Data'!BY17</f>
        <v>5.1166666666666663</v>
      </c>
      <c r="BZ17" s="19">
        <f>+'Converted Data'!BZ17</f>
        <v>1.0833333333333333</v>
      </c>
      <c r="CA17" s="19">
        <f>+'Converted Data'!CA17</f>
        <v>3.4833333333333334</v>
      </c>
      <c r="CB17" s="19">
        <f>+'Converted Data'!CB17</f>
        <v>3.6666666666666665</v>
      </c>
      <c r="CC17" s="19">
        <f>+'Converted Data'!CC17</f>
        <v>2.5</v>
      </c>
      <c r="CD17" s="19">
        <f>+'Converted Data'!CD17</f>
        <v>2.0666666666666669</v>
      </c>
    </row>
    <row r="18" spans="1:82" x14ac:dyDescent="0.25">
      <c r="A18" s="215"/>
      <c r="B18" t="s">
        <v>87</v>
      </c>
      <c r="C18" t="s">
        <v>14</v>
      </c>
      <c r="D18" s="19">
        <f>+'Converted Data'!D18</f>
        <v>2.5333333333333332</v>
      </c>
      <c r="E18" s="19">
        <f>+'Converted Data'!E18</f>
        <v>5.9</v>
      </c>
      <c r="F18" s="19">
        <f>+'Converted Data'!F18</f>
        <v>51.516666666666666</v>
      </c>
      <c r="G18" s="66">
        <f>+G17+'Converted Data'!G18</f>
        <v>38.650000000000006</v>
      </c>
      <c r="H18" s="19">
        <f>+'Converted Data'!H18</f>
        <v>3.6333333333333333</v>
      </c>
      <c r="I18" s="19">
        <f>+'Converted Data'!I18</f>
        <v>3.6166666666666667</v>
      </c>
      <c r="J18" s="19">
        <f>+'Converted Data'!J18</f>
        <v>2.8833333333333333</v>
      </c>
      <c r="K18" s="19">
        <f>+'Converted Data'!K18</f>
        <v>1.6333333333333333</v>
      </c>
      <c r="L18" s="19">
        <f>+'Converted Data'!L18</f>
        <v>6.65</v>
      </c>
      <c r="M18" s="19">
        <f>+'Converted Data'!M18</f>
        <v>1.95</v>
      </c>
      <c r="N18" s="19">
        <f>+'Converted Data'!N18</f>
        <v>4.25</v>
      </c>
      <c r="O18" s="19">
        <f>+'Converted Data'!O18</f>
        <v>4.25</v>
      </c>
      <c r="P18" s="19">
        <f>+'Converted Data'!P18</f>
        <v>5.9333333333333336</v>
      </c>
      <c r="Q18" s="19">
        <f>+'Converted Data'!Q18</f>
        <v>4.3666666666666663</v>
      </c>
      <c r="R18" s="19">
        <f>+'Converted Data'!R18</f>
        <v>10.1</v>
      </c>
      <c r="S18" s="19">
        <f>+'Converted Data'!S18</f>
        <v>1.8666666666666667</v>
      </c>
      <c r="T18" s="19">
        <f>+'Converted Data'!T18</f>
        <v>2.4500000000000002</v>
      </c>
      <c r="U18" s="19">
        <f>+'Converted Data'!U18</f>
        <v>2.1666666666666665</v>
      </c>
      <c r="V18" s="19">
        <f>+'Converted Data'!V18</f>
        <v>2.5</v>
      </c>
      <c r="W18" s="19">
        <f>+W17+'Converted Data'!W18</f>
        <v>2.8000000000000003</v>
      </c>
      <c r="X18" s="19">
        <f>+'Converted Data'!X18</f>
        <v>4.6833333333333336</v>
      </c>
      <c r="Y18" s="19">
        <f>+'Converted Data'!Y18</f>
        <v>1.9833333333333334</v>
      </c>
      <c r="Z18" s="19">
        <f>+'Converted Data'!Z18</f>
        <v>4</v>
      </c>
      <c r="AA18" s="19">
        <f>+AA17</f>
        <v>3.3333333333333335</v>
      </c>
      <c r="AB18" s="19">
        <f>+'Converted Data'!AB18</f>
        <v>6.833333333333333</v>
      </c>
      <c r="AC18" s="19">
        <f>+'Converted Data'!AC18</f>
        <v>7.083333333333333</v>
      </c>
      <c r="AD18" s="19" t="str">
        <f>+'Converted Data'!AD18</f>
        <v>N/A</v>
      </c>
      <c r="AE18" s="19">
        <f>AE17+'Converted Data'!AE18</f>
        <v>3</v>
      </c>
      <c r="AF18" s="19">
        <f>+'Converted Data'!AF18</f>
        <v>1.7166666666666668</v>
      </c>
      <c r="AG18" s="19">
        <f>+'Converted Data'!AG18</f>
        <v>25.75</v>
      </c>
      <c r="AH18" s="19">
        <f>+'Converted Data'!AH18</f>
        <v>2.5666666666666664</v>
      </c>
      <c r="AI18" s="19">
        <f>+'Converted Data'!AI18</f>
        <v>3.8666666666666667</v>
      </c>
      <c r="AJ18" s="19">
        <f>+'Converted Data'!AJ18</f>
        <v>3.1666666666666665</v>
      </c>
      <c r="AK18" s="19">
        <f>+'Converted Data'!AK18</f>
        <v>3.5</v>
      </c>
      <c r="AL18" s="19">
        <f>+'Converted Data'!AL18</f>
        <v>6.5166666666666666</v>
      </c>
      <c r="AM18" s="19">
        <f>+'Converted Data'!AM18</f>
        <v>13.5</v>
      </c>
      <c r="AN18" s="19">
        <f>+'Converted Data'!AN18</f>
        <v>9.3333333333333339</v>
      </c>
      <c r="AO18" s="19">
        <f>+'Converted Data'!AO18</f>
        <v>2.5</v>
      </c>
      <c r="AP18" s="19">
        <f>AP17+'Converted Data'!AP18</f>
        <v>9.5</v>
      </c>
      <c r="AQ18" s="19">
        <f>+'Converted Data'!AQ18</f>
        <v>3.3666666666666667</v>
      </c>
      <c r="AR18" s="19">
        <f>AR17+'Converted Data'!AR18</f>
        <v>6.1</v>
      </c>
      <c r="AS18" s="19">
        <f>+'Converted Data'!AS18</f>
        <v>3.7666666666666666</v>
      </c>
      <c r="AT18" s="19">
        <f>AT17+'Converted Data'!AT18</f>
        <v>2.7666666666666666</v>
      </c>
      <c r="AU18" s="19">
        <f>+'Converted Data'!AU18</f>
        <v>2.3333333333333335</v>
      </c>
      <c r="AV18" s="19">
        <f>+'Converted Data'!AV18</f>
        <v>5.25</v>
      </c>
      <c r="AW18" s="19">
        <f>+'Converted Data'!AW18</f>
        <v>8.2666666666666675</v>
      </c>
      <c r="AX18" s="19">
        <f>+'Converted Data'!AX18</f>
        <v>2</v>
      </c>
      <c r="AY18" s="19">
        <f>+'Converted Data'!AY18</f>
        <v>7</v>
      </c>
      <c r="AZ18" s="19">
        <f>+'Converted Data'!AZ18</f>
        <v>4.25</v>
      </c>
      <c r="BA18" s="19">
        <f>+'Converted Data'!BA18</f>
        <v>12.15</v>
      </c>
      <c r="BB18" s="19">
        <f>+'Converted Data'!BB18</f>
        <v>2.8</v>
      </c>
      <c r="BC18" s="19">
        <f>+'Converted Data'!BC18</f>
        <v>1.65</v>
      </c>
      <c r="BD18" s="19">
        <f>+'Converted Data'!BD18</f>
        <v>1.55</v>
      </c>
      <c r="BE18" s="19">
        <f>+'Converted Data'!BE18</f>
        <v>5.3666666666666663</v>
      </c>
      <c r="BF18" s="19">
        <f>+'Converted Data'!BF18</f>
        <v>5.4833333333333334</v>
      </c>
      <c r="BG18" s="19">
        <f>+'Converted Data'!BG18</f>
        <v>2.8666666666666667</v>
      </c>
      <c r="BH18" s="19">
        <f>+'Converted Data'!BH18</f>
        <v>5.0333333333333332</v>
      </c>
      <c r="BI18" s="19">
        <f>BI17+'Converted Data'!BI18</f>
        <v>2.1666666666666665</v>
      </c>
      <c r="BJ18" s="45">
        <f>+BJ17</f>
        <v>3.1666666666666665</v>
      </c>
      <c r="BK18" s="45">
        <f>+BK17</f>
        <v>2.9</v>
      </c>
      <c r="BL18" s="19">
        <f>BL17+'Converted Data'!BL18</f>
        <v>3.8833333333333333</v>
      </c>
      <c r="BM18" s="19">
        <f>BM17+'Converted Data'!BM18</f>
        <v>3.4333333333333336</v>
      </c>
      <c r="BN18" s="19">
        <f>BN17+'Converted Data'!BN18</f>
        <v>3.6166666666666667</v>
      </c>
      <c r="BO18" s="19">
        <f>BO17+'Converted Data'!BO18</f>
        <v>24.283333333333331</v>
      </c>
      <c r="BP18" s="19">
        <f>+'Converted Data'!BP18</f>
        <v>10</v>
      </c>
      <c r="BQ18" s="19">
        <f>BQ17+'Converted Data'!BQ18</f>
        <v>27.25</v>
      </c>
      <c r="BR18" s="19">
        <f>+'Converted Data'!BR18</f>
        <v>1.7</v>
      </c>
      <c r="BS18" s="19">
        <f>+'Converted Data'!BS18</f>
        <v>2.1666666666666665</v>
      </c>
      <c r="BT18" s="19">
        <f>+'Converted Data'!BT18</f>
        <v>2.5833333333333335</v>
      </c>
      <c r="BU18" s="19">
        <f>+'Converted Data'!BU18</f>
        <v>12.216666666666667</v>
      </c>
      <c r="BV18" s="19">
        <f>+BV17</f>
        <v>2.4333333333333336</v>
      </c>
      <c r="BW18" s="19">
        <f>+'Converted Data'!BW18</f>
        <v>2.2166666666666668</v>
      </c>
      <c r="BX18" s="19">
        <f>+'Converted Data'!BX18</f>
        <v>0.83333333333333337</v>
      </c>
      <c r="BY18" s="19">
        <f>+'Converted Data'!BY18</f>
        <v>5.9833333333333334</v>
      </c>
      <c r="BZ18" s="19">
        <f>+'Converted Data'!BZ18</f>
        <v>1.3166666666666667</v>
      </c>
      <c r="CA18" s="19">
        <f>+'Converted Data'!CA18</f>
        <v>5.35</v>
      </c>
      <c r="CB18" s="19">
        <f>+'Converted Data'!CB18</f>
        <v>4.75</v>
      </c>
      <c r="CC18" s="19">
        <f>+'Converted Data'!CC18</f>
        <v>3.7666666666666666</v>
      </c>
      <c r="CD18" s="19">
        <f>+'Converted Data'!CD18</f>
        <v>8.6</v>
      </c>
    </row>
    <row r="19" spans="1:82" x14ac:dyDescent="0.25">
      <c r="A19" s="215"/>
      <c r="B19" t="s">
        <v>87</v>
      </c>
      <c r="C19" t="s">
        <v>51</v>
      </c>
      <c r="D19" s="44">
        <f>+D18</f>
        <v>2.5333333333333332</v>
      </c>
      <c r="E19" s="19">
        <f>+'Converted Data'!E19</f>
        <v>5.9</v>
      </c>
      <c r="F19" s="19">
        <f>+'Converted Data'!F19</f>
        <v>52.016666666666666</v>
      </c>
      <c r="G19" s="19">
        <f>+G18</f>
        <v>38.650000000000006</v>
      </c>
      <c r="H19" s="19">
        <f>+H18</f>
        <v>3.6333333333333333</v>
      </c>
      <c r="I19" s="19">
        <f>+I18</f>
        <v>3.6166666666666667</v>
      </c>
      <c r="J19" s="19">
        <f>+'Converted Data'!J19</f>
        <v>3.3333333333333335</v>
      </c>
      <c r="K19" s="19">
        <f>+'Converted Data'!K19</f>
        <v>2.0833333333333335</v>
      </c>
      <c r="L19" s="19">
        <f t="shared" ref="L19:U19" si="0">+L18</f>
        <v>6.65</v>
      </c>
      <c r="M19" s="19">
        <f t="shared" si="0"/>
        <v>1.95</v>
      </c>
      <c r="N19" s="19">
        <f t="shared" si="0"/>
        <v>4.25</v>
      </c>
      <c r="O19" s="19">
        <f t="shared" si="0"/>
        <v>4.25</v>
      </c>
      <c r="P19" s="19">
        <f t="shared" si="0"/>
        <v>5.9333333333333336</v>
      </c>
      <c r="Q19" s="19">
        <f t="shared" si="0"/>
        <v>4.3666666666666663</v>
      </c>
      <c r="R19" s="19">
        <f t="shared" si="0"/>
        <v>10.1</v>
      </c>
      <c r="S19" s="19">
        <f t="shared" si="0"/>
        <v>1.8666666666666667</v>
      </c>
      <c r="T19" s="19">
        <f t="shared" si="0"/>
        <v>2.4500000000000002</v>
      </c>
      <c r="U19" s="19">
        <f t="shared" si="0"/>
        <v>2.1666666666666665</v>
      </c>
      <c r="V19" s="19">
        <f>+'Converted Data'!V19</f>
        <v>3.1666666666666665</v>
      </c>
      <c r="W19" s="19">
        <f>+W18</f>
        <v>2.8000000000000003</v>
      </c>
      <c r="X19" s="19">
        <f>+'Converted Data'!X19</f>
        <v>5.2333333333333334</v>
      </c>
      <c r="Y19" s="19">
        <f>+Y18</f>
        <v>1.9833333333333334</v>
      </c>
      <c r="Z19" s="19">
        <f>+Z18</f>
        <v>4</v>
      </c>
      <c r="AA19" s="19">
        <f>+AA18</f>
        <v>3.3333333333333335</v>
      </c>
      <c r="AB19" s="19">
        <f>+'Converted Data'!AB19</f>
        <v>9.5333333333333332</v>
      </c>
      <c r="AC19" s="19">
        <f>+AC18</f>
        <v>7.083333333333333</v>
      </c>
      <c r="AD19" s="19">
        <f>+'Converted Data'!AD21</f>
        <v>10</v>
      </c>
      <c r="AE19" s="19">
        <f>+AE18</f>
        <v>3</v>
      </c>
      <c r="AF19" s="19">
        <f>+AF18</f>
        <v>1.7166666666666668</v>
      </c>
      <c r="AG19" s="19">
        <f>+AG18</f>
        <v>25.75</v>
      </c>
      <c r="AH19" s="19">
        <f>+AH18</f>
        <v>2.5666666666666664</v>
      </c>
      <c r="AI19" s="19">
        <f>+'Converted Data'!AI19</f>
        <v>6.25</v>
      </c>
      <c r="AJ19" s="19">
        <f>+AJ18</f>
        <v>3.1666666666666665</v>
      </c>
      <c r="AK19" s="44">
        <f>+AK18</f>
        <v>3.5</v>
      </c>
      <c r="AL19" s="19">
        <f>+AL18</f>
        <v>6.5166666666666666</v>
      </c>
      <c r="AM19" s="19">
        <f>+'Converted Data'!AM19</f>
        <v>14.533333333333333</v>
      </c>
      <c r="AN19" s="44">
        <f>+AN18</f>
        <v>9.3333333333333339</v>
      </c>
      <c r="AO19" s="19">
        <f>+AO18</f>
        <v>2.5</v>
      </c>
      <c r="AP19" s="19">
        <f>AP18+'Converted Data'!AP19</f>
        <v>11.5</v>
      </c>
      <c r="AQ19" s="19">
        <f t="shared" ref="AQ19:AX19" si="1">+AQ18</f>
        <v>3.3666666666666667</v>
      </c>
      <c r="AR19" s="44">
        <f t="shared" si="1"/>
        <v>6.1</v>
      </c>
      <c r="AS19" s="19">
        <f t="shared" si="1"/>
        <v>3.7666666666666666</v>
      </c>
      <c r="AT19" s="19">
        <f t="shared" si="1"/>
        <v>2.7666666666666666</v>
      </c>
      <c r="AU19" s="19">
        <f t="shared" si="1"/>
        <v>2.3333333333333335</v>
      </c>
      <c r="AV19" s="19">
        <f t="shared" si="1"/>
        <v>5.25</v>
      </c>
      <c r="AW19" s="19">
        <f t="shared" si="1"/>
        <v>8.2666666666666675</v>
      </c>
      <c r="AX19" s="19">
        <f t="shared" si="1"/>
        <v>2</v>
      </c>
      <c r="AY19" s="19">
        <f>+'Converted Data'!AY19</f>
        <v>9.25</v>
      </c>
      <c r="AZ19" s="19">
        <f>+AZ18</f>
        <v>4.25</v>
      </c>
      <c r="BA19" s="19">
        <f>+BA18</f>
        <v>12.15</v>
      </c>
      <c r="BB19" s="19">
        <f>+'Converted Data'!BB19</f>
        <v>3.5666666666666664</v>
      </c>
      <c r="BC19" s="19">
        <f t="shared" ref="BC19:BI19" si="2">+BC18</f>
        <v>1.65</v>
      </c>
      <c r="BD19" s="19">
        <f t="shared" si="2"/>
        <v>1.55</v>
      </c>
      <c r="BE19" s="19">
        <f t="shared" si="2"/>
        <v>5.3666666666666663</v>
      </c>
      <c r="BF19" s="19">
        <f t="shared" si="2"/>
        <v>5.4833333333333334</v>
      </c>
      <c r="BG19" s="19">
        <f t="shared" si="2"/>
        <v>2.8666666666666667</v>
      </c>
      <c r="BH19" s="19">
        <f t="shared" si="2"/>
        <v>5.0333333333333332</v>
      </c>
      <c r="BI19" s="19">
        <f t="shared" si="2"/>
        <v>2.1666666666666665</v>
      </c>
      <c r="BJ19" s="45">
        <f>+BJ18</f>
        <v>3.1666666666666665</v>
      </c>
      <c r="BK19" s="45">
        <f>+BK18</f>
        <v>2.9</v>
      </c>
      <c r="BL19" s="19">
        <f t="shared" ref="BL19:BR19" si="3">+BL18</f>
        <v>3.8833333333333333</v>
      </c>
      <c r="BM19" s="19">
        <f t="shared" si="3"/>
        <v>3.4333333333333336</v>
      </c>
      <c r="BN19" s="19">
        <f t="shared" si="3"/>
        <v>3.6166666666666667</v>
      </c>
      <c r="BO19" s="19">
        <f t="shared" si="3"/>
        <v>24.283333333333331</v>
      </c>
      <c r="BP19" s="19">
        <f t="shared" si="3"/>
        <v>10</v>
      </c>
      <c r="BQ19" s="19">
        <f t="shared" si="3"/>
        <v>27.25</v>
      </c>
      <c r="BR19" s="19">
        <f t="shared" si="3"/>
        <v>1.7</v>
      </c>
      <c r="BS19" s="19">
        <f>+'Converted Data'!BS19</f>
        <v>2.4833333333333334</v>
      </c>
      <c r="BT19" s="19">
        <f>+'Converted Data'!BT19</f>
        <v>3.0666666666666669</v>
      </c>
      <c r="BU19" s="19">
        <f>+BU18</f>
        <v>12.216666666666667</v>
      </c>
      <c r="BV19" s="19">
        <f>+BV18</f>
        <v>2.4333333333333336</v>
      </c>
      <c r="BW19" s="19">
        <f>+BW18</f>
        <v>2.2166666666666668</v>
      </c>
      <c r="BX19" s="19">
        <f>+BX18</f>
        <v>0.83333333333333337</v>
      </c>
      <c r="BY19" s="19">
        <f>+BY18</f>
        <v>5.9833333333333334</v>
      </c>
      <c r="BZ19" s="19">
        <f>+'Converted Data'!BZ19</f>
        <v>1.7333333333333334</v>
      </c>
      <c r="CA19" s="44">
        <f>+CA18</f>
        <v>5.35</v>
      </c>
      <c r="CB19" s="45">
        <f>CB18</f>
        <v>4.75</v>
      </c>
      <c r="CC19" s="19">
        <f>+CC18</f>
        <v>3.7666666666666666</v>
      </c>
      <c r="CD19" s="44">
        <f>+CD18</f>
        <v>8.6</v>
      </c>
    </row>
    <row r="20" spans="1:82" x14ac:dyDescent="0.25">
      <c r="A20" s="215"/>
      <c r="B20" t="s">
        <v>87</v>
      </c>
      <c r="C20" t="s">
        <v>52</v>
      </c>
      <c r="D20" s="44" t="s">
        <v>464</v>
      </c>
      <c r="E20" s="19" t="str">
        <f>+'Converted Data'!E20</f>
        <v>AFTER</v>
      </c>
      <c r="F20" s="19" t="str">
        <f>+'Converted Data'!F20</f>
        <v>BEFORE</v>
      </c>
      <c r="G20" s="19" t="str">
        <f>+'Converted Data'!G20</f>
        <v>AFTER</v>
      </c>
      <c r="H20" s="19" t="str">
        <f>+'Converted Data'!H20</f>
        <v>AFTER</v>
      </c>
      <c r="I20" s="19" t="str">
        <f>+'Converted Data'!I20</f>
        <v>AFTER</v>
      </c>
      <c r="J20" s="19" t="str">
        <f>+'Converted Data'!J20</f>
        <v>BEFORE</v>
      </c>
      <c r="K20" s="19" t="str">
        <f>+'Converted Data'!K20</f>
        <v>BEFORE</v>
      </c>
      <c r="L20" s="19" t="str">
        <f>+'Converted Data'!L20</f>
        <v>AFTER</v>
      </c>
      <c r="M20" s="19" t="str">
        <f>+'Converted Data'!M20</f>
        <v>AFTER</v>
      </c>
      <c r="N20" s="19" t="str">
        <f>+'Converted Data'!N20</f>
        <v>AFTER</v>
      </c>
      <c r="O20" s="19" t="str">
        <f>+'Converted Data'!O20</f>
        <v>AFTER</v>
      </c>
      <c r="P20" s="19" t="str">
        <f>+'Converted Data'!P20</f>
        <v>AFTER</v>
      </c>
      <c r="Q20" s="19" t="str">
        <f>+'Converted Data'!Q20</f>
        <v>AFTER</v>
      </c>
      <c r="R20" s="19" t="str">
        <f>+'Converted Data'!R20</f>
        <v>AFTER</v>
      </c>
      <c r="S20" s="19" t="str">
        <f>+'Converted Data'!S20</f>
        <v>N/A</v>
      </c>
      <c r="T20" s="19" t="str">
        <f>+'Converted Data'!T20</f>
        <v>AFTER</v>
      </c>
      <c r="U20" s="19" t="str">
        <f>+'Converted Data'!U20</f>
        <v>AFTER</v>
      </c>
      <c r="V20" s="19" t="str">
        <f>+'Converted Data'!V20</f>
        <v>BEFORE</v>
      </c>
      <c r="W20" s="19" t="str">
        <f>+'Converted Data'!W20</f>
        <v>AFTER</v>
      </c>
      <c r="X20" s="19" t="str">
        <f>+'Converted Data'!X20</f>
        <v>BEFORE</v>
      </c>
      <c r="Y20" s="19" t="str">
        <f>+'Converted Data'!Y20</f>
        <v>AFTER</v>
      </c>
      <c r="Z20" s="19" t="str">
        <f>+'Converted Data'!Z20</f>
        <v>AFTER</v>
      </c>
      <c r="AA20" s="19" t="str">
        <f>+'Converted Data'!AA20</f>
        <v>AFTER</v>
      </c>
      <c r="AB20" s="19" t="str">
        <f>+'Converted Data'!AB20</f>
        <v>BEFORE</v>
      </c>
      <c r="AC20" s="19" t="str">
        <f>+'Converted Data'!AC20</f>
        <v>AFTER</v>
      </c>
      <c r="AD20" s="19" t="str">
        <f>+'Converted Data'!AD20</f>
        <v>N/A</v>
      </c>
      <c r="AE20" s="19" t="str">
        <f>+'Converted Data'!AE20</f>
        <v>AFTER</v>
      </c>
      <c r="AF20" s="19" t="str">
        <f>+'Converted Data'!AF20</f>
        <v>N/A</v>
      </c>
      <c r="AG20" s="19" t="str">
        <f>+'Converted Data'!AG20</f>
        <v>AFTER</v>
      </c>
      <c r="AH20" s="19" t="str">
        <f>+'Converted Data'!AH20</f>
        <v>AFTER</v>
      </c>
      <c r="AI20" s="19" t="str">
        <f>+'Converted Data'!AI20</f>
        <v>BEFORE</v>
      </c>
      <c r="AJ20" s="19" t="str">
        <f>+'Converted Data'!AJ20</f>
        <v>AFTER</v>
      </c>
      <c r="AK20" s="19" t="str">
        <f>+'Converted Data'!AK20</f>
        <v>N/A</v>
      </c>
      <c r="AL20" s="19" t="str">
        <f>+'Converted Data'!AL20</f>
        <v>AFTER</v>
      </c>
      <c r="AM20" s="19" t="str">
        <f>+'Converted Data'!AM20</f>
        <v>BEFORE</v>
      </c>
      <c r="AN20" s="19" t="str">
        <f>+'Converted Data'!AN20</f>
        <v>N/A</v>
      </c>
      <c r="AO20" s="19" t="str">
        <f>+'Converted Data'!AO20</f>
        <v>AFTER</v>
      </c>
      <c r="AP20" s="19" t="str">
        <f>+'Converted Data'!AP20</f>
        <v>N/A</v>
      </c>
      <c r="AQ20" s="19" t="str">
        <f>+'Converted Data'!AQ20</f>
        <v>AFTER</v>
      </c>
      <c r="AR20" s="19" t="str">
        <f>+'Converted Data'!AR20</f>
        <v>AFTER</v>
      </c>
      <c r="AS20" s="19" t="str">
        <f>+'Converted Data'!AS20</f>
        <v>AFTER</v>
      </c>
      <c r="AT20" s="19" t="str">
        <f>+'Converted Data'!AT20</f>
        <v>AFTER</v>
      </c>
      <c r="AU20" s="19" t="str">
        <f>+'Converted Data'!AU20</f>
        <v>AFTER</v>
      </c>
      <c r="AV20" s="19" t="str">
        <f>+'Converted Data'!AV20</f>
        <v>AFTER</v>
      </c>
      <c r="AW20" s="19" t="str">
        <f>+'Converted Data'!AW20</f>
        <v>AFTER</v>
      </c>
      <c r="AX20" s="19" t="s">
        <v>60</v>
      </c>
      <c r="AY20" s="19" t="str">
        <f>+'Converted Data'!AY20</f>
        <v>BEFORE</v>
      </c>
      <c r="AZ20" s="19" t="str">
        <f>+'Converted Data'!AZ20</f>
        <v>AFTER</v>
      </c>
      <c r="BA20" s="19" t="str">
        <f>+'Converted Data'!BA20</f>
        <v>AFTER</v>
      </c>
      <c r="BB20" s="19" t="str">
        <f>+'Converted Data'!BB20</f>
        <v>BEFORE</v>
      </c>
      <c r="BC20" s="19" t="str">
        <f>+'Converted Data'!BC20</f>
        <v>AFTER</v>
      </c>
      <c r="BD20" s="19" t="str">
        <f>+'Converted Data'!BD20</f>
        <v>AFTER</v>
      </c>
      <c r="BE20" s="19" t="str">
        <f>+'Converted Data'!BE20</f>
        <v>AFTER</v>
      </c>
      <c r="BF20" s="19" t="str">
        <f>+'Converted Data'!BF20</f>
        <v>AFTER</v>
      </c>
      <c r="BG20" s="19" t="str">
        <f>+'Converted Data'!BG20</f>
        <v>AFTER</v>
      </c>
      <c r="BH20" s="19" t="str">
        <f>+'Converted Data'!BH20</f>
        <v>AFTER</v>
      </c>
      <c r="BI20" s="19" t="str">
        <f>+'Converted Data'!BI20</f>
        <v>AFTER</v>
      </c>
      <c r="BJ20" s="19" t="str">
        <f>+'Converted Data'!BJ20</f>
        <v>AFTER</v>
      </c>
      <c r="BK20" s="19" t="str">
        <f>+'Converted Data'!BK20</f>
        <v>AFTER</v>
      </c>
      <c r="BL20" s="19" t="str">
        <f>+'Converted Data'!BL20</f>
        <v>AFTER</v>
      </c>
      <c r="BM20" s="19" t="str">
        <f>+'Converted Data'!BM20</f>
        <v>AFTER</v>
      </c>
      <c r="BN20" s="19" t="str">
        <f>+'Converted Data'!BN20</f>
        <v>AFTER</v>
      </c>
      <c r="BO20" s="19" t="str">
        <f>+'Converted Data'!BO20</f>
        <v>AFTER</v>
      </c>
      <c r="BP20" s="19" t="str">
        <f>+'Converted Data'!BP20</f>
        <v>AFTER</v>
      </c>
      <c r="BQ20" s="19" t="str">
        <f>+'Converted Data'!BQ20</f>
        <v>AFTER</v>
      </c>
      <c r="BR20" s="19" t="str">
        <f>+'Converted Data'!BR20</f>
        <v>AFTER</v>
      </c>
      <c r="BS20" s="19" t="str">
        <f>+'Converted Data'!BS20</f>
        <v>BEFORE</v>
      </c>
      <c r="BT20" s="19" t="str">
        <f>+'Converted Data'!BT20</f>
        <v>BEFORE</v>
      </c>
      <c r="BU20" s="19" t="str">
        <f>+'Converted Data'!BU20</f>
        <v>AFTER</v>
      </c>
      <c r="BV20" s="19" t="str">
        <f>+'Converted Data'!BV20</f>
        <v>AFTER</v>
      </c>
      <c r="BW20" s="19" t="str">
        <f>+'Converted Data'!BW20</f>
        <v>AFTER</v>
      </c>
      <c r="BX20" s="19" t="str">
        <f>+'Converted Data'!BX20</f>
        <v>AFTER</v>
      </c>
      <c r="BY20" s="19" t="str">
        <f>+'Converted Data'!BY20</f>
        <v>AFTER</v>
      </c>
      <c r="BZ20" s="19" t="str">
        <f>+'Converted Data'!BZ20</f>
        <v>BEFORE</v>
      </c>
      <c r="CA20" s="19" t="str">
        <f>+'Converted Data'!CA20</f>
        <v>N/A</v>
      </c>
      <c r="CB20" s="19" t="str">
        <f>+'Converted Data'!CB20</f>
        <v>AFTER</v>
      </c>
      <c r="CC20" s="19" t="str">
        <f>+'Converted Data'!CC20</f>
        <v>AFTER</v>
      </c>
      <c r="CD20" s="19" t="str">
        <f>+'Converted Data'!CD20</f>
        <v>N/A</v>
      </c>
    </row>
    <row r="21" spans="1:82" x14ac:dyDescent="0.25">
      <c r="A21" s="215"/>
      <c r="B21" t="s">
        <v>87</v>
      </c>
      <c r="C21" t="s">
        <v>15</v>
      </c>
      <c r="D21" s="19" t="str">
        <f>+'Converted Data'!D21</f>
        <v/>
      </c>
      <c r="E21" s="19">
        <f>+'Converted Data'!E21</f>
        <v>6</v>
      </c>
      <c r="F21" s="19">
        <f>+'Converted Data'!F21</f>
        <v>4</v>
      </c>
      <c r="G21" s="19" t="str">
        <f>+'Converted Data'!G21</f>
        <v/>
      </c>
      <c r="H21" s="19" t="str">
        <f>+'Converted Data'!H21</f>
        <v/>
      </c>
      <c r="I21" s="19">
        <f>+'Converted Data'!I21</f>
        <v>20</v>
      </c>
      <c r="J21" s="19">
        <f>+'Converted Data'!J21</f>
        <v>5</v>
      </c>
      <c r="K21" s="19">
        <f>+'Converted Data'!K21</f>
        <v>5</v>
      </c>
      <c r="L21" s="19">
        <f>+'Converted Data'!L21</f>
        <v>5</v>
      </c>
      <c r="M21" s="19" t="str">
        <f>+'Converted Data'!M21</f>
        <v/>
      </c>
      <c r="N21" s="19">
        <f>+'Converted Data'!N21</f>
        <v>10</v>
      </c>
      <c r="O21" s="19" t="str">
        <f>+'Converted Data'!O21</f>
        <v/>
      </c>
      <c r="P21" s="44">
        <f>1+0.166666666666667</f>
        <v>1.166666666666667</v>
      </c>
      <c r="Q21" s="19" t="str">
        <f>+'Converted Data'!Q21</f>
        <v/>
      </c>
      <c r="R21" s="19" t="str">
        <f>+'Converted Data'!R21</f>
        <v/>
      </c>
      <c r="S21" s="19" t="str">
        <f>+'Converted Data'!S21</f>
        <v/>
      </c>
      <c r="T21" s="19" t="str">
        <f>+'Converted Data'!T21</f>
        <v/>
      </c>
      <c r="U21" s="19" t="str">
        <f>+'Converted Data'!U21</f>
        <v/>
      </c>
      <c r="V21" s="19" t="str">
        <f>+'Converted Data'!V21</f>
        <v/>
      </c>
      <c r="W21" s="19">
        <f>7+0.416666666666667</f>
        <v>7.416666666666667</v>
      </c>
      <c r="X21" s="19" t="str">
        <f>+'Converted Data'!X21</f>
        <v/>
      </c>
      <c r="Y21" s="19" t="str">
        <f>+'Converted Data'!Y21</f>
        <v/>
      </c>
      <c r="Z21" s="19">
        <f>+'Converted Data'!Z21</f>
        <v>10</v>
      </c>
      <c r="AA21" s="19">
        <f>+'Converted Data'!AA21</f>
        <v>30</v>
      </c>
      <c r="AB21" s="19">
        <f>+'Converted Data'!AB21</f>
        <v>10</v>
      </c>
      <c r="AC21" s="19" t="str">
        <f>+'Converted Data'!AC21</f>
        <v/>
      </c>
      <c r="AE21" s="19" t="str">
        <f>+'Converted Data'!AE21</f>
        <v/>
      </c>
      <c r="AF21" s="19" t="str">
        <f>+'Converted Data'!AF21</f>
        <v/>
      </c>
      <c r="AG21" s="19" t="str">
        <f>+'Converted Data'!AG21</f>
        <v/>
      </c>
      <c r="AH21" s="19" t="str">
        <f>+'Converted Data'!AH21</f>
        <v/>
      </c>
      <c r="AI21" s="19" t="str">
        <f>+'Converted Data'!AI21</f>
        <v/>
      </c>
      <c r="AJ21" s="19">
        <f>+'Converted Data'!AJ21</f>
        <v>15</v>
      </c>
      <c r="AK21" s="19" t="str">
        <f>+'Converted Data'!AK21</f>
        <v/>
      </c>
      <c r="AL21" s="19">
        <f>+'Converted Data'!AL21</f>
        <v>20</v>
      </c>
      <c r="AM21" s="19">
        <f>+'Converted Data'!AM21</f>
        <v>8</v>
      </c>
      <c r="AN21" s="19">
        <f>+'Converted Data'!AN21</f>
        <v>20</v>
      </c>
      <c r="AO21" s="19" t="str">
        <f>+'Converted Data'!AO21</f>
        <v/>
      </c>
      <c r="AP21" s="19" t="str">
        <f>+'Converted Data'!AP21</f>
        <v/>
      </c>
      <c r="AQ21" s="19" t="str">
        <f>+'Converted Data'!AQ21</f>
        <v/>
      </c>
      <c r="AR21" s="19" t="str">
        <f>+'Converted Data'!AR21</f>
        <v/>
      </c>
      <c r="AS21" s="19" t="str">
        <f>+'Converted Data'!AS21</f>
        <v/>
      </c>
      <c r="AT21" s="19" t="str">
        <f>+'Converted Data'!AT21</f>
        <v/>
      </c>
      <c r="AU21" s="19">
        <f>+'Converted Data'!AU21</f>
        <v>5</v>
      </c>
      <c r="AV21" s="19" t="str">
        <f>+'Converted Data'!AV21</f>
        <v/>
      </c>
      <c r="AW21" s="19" t="str">
        <f>+'Converted Data'!AW21</f>
        <v/>
      </c>
      <c r="AX21" s="19">
        <f>+'Converted Data'!AX21</f>
        <v>5</v>
      </c>
      <c r="AY21" s="44">
        <v>8</v>
      </c>
      <c r="AZ21" s="19">
        <f>+'Converted Data'!AZ21</f>
        <v>15</v>
      </c>
      <c r="BA21" s="19" t="str">
        <f>+'Converted Data'!BA21</f>
        <v/>
      </c>
      <c r="BB21" s="19">
        <f>+'Converted Data'!BB21</f>
        <v>5</v>
      </c>
      <c r="BC21" s="19" t="str">
        <f>+'Converted Data'!BC21</f>
        <v/>
      </c>
      <c r="BD21" s="19" t="str">
        <f>+'Converted Data'!BD21</f>
        <v/>
      </c>
      <c r="BE21" s="19" t="str">
        <f>+'Converted Data'!BE21</f>
        <v/>
      </c>
      <c r="BF21" s="19" t="str">
        <f>+'Converted Data'!BF21</f>
        <v/>
      </c>
      <c r="BG21" s="19" t="str">
        <f>+'Converted Data'!BG21</f>
        <v/>
      </c>
      <c r="BH21" s="19" t="str">
        <f>+'Converted Data'!BH21</f>
        <v/>
      </c>
      <c r="BI21" s="19">
        <f>+'Converted Data'!BI21</f>
        <v>10</v>
      </c>
      <c r="BJ21" s="19">
        <f>+'Converted Data'!BJ21</f>
        <v>6</v>
      </c>
      <c r="BK21" s="19">
        <f>+'Converted Data'!BK21</f>
        <v>6</v>
      </c>
      <c r="BL21" s="19" t="str">
        <f>+'Converted Data'!BL21</f>
        <v/>
      </c>
      <c r="BM21" s="19" t="str">
        <f>+'Converted Data'!BM21</f>
        <v/>
      </c>
      <c r="BN21" s="19" t="str">
        <f>+'Converted Data'!BN21</f>
        <v/>
      </c>
      <c r="BO21" s="19" t="str">
        <f>+'Converted Data'!BO21</f>
        <v/>
      </c>
      <c r="BP21" s="19" t="str">
        <f>+'Converted Data'!BP21</f>
        <v/>
      </c>
      <c r="BQ21" s="19" t="str">
        <f>+'Converted Data'!BQ21</f>
        <v/>
      </c>
      <c r="BR21" s="19">
        <f>+'Converted Data'!BR21</f>
        <v>15</v>
      </c>
      <c r="BS21" s="19">
        <f>+'Converted Data'!BS21</f>
        <v>10</v>
      </c>
      <c r="BT21" s="19">
        <f>+'Converted Data'!BT21</f>
        <v>5</v>
      </c>
      <c r="BU21" s="19" t="str">
        <f>+'Converted Data'!BU21</f>
        <v/>
      </c>
      <c r="BV21" s="19" t="str">
        <f>+'Converted Data'!BV21</f>
        <v/>
      </c>
      <c r="BW21" s="19" t="str">
        <f>+'Converted Data'!BW21</f>
        <v/>
      </c>
      <c r="BX21" s="19" t="str">
        <f>+'Converted Data'!BX21</f>
        <v/>
      </c>
      <c r="BY21" s="19" t="str">
        <f>+'Converted Data'!BY21</f>
        <v/>
      </c>
      <c r="BZ21" s="19">
        <f>+'Converted Data'!BZ21</f>
        <v>5</v>
      </c>
      <c r="CA21" s="19" t="str">
        <f>+'Converted Data'!CA21</f>
        <v/>
      </c>
      <c r="CB21" s="19" t="str">
        <f>+'Converted Data'!CB21</f>
        <v/>
      </c>
      <c r="CC21" s="19" t="str">
        <f>+'Converted Data'!CC21</f>
        <v/>
      </c>
      <c r="CD21" s="19" t="str">
        <f>+'Converted Data'!CD21</f>
        <v/>
      </c>
    </row>
    <row r="22" spans="1:82" x14ac:dyDescent="0.25">
      <c r="A22" s="215"/>
      <c r="B22" t="s">
        <v>87</v>
      </c>
      <c r="C22" t="s">
        <v>16</v>
      </c>
      <c r="D22" s="19" t="str">
        <f>+'Converted Data'!D22</f>
        <v/>
      </c>
      <c r="E22" s="19" t="str">
        <f>+'Converted Data'!E22</f>
        <v/>
      </c>
      <c r="F22" s="19">
        <f>+'Converted Data'!F22</f>
        <v>10</v>
      </c>
      <c r="G22" s="19" t="str">
        <f>+'Converted Data'!G22</f>
        <v/>
      </c>
      <c r="H22" s="19" t="str">
        <f>+'Converted Data'!H22</f>
        <v/>
      </c>
      <c r="I22" s="19">
        <f>+'Converted Data'!I22</f>
        <v>20</v>
      </c>
      <c r="J22" s="19" t="str">
        <f>+'Converted Data'!J22</f>
        <v/>
      </c>
      <c r="K22" s="19" t="str">
        <f>+'Converted Data'!K22</f>
        <v/>
      </c>
      <c r="L22" s="19" t="str">
        <f>+'Converted Data'!L22</f>
        <v/>
      </c>
      <c r="M22" s="19" t="str">
        <f>+'Converted Data'!M22</f>
        <v/>
      </c>
      <c r="N22" s="19" t="str">
        <f>+'Converted Data'!N22</f>
        <v/>
      </c>
      <c r="O22" s="19" t="str">
        <f>+'Converted Data'!O22</f>
        <v/>
      </c>
      <c r="P22" s="19" t="str">
        <f>+'Converted Data'!P22</f>
        <v/>
      </c>
      <c r="Q22" s="19" t="str">
        <f>+'Converted Data'!Q22</f>
        <v/>
      </c>
      <c r="R22" s="19" t="str">
        <f>+'Converted Data'!R22</f>
        <v/>
      </c>
      <c r="S22" s="19" t="str">
        <f>+'Converted Data'!S22</f>
        <v/>
      </c>
      <c r="T22" s="19" t="str">
        <f>+'Converted Data'!T22</f>
        <v/>
      </c>
      <c r="U22" s="19" t="str">
        <f>+'Converted Data'!U22</f>
        <v/>
      </c>
      <c r="V22" s="19" t="str">
        <f>+'Converted Data'!V22</f>
        <v/>
      </c>
      <c r="W22" s="19" t="str">
        <f>+'Converted Data'!W22</f>
        <v/>
      </c>
      <c r="X22" s="19" t="str">
        <f>+'Converted Data'!X22</f>
        <v/>
      </c>
      <c r="Y22" s="19" t="str">
        <f>+'Converted Data'!Y22</f>
        <v/>
      </c>
      <c r="Z22" s="19" t="str">
        <f>+'Converted Data'!Z22</f>
        <v/>
      </c>
      <c r="AA22" s="19">
        <f>+'Converted Data'!AA22</f>
        <v>7</v>
      </c>
      <c r="AB22" s="19">
        <f>+'Converted Data'!AB22</f>
        <v>5</v>
      </c>
      <c r="AC22" s="19" t="str">
        <f>+'Converted Data'!AC22</f>
        <v/>
      </c>
      <c r="AD22" s="19" t="str">
        <f>+'Converted Data'!AD22</f>
        <v/>
      </c>
      <c r="AE22" s="19" t="str">
        <f>+'Converted Data'!AE22</f>
        <v/>
      </c>
      <c r="AF22" s="19" t="str">
        <f>+'Converted Data'!AF22</f>
        <v/>
      </c>
      <c r="AG22" s="19" t="str">
        <f>+'Converted Data'!AG22</f>
        <v/>
      </c>
      <c r="AH22" s="19" t="str">
        <f>+'Converted Data'!AH22</f>
        <v/>
      </c>
      <c r="AI22" s="19" t="str">
        <f>+'Converted Data'!AI22</f>
        <v/>
      </c>
      <c r="AJ22" s="19">
        <f>+'Converted Data'!AJ22</f>
        <v>10</v>
      </c>
      <c r="AK22" s="19" t="str">
        <f>+'Converted Data'!AK22</f>
        <v/>
      </c>
      <c r="AL22" s="19">
        <f>+'Converted Data'!AL22</f>
        <v>21</v>
      </c>
      <c r="AM22" s="19">
        <f>+'Converted Data'!AM22</f>
        <v>12</v>
      </c>
      <c r="AN22" s="19">
        <f>+'Converted Data'!AN22</f>
        <v>30</v>
      </c>
      <c r="AO22" s="19" t="str">
        <f>+'Converted Data'!AO22</f>
        <v/>
      </c>
      <c r="AP22" s="19" t="str">
        <f>+'Converted Data'!AP22</f>
        <v/>
      </c>
      <c r="AQ22" s="19" t="str">
        <f>+'Converted Data'!AQ22</f>
        <v/>
      </c>
      <c r="AR22" s="19" t="str">
        <f>+'Converted Data'!AR22</f>
        <v/>
      </c>
      <c r="AS22" s="19" t="str">
        <f>+'Converted Data'!AS22</f>
        <v/>
      </c>
      <c r="AT22" s="19" t="str">
        <f>+'Converted Data'!AT22</f>
        <v/>
      </c>
      <c r="AU22" s="19" t="str">
        <f>+'Converted Data'!AU22</f>
        <v/>
      </c>
      <c r="AV22" s="19" t="str">
        <f>+'Converted Data'!AV22</f>
        <v/>
      </c>
      <c r="AW22" s="19" t="str">
        <f>+'Converted Data'!AW22</f>
        <v/>
      </c>
      <c r="AX22" s="19">
        <f>+'Converted Data'!AX22</f>
        <v>5</v>
      </c>
      <c r="AY22" s="19" t="str">
        <f>+'Converted Data'!AY22</f>
        <v/>
      </c>
      <c r="AZ22" s="19">
        <f>+'Converted Data'!AZ22</f>
        <v>12</v>
      </c>
      <c r="BA22" s="19" t="str">
        <f>+'Converted Data'!BA22</f>
        <v/>
      </c>
      <c r="BB22" s="19">
        <f>+'Converted Data'!BB22</f>
        <v>5</v>
      </c>
      <c r="BC22" s="19" t="str">
        <f>+'Converted Data'!BC22</f>
        <v/>
      </c>
      <c r="BD22" s="19" t="str">
        <f>+'Converted Data'!BD22</f>
        <v/>
      </c>
      <c r="BE22" s="19" t="str">
        <f>+'Converted Data'!BE22</f>
        <v/>
      </c>
      <c r="BF22" s="19" t="str">
        <f>+'Converted Data'!BF22</f>
        <v/>
      </c>
      <c r="BG22" s="19" t="str">
        <f>+'Converted Data'!BG22</f>
        <v/>
      </c>
      <c r="BH22" s="19" t="str">
        <f>+'Converted Data'!BH22</f>
        <v/>
      </c>
      <c r="BI22" s="19" t="str">
        <f>+'Converted Data'!BI22</f>
        <v/>
      </c>
      <c r="BJ22" s="19" t="str">
        <f>+'Converted Data'!BJ22</f>
        <v/>
      </c>
      <c r="BK22" s="19">
        <f>+'Converted Data'!BK22</f>
        <v>9</v>
      </c>
      <c r="BL22" s="19" t="str">
        <f>+'Converted Data'!BL22</f>
        <v/>
      </c>
      <c r="BM22" s="19" t="str">
        <f>+'Converted Data'!BM22</f>
        <v/>
      </c>
      <c r="BN22" s="19" t="str">
        <f>+'Converted Data'!BN22</f>
        <v/>
      </c>
      <c r="BO22" s="19" t="str">
        <f>+'Converted Data'!BO22</f>
        <v/>
      </c>
      <c r="BP22" s="19" t="str">
        <f>+'Converted Data'!BP22</f>
        <v/>
      </c>
      <c r="BQ22" s="19" t="str">
        <f>+'Converted Data'!BQ22</f>
        <v/>
      </c>
      <c r="BR22" s="19" t="str">
        <f>+'Converted Data'!BR22</f>
        <v/>
      </c>
      <c r="BS22" s="19">
        <f>+'Converted Data'!BS22</f>
        <v>5</v>
      </c>
      <c r="BT22" s="19" t="str">
        <f>+'Converted Data'!BT22</f>
        <v/>
      </c>
      <c r="BU22" s="19" t="str">
        <f>+'Converted Data'!BU22</f>
        <v/>
      </c>
      <c r="BV22" s="19" t="str">
        <f>+'Converted Data'!BV22</f>
        <v/>
      </c>
      <c r="BW22" s="19" t="str">
        <f>+'Converted Data'!BW22</f>
        <v/>
      </c>
      <c r="BX22" s="19" t="str">
        <f>+'Converted Data'!BX22</f>
        <v/>
      </c>
      <c r="BY22" s="19" t="str">
        <f>+'Converted Data'!BY22</f>
        <v/>
      </c>
      <c r="BZ22" s="19" t="str">
        <f>+'Converted Data'!BZ22</f>
        <v/>
      </c>
      <c r="CA22" s="19" t="str">
        <f>+'Converted Data'!CA22</f>
        <v/>
      </c>
      <c r="CB22" s="19" t="str">
        <f>+'Converted Data'!CB22</f>
        <v/>
      </c>
      <c r="CC22" s="19" t="str">
        <f>+'Converted Data'!CC22</f>
        <v/>
      </c>
      <c r="CD22" s="19" t="str">
        <f>+'Converted Data'!CD22</f>
        <v/>
      </c>
    </row>
    <row r="23" spans="1:82" x14ac:dyDescent="0.25">
      <c r="A23" s="215"/>
      <c r="B23" t="s">
        <v>87</v>
      </c>
      <c r="C23" t="s">
        <v>17</v>
      </c>
      <c r="D23" s="19" t="str">
        <f>+'Converted Data'!D23</f>
        <v/>
      </c>
      <c r="E23" s="19" t="str">
        <f>+'Converted Data'!E23</f>
        <v/>
      </c>
      <c r="F23" s="19" t="str">
        <f>+'Converted Data'!F23</f>
        <v/>
      </c>
      <c r="G23" s="19" t="str">
        <f>+'Converted Data'!G23</f>
        <v/>
      </c>
      <c r="H23" s="19" t="str">
        <f>+'Converted Data'!H23</f>
        <v/>
      </c>
      <c r="I23" s="19">
        <f>+'Converted Data'!I23</f>
        <v>20</v>
      </c>
      <c r="J23" s="19" t="str">
        <f>+'Converted Data'!J23</f>
        <v/>
      </c>
      <c r="K23" s="19" t="str">
        <f>+'Converted Data'!K23</f>
        <v/>
      </c>
      <c r="L23" s="19" t="str">
        <f>+'Converted Data'!L23</f>
        <v/>
      </c>
      <c r="M23" s="19" t="str">
        <f>+'Converted Data'!M23</f>
        <v/>
      </c>
      <c r="N23" s="19" t="str">
        <f>+'Converted Data'!N23</f>
        <v/>
      </c>
      <c r="O23" s="19" t="str">
        <f>+'Converted Data'!O23</f>
        <v/>
      </c>
      <c r="P23" s="19" t="str">
        <f>+'Converted Data'!P23</f>
        <v/>
      </c>
      <c r="Q23" s="19" t="str">
        <f>+'Converted Data'!Q23</f>
        <v/>
      </c>
      <c r="R23" s="19" t="str">
        <f>+'Converted Data'!R23</f>
        <v/>
      </c>
      <c r="S23" s="19" t="str">
        <f>+'Converted Data'!S23</f>
        <v/>
      </c>
      <c r="T23" s="19" t="str">
        <f>+'Converted Data'!T23</f>
        <v/>
      </c>
      <c r="U23" s="19" t="str">
        <f>+'Converted Data'!U23</f>
        <v/>
      </c>
      <c r="V23" s="19" t="str">
        <f>+'Converted Data'!V23</f>
        <v/>
      </c>
      <c r="W23" s="19" t="str">
        <f>+'Converted Data'!W23</f>
        <v/>
      </c>
      <c r="X23" s="19" t="str">
        <f>+'Converted Data'!X23</f>
        <v/>
      </c>
      <c r="Y23" s="19" t="str">
        <f>+'Converted Data'!Y23</f>
        <v/>
      </c>
      <c r="Z23" s="19" t="str">
        <f>+'Converted Data'!Z23</f>
        <v/>
      </c>
      <c r="AA23" s="19">
        <f>+'Converted Data'!AA23</f>
        <v>3</v>
      </c>
      <c r="AB23" s="19" t="str">
        <f>+'Converted Data'!AB23</f>
        <v/>
      </c>
      <c r="AC23" s="19" t="str">
        <f>+'Converted Data'!AC23</f>
        <v/>
      </c>
      <c r="AD23" s="19" t="str">
        <f>+'Converted Data'!AD23</f>
        <v/>
      </c>
      <c r="AE23" s="19" t="str">
        <f>+'Converted Data'!AE23</f>
        <v/>
      </c>
      <c r="AF23" s="19" t="str">
        <f>+'Converted Data'!AF23</f>
        <v/>
      </c>
      <c r="AG23" s="19" t="str">
        <f>+'Converted Data'!AG23</f>
        <v/>
      </c>
      <c r="AH23" s="19" t="str">
        <f>+'Converted Data'!AH23</f>
        <v/>
      </c>
      <c r="AI23" s="19" t="str">
        <f>+'Converted Data'!AI23</f>
        <v/>
      </c>
      <c r="AJ23" s="19">
        <f>+'Converted Data'!AJ23</f>
        <v>10</v>
      </c>
      <c r="AK23" s="19" t="str">
        <f>+'Converted Data'!AK23</f>
        <v/>
      </c>
      <c r="AL23" s="19">
        <f>+'Converted Data'!AL23</f>
        <v>14</v>
      </c>
      <c r="AM23" s="19">
        <f>+'Converted Data'!AM23</f>
        <v>10</v>
      </c>
      <c r="AN23" s="19" t="str">
        <f>+'Converted Data'!AN23</f>
        <v/>
      </c>
      <c r="AO23" s="19" t="str">
        <f>+'Converted Data'!AO23</f>
        <v/>
      </c>
      <c r="AP23" s="19" t="str">
        <f>+'Converted Data'!AP23</f>
        <v/>
      </c>
      <c r="AQ23" s="19" t="str">
        <f>+'Converted Data'!AQ23</f>
        <v/>
      </c>
      <c r="AR23" s="19" t="str">
        <f>+'Converted Data'!AR23</f>
        <v/>
      </c>
      <c r="AS23" s="19" t="str">
        <f>+'Converted Data'!AS23</f>
        <v/>
      </c>
      <c r="AT23" s="19" t="str">
        <f>+'Converted Data'!AT23</f>
        <v/>
      </c>
      <c r="AU23" s="19" t="str">
        <f>+'Converted Data'!AU23</f>
        <v/>
      </c>
      <c r="AV23" s="19" t="str">
        <f>+'Converted Data'!AV23</f>
        <v/>
      </c>
      <c r="AW23" s="19" t="str">
        <f>+'Converted Data'!AW23</f>
        <v/>
      </c>
      <c r="AX23" s="19">
        <f>+'Converted Data'!AX23</f>
        <v>2</v>
      </c>
      <c r="AY23" s="19" t="str">
        <f>+'Converted Data'!AY23</f>
        <v/>
      </c>
      <c r="AZ23" s="19" t="str">
        <f>+'Converted Data'!AZ23</f>
        <v/>
      </c>
      <c r="BA23" s="19" t="str">
        <f>+'Converted Data'!BA23</f>
        <v/>
      </c>
      <c r="BB23" s="19" t="str">
        <f>+'Converted Data'!BB23</f>
        <v/>
      </c>
      <c r="BC23" s="19" t="str">
        <f>+'Converted Data'!BC23</f>
        <v/>
      </c>
      <c r="BD23" s="19" t="str">
        <f>+'Converted Data'!BD23</f>
        <v/>
      </c>
      <c r="BE23" s="19" t="str">
        <f>+'Converted Data'!BE23</f>
        <v/>
      </c>
      <c r="BF23" s="19" t="str">
        <f>+'Converted Data'!BF23</f>
        <v/>
      </c>
      <c r="BG23" s="19" t="str">
        <f>+'Converted Data'!BG23</f>
        <v/>
      </c>
      <c r="BH23" s="19" t="str">
        <f>+'Converted Data'!BH23</f>
        <v/>
      </c>
      <c r="BI23" s="19" t="str">
        <f>+'Converted Data'!BI23</f>
        <v/>
      </c>
      <c r="BJ23" s="19" t="str">
        <f>+'Converted Data'!BJ23</f>
        <v/>
      </c>
      <c r="BK23" s="19" t="str">
        <f>+'Converted Data'!BK23</f>
        <v/>
      </c>
      <c r="BL23" s="19" t="str">
        <f>+'Converted Data'!BL23</f>
        <v/>
      </c>
      <c r="BM23" s="19" t="str">
        <f>+'Converted Data'!BM23</f>
        <v/>
      </c>
      <c r="BN23" s="19" t="str">
        <f>+'Converted Data'!BN23</f>
        <v/>
      </c>
      <c r="BO23" s="19" t="str">
        <f>+'Converted Data'!BO23</f>
        <v/>
      </c>
      <c r="BP23" s="19" t="str">
        <f>+'Converted Data'!BP23</f>
        <v/>
      </c>
      <c r="BQ23" s="19" t="str">
        <f>+'Converted Data'!BQ23</f>
        <v/>
      </c>
      <c r="BR23" s="19" t="str">
        <f>+'Converted Data'!BR23</f>
        <v/>
      </c>
      <c r="BS23" s="19" t="str">
        <f>+'Converted Data'!BS23</f>
        <v/>
      </c>
      <c r="BT23" s="19" t="str">
        <f>+'Converted Data'!BT23</f>
        <v/>
      </c>
      <c r="BU23" s="19" t="str">
        <f>+'Converted Data'!BU23</f>
        <v/>
      </c>
      <c r="BV23" s="19" t="str">
        <f>+'Converted Data'!BV23</f>
        <v/>
      </c>
      <c r="BW23" s="19" t="str">
        <f>+'Converted Data'!BW23</f>
        <v/>
      </c>
      <c r="BX23" s="19" t="str">
        <f>+'Converted Data'!BX23</f>
        <v/>
      </c>
      <c r="BY23" s="19" t="str">
        <f>+'Converted Data'!BY23</f>
        <v/>
      </c>
      <c r="BZ23" s="19" t="str">
        <f>+'Converted Data'!BZ23</f>
        <v/>
      </c>
      <c r="CA23" s="19" t="str">
        <f>+'Converted Data'!CA23</f>
        <v/>
      </c>
      <c r="CB23" s="19" t="str">
        <f>+'Converted Data'!CB23</f>
        <v/>
      </c>
      <c r="CC23" s="19" t="str">
        <f>+'Converted Data'!CC23</f>
        <v/>
      </c>
      <c r="CD23" s="19" t="str">
        <f>+'Converted Data'!CD23</f>
        <v/>
      </c>
    </row>
    <row r="24" spans="1:82" x14ac:dyDescent="0.25">
      <c r="A24" s="215"/>
      <c r="B24" t="s">
        <v>87</v>
      </c>
      <c r="C24" t="s">
        <v>18</v>
      </c>
      <c r="D24" s="19" t="str">
        <f>+'Converted Data'!D24</f>
        <v/>
      </c>
      <c r="E24" s="19" t="str">
        <f>+'Converted Data'!E24</f>
        <v/>
      </c>
      <c r="F24" s="19" t="str">
        <f>+'Converted Data'!F24</f>
        <v/>
      </c>
      <c r="G24" s="19" t="str">
        <f>+'Converted Data'!G24</f>
        <v/>
      </c>
      <c r="H24" s="19" t="str">
        <f>+'Converted Data'!H24</f>
        <v/>
      </c>
      <c r="I24" s="19" t="str">
        <f>+'Converted Data'!I24</f>
        <v/>
      </c>
      <c r="J24" s="19" t="str">
        <f>+'Converted Data'!J24</f>
        <v/>
      </c>
      <c r="K24" s="19" t="str">
        <f>+'Converted Data'!K24</f>
        <v/>
      </c>
      <c r="L24" s="19" t="str">
        <f>+'Converted Data'!L24</f>
        <v/>
      </c>
      <c r="M24" s="19" t="str">
        <f>+'Converted Data'!M24</f>
        <v/>
      </c>
      <c r="N24" s="19" t="str">
        <f>+'Converted Data'!N24</f>
        <v/>
      </c>
      <c r="O24" s="19" t="str">
        <f>+'Converted Data'!O24</f>
        <v/>
      </c>
      <c r="P24" s="19" t="str">
        <f>+'Converted Data'!P24</f>
        <v/>
      </c>
      <c r="Q24" s="19" t="str">
        <f>+'Converted Data'!Q24</f>
        <v/>
      </c>
      <c r="R24" s="19" t="str">
        <f>+'Converted Data'!R24</f>
        <v/>
      </c>
      <c r="S24" s="19" t="str">
        <f>+'Converted Data'!S24</f>
        <v/>
      </c>
      <c r="T24" s="19" t="str">
        <f>+'Converted Data'!T24</f>
        <v/>
      </c>
      <c r="U24" s="19" t="str">
        <f>+'Converted Data'!U24</f>
        <v/>
      </c>
      <c r="V24" s="19" t="str">
        <f>+'Converted Data'!V24</f>
        <v/>
      </c>
      <c r="W24" s="19" t="str">
        <f>+'Converted Data'!W24</f>
        <v/>
      </c>
      <c r="X24" s="19" t="str">
        <f>+'Converted Data'!X24</f>
        <v/>
      </c>
      <c r="Y24" s="19" t="str">
        <f>+'Converted Data'!Y24</f>
        <v/>
      </c>
      <c r="Z24" s="19" t="str">
        <f>+'Converted Data'!Z24</f>
        <v/>
      </c>
      <c r="AA24" s="19">
        <f>+'Converted Data'!AA24</f>
        <v>10</v>
      </c>
      <c r="AB24" s="19" t="str">
        <f>+'Converted Data'!AB24</f>
        <v/>
      </c>
      <c r="AC24" s="19" t="str">
        <f>+'Converted Data'!AC24</f>
        <v/>
      </c>
      <c r="AD24" s="19" t="str">
        <f>+'Converted Data'!AD24</f>
        <v/>
      </c>
      <c r="AE24" s="19" t="str">
        <f>+'Converted Data'!AE24</f>
        <v/>
      </c>
      <c r="AF24" s="19" t="str">
        <f>+'Converted Data'!AF24</f>
        <v/>
      </c>
      <c r="AG24" s="19" t="str">
        <f>+'Converted Data'!AG24</f>
        <v/>
      </c>
      <c r="AH24" s="19" t="str">
        <f>+'Converted Data'!AH24</f>
        <v/>
      </c>
      <c r="AI24" s="19" t="str">
        <f>+'Converted Data'!AI24</f>
        <v/>
      </c>
      <c r="AJ24" s="19">
        <f>+'Converted Data'!AJ24</f>
        <v>10</v>
      </c>
      <c r="AK24" s="19" t="str">
        <f>+'Converted Data'!AK24</f>
        <v/>
      </c>
      <c r="AL24" s="19">
        <f>+'Converted Data'!AL24</f>
        <v>8</v>
      </c>
      <c r="AM24" s="19" t="str">
        <f>+'Converted Data'!AM24</f>
        <v/>
      </c>
      <c r="AN24" s="19" t="str">
        <f>+'Converted Data'!AN24</f>
        <v/>
      </c>
      <c r="AO24" s="19" t="str">
        <f>+'Converted Data'!AO24</f>
        <v/>
      </c>
      <c r="AP24" s="19" t="str">
        <f>+'Converted Data'!AP24</f>
        <v/>
      </c>
      <c r="AQ24" s="19" t="str">
        <f>+'Converted Data'!AQ24</f>
        <v/>
      </c>
      <c r="AR24" s="19" t="str">
        <f>+'Converted Data'!AR24</f>
        <v/>
      </c>
      <c r="AS24" s="19" t="str">
        <f>+'Converted Data'!AS24</f>
        <v/>
      </c>
      <c r="AT24" s="19" t="str">
        <f>+'Converted Data'!AT24</f>
        <v/>
      </c>
      <c r="AU24" s="19" t="str">
        <f>+'Converted Data'!AU24</f>
        <v/>
      </c>
      <c r="AV24" s="19" t="str">
        <f>+'Converted Data'!AV24</f>
        <v/>
      </c>
      <c r="AW24" s="19" t="str">
        <f>+'Converted Data'!AW24</f>
        <v/>
      </c>
      <c r="AX24" s="19" t="str">
        <f>+'Converted Data'!AX24</f>
        <v/>
      </c>
      <c r="AY24" s="19" t="str">
        <f>+'Converted Data'!AY24</f>
        <v/>
      </c>
      <c r="AZ24" s="19" t="str">
        <f>+'Converted Data'!AZ24</f>
        <v/>
      </c>
      <c r="BA24" s="19" t="str">
        <f>+'Converted Data'!BA24</f>
        <v/>
      </c>
      <c r="BB24" s="19" t="str">
        <f>+'Converted Data'!BB24</f>
        <v/>
      </c>
      <c r="BC24" s="19" t="str">
        <f>+'Converted Data'!BC24</f>
        <v/>
      </c>
      <c r="BD24" s="19" t="str">
        <f>+'Converted Data'!BD24</f>
        <v/>
      </c>
      <c r="BE24" s="19" t="str">
        <f>+'Converted Data'!BE24</f>
        <v/>
      </c>
      <c r="BF24" s="19" t="str">
        <f>+'Converted Data'!BF24</f>
        <v/>
      </c>
      <c r="BG24" s="19" t="str">
        <f>+'Converted Data'!BG24</f>
        <v/>
      </c>
      <c r="BH24" s="19" t="str">
        <f>+'Converted Data'!BH24</f>
        <v/>
      </c>
      <c r="BI24" s="19" t="str">
        <f>+'Converted Data'!BI24</f>
        <v/>
      </c>
      <c r="BJ24" s="19" t="str">
        <f>+'Converted Data'!BJ24</f>
        <v/>
      </c>
      <c r="BK24" s="19" t="str">
        <f>+'Converted Data'!BK24</f>
        <v/>
      </c>
      <c r="BL24" s="19" t="str">
        <f>+'Converted Data'!BL24</f>
        <v/>
      </c>
      <c r="BM24" s="19" t="str">
        <f>+'Converted Data'!BM24</f>
        <v/>
      </c>
      <c r="BN24" s="19" t="str">
        <f>+'Converted Data'!BN24</f>
        <v/>
      </c>
      <c r="BO24" s="19" t="str">
        <f>+'Converted Data'!BO24</f>
        <v/>
      </c>
      <c r="BP24" s="19" t="str">
        <f>+'Converted Data'!BP24</f>
        <v/>
      </c>
      <c r="BQ24" s="19" t="str">
        <f>+'Converted Data'!BQ24</f>
        <v/>
      </c>
      <c r="BR24" s="19" t="str">
        <f>+'Converted Data'!BR24</f>
        <v/>
      </c>
      <c r="BS24" s="19" t="str">
        <f>+'Converted Data'!BS24</f>
        <v/>
      </c>
      <c r="BT24" s="19" t="str">
        <f>+'Converted Data'!BT24</f>
        <v/>
      </c>
      <c r="BU24" s="19" t="str">
        <f>+'Converted Data'!BU24</f>
        <v/>
      </c>
      <c r="BV24" s="19" t="str">
        <f>+'Converted Data'!BV24</f>
        <v/>
      </c>
      <c r="BW24" s="19" t="str">
        <f>+'Converted Data'!BW24</f>
        <v/>
      </c>
      <c r="BX24" s="19" t="str">
        <f>+'Converted Data'!BX24</f>
        <v/>
      </c>
      <c r="BY24" s="19" t="str">
        <f>+'Converted Data'!BY24</f>
        <v/>
      </c>
      <c r="BZ24" s="19" t="str">
        <f>+'Converted Data'!BZ24</f>
        <v/>
      </c>
      <c r="CA24" s="19" t="str">
        <f>+'Converted Data'!CA24</f>
        <v/>
      </c>
      <c r="CB24" s="19" t="str">
        <f>+'Converted Data'!CB24</f>
        <v/>
      </c>
      <c r="CC24" s="19" t="str">
        <f>+'Converted Data'!CC24</f>
        <v/>
      </c>
      <c r="CD24" s="19" t="str">
        <f>+'Converted Data'!CD24</f>
        <v/>
      </c>
    </row>
    <row r="25" spans="1:82" x14ac:dyDescent="0.25">
      <c r="A25" s="215"/>
      <c r="B25" t="s">
        <v>87</v>
      </c>
      <c r="C25" t="s">
        <v>19</v>
      </c>
      <c r="D25" s="19" t="str">
        <f>+'Converted Data'!D25</f>
        <v/>
      </c>
      <c r="E25" s="19" t="str">
        <f>+'Converted Data'!E25</f>
        <v/>
      </c>
      <c r="F25" s="19" t="str">
        <f>+'Converted Data'!F25</f>
        <v/>
      </c>
      <c r="G25" s="19" t="str">
        <f>+'Converted Data'!G25</f>
        <v/>
      </c>
      <c r="H25" s="19" t="str">
        <f>+'Converted Data'!H25</f>
        <v/>
      </c>
      <c r="I25" s="19" t="str">
        <f>+'Converted Data'!I25</f>
        <v/>
      </c>
      <c r="J25" s="19" t="str">
        <f>+'Converted Data'!J25</f>
        <v/>
      </c>
      <c r="K25" s="19" t="str">
        <f>+'Converted Data'!K25</f>
        <v/>
      </c>
      <c r="L25" s="19" t="str">
        <f>+'Converted Data'!L25</f>
        <v/>
      </c>
      <c r="M25" s="19" t="str">
        <f>+'Converted Data'!M25</f>
        <v/>
      </c>
      <c r="N25" s="19" t="str">
        <f>+'Converted Data'!N25</f>
        <v/>
      </c>
      <c r="O25" s="19" t="str">
        <f>+'Converted Data'!O25</f>
        <v/>
      </c>
      <c r="P25" s="19" t="str">
        <f>+'Converted Data'!P25</f>
        <v/>
      </c>
      <c r="Q25" s="19" t="str">
        <f>+'Converted Data'!Q25</f>
        <v/>
      </c>
      <c r="R25" s="19" t="str">
        <f>+'Converted Data'!R25</f>
        <v/>
      </c>
      <c r="S25" s="19" t="str">
        <f>+'Converted Data'!S25</f>
        <v/>
      </c>
      <c r="T25" s="19" t="str">
        <f>+'Converted Data'!T25</f>
        <v/>
      </c>
      <c r="U25" s="19" t="str">
        <f>+'Converted Data'!U25</f>
        <v/>
      </c>
      <c r="V25" s="19" t="str">
        <f>+'Converted Data'!V25</f>
        <v/>
      </c>
      <c r="W25" s="19" t="str">
        <f>+'Converted Data'!W25</f>
        <v/>
      </c>
      <c r="X25" s="19" t="str">
        <f>+'Converted Data'!X25</f>
        <v/>
      </c>
      <c r="Y25" s="19" t="str">
        <f>+'Converted Data'!Y25</f>
        <v/>
      </c>
      <c r="Z25" s="19" t="str">
        <f>+'Converted Data'!Z25</f>
        <v/>
      </c>
      <c r="AA25" s="19" t="str">
        <f>+'Converted Data'!AA25</f>
        <v/>
      </c>
      <c r="AB25" s="19" t="str">
        <f>+'Converted Data'!AB25</f>
        <v/>
      </c>
      <c r="AC25" s="19" t="str">
        <f>+'Converted Data'!AC25</f>
        <v/>
      </c>
      <c r="AD25" s="19" t="str">
        <f>+'Converted Data'!AD25</f>
        <v/>
      </c>
      <c r="AE25" s="19" t="str">
        <f>+'Converted Data'!AE25</f>
        <v/>
      </c>
      <c r="AF25" s="19" t="str">
        <f>+'Converted Data'!AF25</f>
        <v/>
      </c>
      <c r="AG25" s="19" t="str">
        <f>+'Converted Data'!AG25</f>
        <v/>
      </c>
      <c r="AH25" s="19" t="str">
        <f>+'Converted Data'!AH25</f>
        <v/>
      </c>
      <c r="AI25" s="19" t="str">
        <f>+'Converted Data'!AI25</f>
        <v/>
      </c>
      <c r="AJ25" s="19">
        <f>+'Converted Data'!AJ25</f>
        <v>15</v>
      </c>
      <c r="AK25" s="19" t="str">
        <f>+'Converted Data'!AK25</f>
        <v/>
      </c>
      <c r="AL25" s="19" t="str">
        <f>+'Converted Data'!AL25</f>
        <v/>
      </c>
      <c r="AM25" s="19" t="str">
        <f>+'Converted Data'!AM25</f>
        <v/>
      </c>
      <c r="AN25" s="19" t="str">
        <f>+'Converted Data'!AN25</f>
        <v/>
      </c>
      <c r="AO25" s="19" t="str">
        <f>+'Converted Data'!AO25</f>
        <v/>
      </c>
      <c r="AP25" s="19" t="str">
        <f>+'Converted Data'!AP25</f>
        <v/>
      </c>
      <c r="AQ25" s="19" t="str">
        <f>+'Converted Data'!AQ25</f>
        <v/>
      </c>
      <c r="AR25" s="19" t="str">
        <f>+'Converted Data'!AR25</f>
        <v/>
      </c>
      <c r="AS25" s="19" t="str">
        <f>+'Converted Data'!AS25</f>
        <v/>
      </c>
      <c r="AT25" s="19" t="str">
        <f>+'Converted Data'!AT25</f>
        <v/>
      </c>
      <c r="AU25" s="19" t="str">
        <f>+'Converted Data'!AU25</f>
        <v/>
      </c>
      <c r="AV25" s="19" t="str">
        <f>+'Converted Data'!AV25</f>
        <v/>
      </c>
      <c r="AW25" s="19" t="str">
        <f>+'Converted Data'!AW25</f>
        <v/>
      </c>
      <c r="AX25" s="19" t="str">
        <f>+'Converted Data'!AX25</f>
        <v/>
      </c>
      <c r="AY25" s="19" t="str">
        <f>+'Converted Data'!AY25</f>
        <v/>
      </c>
      <c r="AZ25" s="19" t="str">
        <f>+'Converted Data'!AZ25</f>
        <v/>
      </c>
      <c r="BA25" s="19" t="str">
        <f>+'Converted Data'!BA25</f>
        <v/>
      </c>
      <c r="BB25" s="19" t="str">
        <f>+'Converted Data'!BB25</f>
        <v/>
      </c>
      <c r="BC25" s="19" t="str">
        <f>+'Converted Data'!BC25</f>
        <v/>
      </c>
      <c r="BD25" s="19" t="str">
        <f>+'Converted Data'!BD25</f>
        <v/>
      </c>
      <c r="BE25" s="19" t="str">
        <f>+'Converted Data'!BE25</f>
        <v/>
      </c>
      <c r="BF25" s="19" t="str">
        <f>+'Converted Data'!BF25</f>
        <v/>
      </c>
      <c r="BG25" s="19" t="str">
        <f>+'Converted Data'!BG25</f>
        <v/>
      </c>
      <c r="BH25" s="19" t="str">
        <f>+'Converted Data'!BH25</f>
        <v/>
      </c>
      <c r="BI25" s="19" t="str">
        <f>+'Converted Data'!BI25</f>
        <v/>
      </c>
      <c r="BJ25" s="19" t="str">
        <f>+'Converted Data'!BJ25</f>
        <v/>
      </c>
      <c r="BK25" s="19" t="str">
        <f>+'Converted Data'!BK25</f>
        <v/>
      </c>
      <c r="BL25" s="19" t="str">
        <f>+'Converted Data'!BL25</f>
        <v/>
      </c>
      <c r="BM25" s="19" t="str">
        <f>+'Converted Data'!BM25</f>
        <v/>
      </c>
      <c r="BN25" s="19" t="str">
        <f>+'Converted Data'!BN25</f>
        <v/>
      </c>
      <c r="BO25" s="19" t="str">
        <f>+'Converted Data'!BO25</f>
        <v/>
      </c>
      <c r="BP25" s="19" t="str">
        <f>+'Converted Data'!BP25</f>
        <v/>
      </c>
      <c r="BQ25" s="19" t="str">
        <f>+'Converted Data'!BQ25</f>
        <v/>
      </c>
      <c r="BR25" s="19" t="str">
        <f>+'Converted Data'!BR25</f>
        <v/>
      </c>
      <c r="BS25" s="19" t="str">
        <f>+'Converted Data'!BS25</f>
        <v/>
      </c>
      <c r="BT25" s="19" t="str">
        <f>+'Converted Data'!BT25</f>
        <v/>
      </c>
      <c r="BU25" s="19" t="str">
        <f>+'Converted Data'!BU25</f>
        <v/>
      </c>
      <c r="BV25" s="19" t="str">
        <f>+'Converted Data'!BV25</f>
        <v/>
      </c>
      <c r="BW25" s="19" t="str">
        <f>+'Converted Data'!BW25</f>
        <v/>
      </c>
      <c r="BX25" s="19" t="str">
        <f>+'Converted Data'!BX25</f>
        <v/>
      </c>
      <c r="BY25" s="19" t="str">
        <f>+'Converted Data'!BY25</f>
        <v/>
      </c>
      <c r="BZ25" s="19" t="str">
        <f>+'Converted Data'!BZ25</f>
        <v/>
      </c>
      <c r="CA25" s="19" t="str">
        <f>+'Converted Data'!CA25</f>
        <v/>
      </c>
      <c r="CB25" s="19" t="str">
        <f>+'Converted Data'!CB25</f>
        <v/>
      </c>
      <c r="CC25" s="19" t="str">
        <f>+'Converted Data'!CC25</f>
        <v/>
      </c>
      <c r="CD25" s="19" t="str">
        <f>+'Converted Data'!CD25</f>
        <v/>
      </c>
    </row>
    <row r="26" spans="1:82" x14ac:dyDescent="0.25">
      <c r="A26" s="215"/>
      <c r="B26" t="s">
        <v>87</v>
      </c>
      <c r="C26" t="s">
        <v>20</v>
      </c>
      <c r="D26" s="21" t="str">
        <f>+IF('Converted Data'!D26="N/A","",'Converted Data'!D26)</f>
        <v/>
      </c>
      <c r="E26" s="21" t="str">
        <f>+IF('Converted Data'!E26="N/A","",'Converted Data'!E26)</f>
        <v/>
      </c>
      <c r="F26" s="21" t="str">
        <f>+IF('Converted Data'!F26="N/A","",'Converted Data'!F26)</f>
        <v/>
      </c>
      <c r="G26" s="21" t="str">
        <f>+IF('Converted Data'!G26="N/A","",'Converted Data'!G26)</f>
        <v/>
      </c>
      <c r="H26" s="21" t="str">
        <f>+IF('Converted Data'!H26="N/A","",'Converted Data'!H26)</f>
        <v/>
      </c>
      <c r="I26" s="21">
        <f>+IF('Converted Data'!I26="N/A","",'Converted Data'!I26)</f>
        <v>2</v>
      </c>
      <c r="J26" s="21" t="str">
        <f>+IF('Converted Data'!J26="N/A","",'Converted Data'!J26)</f>
        <v/>
      </c>
      <c r="K26" s="21" t="str">
        <f>+IF('Converted Data'!K26="N/A","",'Converted Data'!K26)</f>
        <v/>
      </c>
      <c r="L26" s="21" t="str">
        <f>+IF('Converted Data'!L26="N/A","",'Converted Data'!L26)</f>
        <v/>
      </c>
      <c r="M26" s="21" t="str">
        <f>+IF('Converted Data'!M26="N/A","",'Converted Data'!M26)</f>
        <v/>
      </c>
      <c r="N26" s="21" t="str">
        <f>+IF('Converted Data'!N26="N/A","",'Converted Data'!N26)</f>
        <v/>
      </c>
      <c r="O26" s="21" t="str">
        <f>+IF('Converted Data'!O26="N/A","",'Converted Data'!O26)</f>
        <v/>
      </c>
      <c r="P26" s="21" t="str">
        <f>+IF('Converted Data'!P26="N/A","",'Converted Data'!P26)</f>
        <v/>
      </c>
      <c r="Q26" s="21" t="str">
        <f>+IF('Converted Data'!Q26="N/A","",'Converted Data'!Q26)</f>
        <v/>
      </c>
      <c r="R26" s="21" t="str">
        <f>+IF('Converted Data'!R26="N/A","",'Converted Data'!R26)</f>
        <v/>
      </c>
      <c r="S26" s="21" t="str">
        <f>+IF('Converted Data'!S26="N/A","",'Converted Data'!S26)</f>
        <v/>
      </c>
      <c r="T26" s="21" t="str">
        <f>+IF('Converted Data'!T26="N/A","",'Converted Data'!T26)</f>
        <v/>
      </c>
      <c r="U26" s="21" t="str">
        <f>+IF('Converted Data'!U26="N/A","",'Converted Data'!U26)</f>
        <v/>
      </c>
      <c r="V26" s="21" t="str">
        <f>+IF('Converted Data'!V26="N/A","",'Converted Data'!V26)</f>
        <v/>
      </c>
      <c r="W26" s="21" t="str">
        <f>+IF('Converted Data'!W26="N/A","",'Converted Data'!W26)</f>
        <v/>
      </c>
      <c r="X26" s="21" t="str">
        <f>+IF('Converted Data'!X26="N/A","",'Converted Data'!X26)</f>
        <v/>
      </c>
      <c r="Y26" s="21" t="str">
        <f>+IF('Converted Data'!Y26="N/A","",'Converted Data'!Y26)</f>
        <v/>
      </c>
      <c r="Z26" s="21">
        <f>+IF('Converted Data'!Z26="N/A","",'Converted Data'!Z26)</f>
        <v>1</v>
      </c>
      <c r="AA26" s="21">
        <f>+IF('Converted Data'!AA26="N/A","",'Converted Data'!AA26)</f>
        <v>1</v>
      </c>
      <c r="AB26" s="21" t="str">
        <f>+IF('Converted Data'!AB26="N/A","",'Converted Data'!AB26)</f>
        <v/>
      </c>
      <c r="AC26" s="21">
        <f>+IF('Converted Data'!AC26="N/A","",'Converted Data'!AC26)</f>
        <v>0</v>
      </c>
      <c r="AD26" s="21">
        <f>+IF('Converted Data'!AD26="N/A","",'Converted Data'!AD26)</f>
        <v>0</v>
      </c>
      <c r="AE26" s="21" t="str">
        <f>+IF('Converted Data'!AE26="N/A","",'Converted Data'!AE26)</f>
        <v/>
      </c>
      <c r="AF26" s="21" t="str">
        <f>+IF('Converted Data'!AF26="N/A","",'Converted Data'!AF26)</f>
        <v/>
      </c>
      <c r="AG26" s="21" t="str">
        <f>+IF('Converted Data'!AG26="N/A","",'Converted Data'!AG26)</f>
        <v/>
      </c>
      <c r="AH26" s="21" t="str">
        <f>+IF('Converted Data'!AH26="N/A","",'Converted Data'!AH26)</f>
        <v/>
      </c>
      <c r="AI26" s="21" t="str">
        <f>+IF('Converted Data'!AI26="N/A","",'Converted Data'!AI26)</f>
        <v/>
      </c>
      <c r="AJ26" s="21">
        <f>+IF('Converted Data'!AJ26="N/A","",'Converted Data'!AJ26)</f>
        <v>0</v>
      </c>
      <c r="AK26" s="21" t="str">
        <f>+IF('Converted Data'!AK26="N/A","",'Converted Data'!AK26)</f>
        <v/>
      </c>
      <c r="AL26" s="21">
        <f>+IF('Converted Data'!AL26="N/A","",'Converted Data'!AL26)</f>
        <v>2</v>
      </c>
      <c r="AM26" s="21">
        <f>+IF('Converted Data'!AM26="N/A","",'Converted Data'!AM26)</f>
        <v>1</v>
      </c>
      <c r="AN26" s="21" t="str">
        <f>+IF('Converted Data'!AN26="N/A","",'Converted Data'!AN26)</f>
        <v/>
      </c>
      <c r="AO26" s="21" t="str">
        <f>+IF('Converted Data'!AO26="N/A","",'Converted Data'!AO26)</f>
        <v/>
      </c>
      <c r="AP26" s="21" t="str">
        <f>+IF('Converted Data'!AP26="N/A","",'Converted Data'!AP26)</f>
        <v/>
      </c>
      <c r="AQ26" s="21" t="str">
        <f>+IF('Converted Data'!AQ26="N/A","",'Converted Data'!AQ26)</f>
        <v/>
      </c>
      <c r="AR26" s="21" t="str">
        <f>+IF('Converted Data'!AR26="N/A","",'Converted Data'!AR26)</f>
        <v/>
      </c>
      <c r="AS26" s="21" t="str">
        <f>+IF('Converted Data'!AS26="N/A","",'Converted Data'!AS26)</f>
        <v/>
      </c>
      <c r="AT26" s="21" t="str">
        <f>+IF('Converted Data'!AT26="N/A","",'Converted Data'!AT26)</f>
        <v/>
      </c>
      <c r="AU26" s="21" t="str">
        <f>+IF('Converted Data'!AU26="N/A","",'Converted Data'!AU26)</f>
        <v/>
      </c>
      <c r="AV26" s="21" t="str">
        <f>+IF('Converted Data'!AV26="N/A","",'Converted Data'!AV26)</f>
        <v/>
      </c>
      <c r="AW26" s="21" t="str">
        <f>+IF('Converted Data'!AW26="N/A","",'Converted Data'!AW26)</f>
        <v/>
      </c>
      <c r="AX26" s="21">
        <f>+IF('Converted Data'!AX26="N/A","",'Converted Data'!AX26)</f>
        <v>3</v>
      </c>
      <c r="AY26" s="21" t="str">
        <f>+IF('Converted Data'!AY26="N/A","",'Converted Data'!AY26)</f>
        <v/>
      </c>
      <c r="AZ26" s="21">
        <f>+IF('Converted Data'!AZ26="N/A","",'Converted Data'!AZ26)</f>
        <v>1</v>
      </c>
      <c r="BA26" s="21" t="str">
        <f>+IF('Converted Data'!BA26="N/A","",'Converted Data'!BA26)</f>
        <v/>
      </c>
      <c r="BB26" s="21">
        <f>+IF('Converted Data'!BB26="N/A","",'Converted Data'!BB26)</f>
        <v>2</v>
      </c>
      <c r="BC26" s="21" t="str">
        <f>+IF('Converted Data'!BC26="N/A","",'Converted Data'!BC26)</f>
        <v/>
      </c>
      <c r="BD26" s="21" t="str">
        <f>+IF('Converted Data'!BD26="N/A","",'Converted Data'!BD26)</f>
        <v/>
      </c>
      <c r="BE26" s="21" t="str">
        <f>+IF('Converted Data'!BE26="N/A","",'Converted Data'!BE26)</f>
        <v/>
      </c>
      <c r="BF26" s="21" t="str">
        <f>+IF('Converted Data'!BF26="N/A","",'Converted Data'!BF26)</f>
        <v/>
      </c>
      <c r="BG26" s="21" t="str">
        <f>+IF('Converted Data'!BG26="N/A","",'Converted Data'!BG26)</f>
        <v/>
      </c>
      <c r="BH26" s="21" t="str">
        <f>+IF('Converted Data'!BH26="N/A","",'Converted Data'!BH26)</f>
        <v/>
      </c>
      <c r="BI26" s="21" t="str">
        <f>+IF('Converted Data'!BI26="N/A","",'Converted Data'!BI26)</f>
        <v/>
      </c>
      <c r="BJ26" s="21" t="str">
        <f>+IF('Converted Data'!BJ26="N/A","",'Converted Data'!BJ26)</f>
        <v/>
      </c>
      <c r="BK26" s="21">
        <f>+IF('Converted Data'!BK26="N/A","",'Converted Data'!BK26)</f>
        <v>1</v>
      </c>
      <c r="BL26" s="21" t="str">
        <f>+IF('Converted Data'!BL26="N/A","",'Converted Data'!BL26)</f>
        <v/>
      </c>
      <c r="BM26" s="21" t="str">
        <f>+IF('Converted Data'!BM26="N/A","",'Converted Data'!BM26)</f>
        <v/>
      </c>
      <c r="BN26" s="21" t="str">
        <f>+IF('Converted Data'!BN26="N/A","",'Converted Data'!BN26)</f>
        <v/>
      </c>
      <c r="BO26" s="21" t="str">
        <f>+IF('Converted Data'!BO26="N/A","",'Converted Data'!BO26)</f>
        <v/>
      </c>
      <c r="BP26" s="21" t="str">
        <f>+IF('Converted Data'!BP26="N/A","",'Converted Data'!BP26)</f>
        <v/>
      </c>
      <c r="BQ26" s="21" t="str">
        <f>+IF('Converted Data'!BQ26="N/A","",'Converted Data'!BQ26)</f>
        <v/>
      </c>
      <c r="BR26" s="21" t="str">
        <f>+IF('Converted Data'!BR26="N/A","",'Converted Data'!BR26)</f>
        <v/>
      </c>
      <c r="BS26" s="21">
        <f>+IF('Converted Data'!BS26="N/A","",'Converted Data'!BS26)</f>
        <v>1</v>
      </c>
      <c r="BT26" s="21" t="str">
        <f>+IF('Converted Data'!BT26="N/A","",'Converted Data'!BT26)</f>
        <v/>
      </c>
      <c r="BU26" s="21" t="str">
        <f>+IF('Converted Data'!BU26="N/A","",'Converted Data'!BU26)</f>
        <v/>
      </c>
      <c r="BV26" s="21" t="str">
        <f>+IF('Converted Data'!BV26="N/A","",'Converted Data'!BV26)</f>
        <v/>
      </c>
      <c r="BW26" s="21" t="str">
        <f>+IF('Converted Data'!BW26="N/A","",'Converted Data'!BW26)</f>
        <v/>
      </c>
      <c r="BX26" s="21" t="str">
        <f>+IF('Converted Data'!BX26="N/A","",'Converted Data'!BX26)</f>
        <v/>
      </c>
      <c r="BY26" s="21" t="str">
        <f>+IF('Converted Data'!BY26="N/A","",'Converted Data'!BY26)</f>
        <v/>
      </c>
      <c r="BZ26" s="21" t="str">
        <f>+IF('Converted Data'!BZ26="N/A","",'Converted Data'!BZ26)</f>
        <v/>
      </c>
      <c r="CA26" s="21" t="str">
        <f>+IF('Converted Data'!CA26="N/A","",'Converted Data'!CA26)</f>
        <v/>
      </c>
      <c r="CB26" s="21" t="str">
        <f>+IF('Converted Data'!CB26="N/A","",'Converted Data'!CB26)</f>
        <v/>
      </c>
      <c r="CC26" s="21" t="str">
        <f>+IF('Converted Data'!CC26="N/A","",'Converted Data'!CC26)</f>
        <v/>
      </c>
      <c r="CD26" s="21" t="str">
        <f>+IF('Converted Data'!CD26="N/A","",'Converted Data'!CD26)</f>
        <v/>
      </c>
    </row>
    <row r="27" spans="1:82" x14ac:dyDescent="0.25">
      <c r="A27" s="215"/>
      <c r="B27" t="s">
        <v>79</v>
      </c>
      <c r="C27" t="s">
        <v>21</v>
      </c>
      <c r="D27" s="19">
        <f>+'Converted Data'!D27</f>
        <v>0</v>
      </c>
      <c r="E27" s="19">
        <f>+'Converted Data'!E27</f>
        <v>0</v>
      </c>
      <c r="F27" s="19">
        <f>+'Converted Data'!F27</f>
        <v>0</v>
      </c>
      <c r="G27" s="19">
        <f>+'Converted Data'!G27</f>
        <v>0</v>
      </c>
      <c r="H27" s="19">
        <f>+'Converted Data'!H27</f>
        <v>0</v>
      </c>
      <c r="I27" s="19">
        <f>+'Converted Data'!I27</f>
        <v>0</v>
      </c>
      <c r="J27" s="19">
        <f>+'Converted Data'!J27</f>
        <v>0</v>
      </c>
      <c r="K27" s="19">
        <f>+'Converted Data'!K27</f>
        <v>0</v>
      </c>
      <c r="L27" s="19">
        <f>+'Converted Data'!L27</f>
        <v>0</v>
      </c>
      <c r="M27" s="19">
        <f>+'Converted Data'!M27</f>
        <v>0</v>
      </c>
      <c r="N27" s="19">
        <f>+'Converted Data'!N27</f>
        <v>0</v>
      </c>
      <c r="O27" s="19">
        <f>+'Converted Data'!O27</f>
        <v>0</v>
      </c>
      <c r="P27" s="19">
        <f>+'Converted Data'!P27</f>
        <v>0</v>
      </c>
      <c r="Q27" s="19">
        <f>+'Converted Data'!Q27</f>
        <v>0</v>
      </c>
      <c r="R27" s="19">
        <f>+'Converted Data'!R27</f>
        <v>0</v>
      </c>
      <c r="S27" s="19">
        <f>+'Converted Data'!S27</f>
        <v>0</v>
      </c>
      <c r="T27" s="19">
        <f>+'Converted Data'!T27</f>
        <v>0</v>
      </c>
      <c r="U27" s="19">
        <f>+'Converted Data'!U27</f>
        <v>0</v>
      </c>
      <c r="V27" s="19">
        <f>+'Converted Data'!V27</f>
        <v>0</v>
      </c>
      <c r="W27" s="19">
        <f>+'Converted Data'!W27</f>
        <v>0</v>
      </c>
      <c r="X27" s="19">
        <f>+'Converted Data'!X27</f>
        <v>0</v>
      </c>
      <c r="Y27" s="19">
        <f>+'Converted Data'!Y27</f>
        <v>0</v>
      </c>
      <c r="Z27" s="19">
        <f>+'Converted Data'!Z27</f>
        <v>0</v>
      </c>
      <c r="AA27" s="19">
        <f>+'Converted Data'!AA27</f>
        <v>0</v>
      </c>
      <c r="AB27" s="19">
        <f>+'Converted Data'!AB27</f>
        <v>0</v>
      </c>
      <c r="AC27" s="19">
        <f>+'Converted Data'!AC27</f>
        <v>0</v>
      </c>
      <c r="AD27" s="19">
        <f>+'Converted Data'!AD27</f>
        <v>0</v>
      </c>
      <c r="AE27" s="19">
        <f>+'Converted Data'!AE27</f>
        <v>0</v>
      </c>
      <c r="AF27" s="19">
        <f>+'Converted Data'!AF27</f>
        <v>0</v>
      </c>
      <c r="AG27" s="19">
        <f>+'Converted Data'!AG27</f>
        <v>0</v>
      </c>
      <c r="AH27" s="19">
        <f>+'Converted Data'!AH27</f>
        <v>0</v>
      </c>
      <c r="AI27" s="19">
        <f>+'Converted Data'!AI27</f>
        <v>0</v>
      </c>
      <c r="AJ27" s="19">
        <f>+'Converted Data'!AJ27</f>
        <v>0</v>
      </c>
      <c r="AK27" s="19">
        <f>+'Converted Data'!AK27</f>
        <v>0</v>
      </c>
      <c r="AL27" s="19">
        <f>+'Converted Data'!AL27</f>
        <v>0</v>
      </c>
      <c r="AM27" s="19">
        <f>+'Converted Data'!AM27</f>
        <v>0</v>
      </c>
      <c r="AN27" s="19">
        <f>+'Converted Data'!AN27</f>
        <v>0</v>
      </c>
      <c r="AO27" s="19">
        <f>+'Converted Data'!AO27</f>
        <v>0</v>
      </c>
      <c r="AP27" s="19">
        <f>+'Converted Data'!AP27</f>
        <v>0</v>
      </c>
      <c r="AQ27" s="19">
        <f>+'Converted Data'!AQ27</f>
        <v>0</v>
      </c>
      <c r="AR27" s="19">
        <f>+'Converted Data'!AR27</f>
        <v>0</v>
      </c>
      <c r="AS27" s="19">
        <f>+'Converted Data'!AS27</f>
        <v>0</v>
      </c>
      <c r="AT27" s="19">
        <f>+'Converted Data'!AT27</f>
        <v>0</v>
      </c>
      <c r="AU27" s="19">
        <f>+'Converted Data'!AU27</f>
        <v>0</v>
      </c>
      <c r="AV27" s="19">
        <f>+'Converted Data'!AV27</f>
        <v>0</v>
      </c>
      <c r="AW27" s="19">
        <f>+'Converted Data'!AW27</f>
        <v>0</v>
      </c>
      <c r="AX27" s="19">
        <f>+'Converted Data'!AX27</f>
        <v>0</v>
      </c>
      <c r="AY27" s="19">
        <f>+'Converted Data'!AY27</f>
        <v>0</v>
      </c>
      <c r="AZ27" s="19">
        <f>+'Converted Data'!AZ27</f>
        <v>0</v>
      </c>
      <c r="BA27" s="19">
        <f>+'Converted Data'!BA27</f>
        <v>0</v>
      </c>
      <c r="BB27" s="19">
        <f>+'Converted Data'!BB27</f>
        <v>0</v>
      </c>
      <c r="BC27" s="19">
        <f>+'Converted Data'!BC27</f>
        <v>0</v>
      </c>
      <c r="BD27" s="19">
        <f>+'Converted Data'!BD27</f>
        <v>0</v>
      </c>
      <c r="BE27" s="19">
        <f>+'Converted Data'!BE27</f>
        <v>0</v>
      </c>
      <c r="BF27" s="19">
        <f>+'Converted Data'!BF27</f>
        <v>0</v>
      </c>
      <c r="BG27" s="19">
        <f>+'Converted Data'!BG27</f>
        <v>0</v>
      </c>
      <c r="BH27" s="19">
        <f>+'Converted Data'!BH27</f>
        <v>0</v>
      </c>
      <c r="BI27" s="19">
        <f>+'Converted Data'!BI27</f>
        <v>0</v>
      </c>
      <c r="BJ27" s="19">
        <f>+'Converted Data'!BJ27</f>
        <v>0</v>
      </c>
      <c r="BK27" s="19">
        <f>+'Converted Data'!BK27</f>
        <v>0</v>
      </c>
      <c r="BL27" s="19">
        <f>+'Converted Data'!BL27</f>
        <v>0</v>
      </c>
      <c r="BM27" s="19">
        <f>+'Converted Data'!BM27</f>
        <v>0</v>
      </c>
      <c r="BN27" s="19">
        <f>+'Converted Data'!BN27</f>
        <v>0</v>
      </c>
      <c r="BO27" s="19">
        <f>+'Converted Data'!BO27</f>
        <v>0</v>
      </c>
      <c r="BP27" s="19">
        <f>+'Converted Data'!BP27</f>
        <v>0</v>
      </c>
      <c r="BQ27" s="19">
        <f>+'Converted Data'!BQ27</f>
        <v>0</v>
      </c>
      <c r="BR27" s="19">
        <f>+'Converted Data'!BR27</f>
        <v>0</v>
      </c>
      <c r="BS27" s="19">
        <f>+'Converted Data'!BS27</f>
        <v>0</v>
      </c>
      <c r="BT27" s="19">
        <f>+'Converted Data'!BT27</f>
        <v>0</v>
      </c>
      <c r="BU27" s="19">
        <f>+'Converted Data'!BU27</f>
        <v>0</v>
      </c>
      <c r="BV27" s="19">
        <f>+'Converted Data'!BV27</f>
        <v>0</v>
      </c>
      <c r="BW27" s="19">
        <f>+'Converted Data'!BW27</f>
        <v>0</v>
      </c>
      <c r="BX27" s="19">
        <f>+'Converted Data'!BX27</f>
        <v>0</v>
      </c>
      <c r="BY27" s="19">
        <f>+'Converted Data'!BY27</f>
        <v>0</v>
      </c>
      <c r="BZ27" s="19">
        <f>+'Converted Data'!BZ27</f>
        <v>0</v>
      </c>
      <c r="CA27" s="19">
        <f>+'Converted Data'!CA27</f>
        <v>0</v>
      </c>
      <c r="CB27" s="19">
        <f>+'Converted Data'!CB27</f>
        <v>0</v>
      </c>
      <c r="CC27" s="19">
        <f>+'Converted Data'!CC27</f>
        <v>0</v>
      </c>
      <c r="CD27" s="19">
        <f>+'Converted Data'!CD27</f>
        <v>0</v>
      </c>
    </row>
    <row r="28" spans="1:82" x14ac:dyDescent="0.25">
      <c r="A28" s="215"/>
      <c r="B28" t="s">
        <v>158</v>
      </c>
      <c r="C28" t="s">
        <v>22</v>
      </c>
      <c r="D28" s="19">
        <f>+'Converted Data'!D28</f>
        <v>8.3333333333333329E-2</v>
      </c>
      <c r="E28" s="19">
        <f>+'Converted Data'!E28</f>
        <v>0.21666666666666667</v>
      </c>
      <c r="F28" s="19">
        <f>+'Converted Data'!F28</f>
        <v>0.16666666666666666</v>
      </c>
      <c r="G28" s="66">
        <f>+'Converted Data'!G28</f>
        <v>3.2</v>
      </c>
      <c r="H28" s="19">
        <f>+'Converted Data'!H28</f>
        <v>0.15</v>
      </c>
      <c r="I28" s="19">
        <f>+'Converted Data'!I28</f>
        <v>0.35</v>
      </c>
      <c r="J28" s="19">
        <f>+'Converted Data'!J28</f>
        <v>3.3333333333333333E-2</v>
      </c>
      <c r="K28" s="19">
        <f>+'Converted Data'!K28</f>
        <v>0.1</v>
      </c>
      <c r="L28" s="19">
        <f>+'Converted Data'!L28</f>
        <v>2.5</v>
      </c>
      <c r="M28" s="19">
        <f>+'Converted Data'!M28</f>
        <v>0.5</v>
      </c>
      <c r="N28" s="19">
        <f>+'Converted Data'!N28</f>
        <v>0.18333333333333332</v>
      </c>
      <c r="O28" s="19">
        <f>+'Converted Data'!O28</f>
        <v>0.58333333333333337</v>
      </c>
      <c r="P28" s="19">
        <f>+'Converted Data'!P28</f>
        <v>1.1000000000000001</v>
      </c>
      <c r="Q28" s="19">
        <f>+'Converted Data'!Q28</f>
        <v>0.5</v>
      </c>
      <c r="R28" s="19">
        <f>+'Converted Data'!R28</f>
        <v>1.1833333333333333</v>
      </c>
      <c r="S28" s="19">
        <f>+'Converted Data'!S28</f>
        <v>0.2</v>
      </c>
      <c r="T28" s="19">
        <f>+'Converted Data'!T28</f>
        <v>0.35</v>
      </c>
      <c r="U28" s="19">
        <f>+'Converted Data'!U28</f>
        <v>1.1499999999999999</v>
      </c>
      <c r="V28" s="19">
        <f>+'Converted Data'!V28</f>
        <v>0.16666666666666666</v>
      </c>
      <c r="W28" s="19">
        <f>+'Converted Data'!W28</f>
        <v>0.05</v>
      </c>
      <c r="X28" s="19">
        <f>+'Converted Data'!X28</f>
        <v>0.48333333333333334</v>
      </c>
      <c r="Y28" s="19">
        <f>+'Converted Data'!Y28</f>
        <v>0.46666666666666667</v>
      </c>
      <c r="Z28" s="19">
        <f>+'Converted Data'!Z28</f>
        <v>0.45</v>
      </c>
      <c r="AA28" s="19">
        <f>+'Converted Data'!AA28</f>
        <v>8.3333333333333329E-2</v>
      </c>
      <c r="AB28" s="19">
        <f>+'Converted Data'!AB28</f>
        <v>3.3333333333333333E-2</v>
      </c>
      <c r="AC28" s="19">
        <f>+'Converted Data'!AC28</f>
        <v>8.3333333333333329E-2</v>
      </c>
      <c r="AD28" s="19">
        <f>+'Converted Data'!AD28</f>
        <v>0.16666666666666666</v>
      </c>
      <c r="AE28" s="19">
        <f>AE27+'Converted Data'!AE28</f>
        <v>2.1666666666666665</v>
      </c>
      <c r="AF28" s="19">
        <f>+'Converted Data'!AF28</f>
        <v>0.16666666666666666</v>
      </c>
      <c r="AG28" s="19">
        <f>+'Converted Data'!AG28</f>
        <v>8.3333333333333329E-2</v>
      </c>
      <c r="AH28" s="19">
        <f>+'Converted Data'!AH28</f>
        <v>0.23333333333333334</v>
      </c>
      <c r="AI28" s="19">
        <f>+'Converted Data'!AI28</f>
        <v>0.83333333333333337</v>
      </c>
      <c r="AJ28" s="19">
        <f>+'Converted Data'!AJ28</f>
        <v>0.16666666666666666</v>
      </c>
      <c r="AK28" s="19">
        <f>+'Converted Data'!AK28</f>
        <v>0.75</v>
      </c>
      <c r="AL28" s="19">
        <f>+'Converted Data'!AL28</f>
        <v>0.23333333333333334</v>
      </c>
      <c r="AM28" s="19">
        <f>+'Converted Data'!AM28</f>
        <v>0.5</v>
      </c>
      <c r="AN28" s="19">
        <f>+'Converted Data'!AN28</f>
        <v>0.28333333333333333</v>
      </c>
      <c r="AO28" s="19">
        <f>+'Converted Data'!AO28</f>
        <v>0.21666666666666667</v>
      </c>
      <c r="AP28" s="19">
        <f>+'Converted Data'!AP28</f>
        <v>0.33333333333333331</v>
      </c>
      <c r="AQ28" s="19">
        <f>+'Converted Data'!AQ28</f>
        <v>0.13333333333333333</v>
      </c>
      <c r="AR28" s="19">
        <f>+'Converted Data'!AR28</f>
        <v>0.46666666666666667</v>
      </c>
      <c r="AS28" s="19">
        <f>+'Converted Data'!AS28</f>
        <v>0.53333333333333333</v>
      </c>
      <c r="AT28" s="19">
        <f>+'Converted Data'!AT28</f>
        <v>0.73333333333333328</v>
      </c>
      <c r="AU28" s="19">
        <f>+'Converted Data'!AU28</f>
        <v>0.45</v>
      </c>
      <c r="AV28" s="19">
        <f>+'Converted Data'!AV28</f>
        <v>1</v>
      </c>
      <c r="AW28" s="19">
        <f>+'Converted Data'!AW28</f>
        <v>0.38333333333333336</v>
      </c>
      <c r="AX28" s="19">
        <f>+'Converted Data'!AX28</f>
        <v>1.6666666666666666E-2</v>
      </c>
      <c r="AY28" s="19">
        <f>+'Converted Data'!AY28</f>
        <v>3</v>
      </c>
      <c r="AZ28" s="19">
        <f>+'Converted Data'!AZ28</f>
        <v>0.33333333333333331</v>
      </c>
      <c r="BA28" s="19">
        <f>+'Converted Data'!BA28</f>
        <v>2.1833333333333331</v>
      </c>
      <c r="BB28" s="19">
        <f>+'Converted Data'!BB28</f>
        <v>0.15</v>
      </c>
      <c r="BC28" s="19">
        <f>+'Converted Data'!BC28</f>
        <v>3.4333333333333336</v>
      </c>
      <c r="BD28" s="19">
        <f>+'Converted Data'!BD28</f>
        <v>3.75</v>
      </c>
      <c r="BE28" s="19">
        <f>+'Converted Data'!BE28</f>
        <v>0.46666666666666667</v>
      </c>
      <c r="BF28" s="19">
        <f>+'Converted Data'!BF28</f>
        <v>0.51666666666666672</v>
      </c>
      <c r="BG28" s="19">
        <f>+'Converted Data'!BG28</f>
        <v>0.15</v>
      </c>
      <c r="BH28" s="19">
        <f>+'Converted Data'!BH28</f>
        <v>0.3</v>
      </c>
      <c r="BI28" s="19">
        <f>BI27+'Converted Data'!BI28</f>
        <v>0.33333333333333331</v>
      </c>
      <c r="BJ28" s="19">
        <f>+'Converted Data'!BJ28</f>
        <v>0.78333333333333333</v>
      </c>
      <c r="BK28" s="19">
        <f>+'Converted Data'!BK28</f>
        <v>2.1666666666666665</v>
      </c>
      <c r="BL28" s="19">
        <f>BL27+'Converted Data'!BL28</f>
        <v>0.96666666666666667</v>
      </c>
      <c r="BM28" s="19">
        <f>BM27+'Converted Data'!BM28</f>
        <v>1.1000000000000001</v>
      </c>
      <c r="BN28" s="19">
        <f>+'Converted Data'!BN28</f>
        <v>0.46666666666666667</v>
      </c>
      <c r="BO28" s="19">
        <f>BO27+'Converted Data'!BO28</f>
        <v>8.5833333333333339</v>
      </c>
      <c r="BP28" s="19">
        <f>+'Converted Data'!BP28</f>
        <v>3.1666666666666665</v>
      </c>
      <c r="BQ28" s="19">
        <f>BQ27+'Converted Data'!BQ28</f>
        <v>8.3333333333333339</v>
      </c>
      <c r="BR28" s="19">
        <f>+'Converted Data'!BR28</f>
        <v>0</v>
      </c>
      <c r="BS28" s="19">
        <f>+'Converted Data'!BS28</f>
        <v>0.15</v>
      </c>
      <c r="BT28" s="19">
        <f>+'Converted Data'!BT28</f>
        <v>0.25</v>
      </c>
      <c r="BU28" s="19">
        <f>+'Converted Data'!BU28</f>
        <v>2.1666666666666665</v>
      </c>
      <c r="BV28" s="19">
        <f>+'Converted Data'!BV28</f>
        <v>6.6666666666666666E-2</v>
      </c>
      <c r="BW28" s="19">
        <f>+'Converted Data'!BW28</f>
        <v>0.13333333333333333</v>
      </c>
      <c r="BX28" s="19">
        <f>+'Converted Data'!BX28</f>
        <v>0.2</v>
      </c>
      <c r="BY28" s="19">
        <f>+'Converted Data'!BY28</f>
        <v>1.5</v>
      </c>
      <c r="BZ28" s="19">
        <f>+'Converted Data'!BZ28</f>
        <v>0.05</v>
      </c>
      <c r="CA28" s="19">
        <f>+'Converted Data'!CA28</f>
        <v>3.3333333333333333E-2</v>
      </c>
      <c r="CB28" s="19">
        <f>+'Converted Data'!CB28</f>
        <v>0.5</v>
      </c>
      <c r="CC28" s="19">
        <f>+'Converted Data'!CC28</f>
        <v>0.16666666666666666</v>
      </c>
      <c r="CD28" s="19">
        <f>+'Converted Data'!CD28</f>
        <v>0.25</v>
      </c>
    </row>
    <row r="29" spans="1:82" x14ac:dyDescent="0.25">
      <c r="A29" s="215"/>
      <c r="B29" t="s">
        <v>79</v>
      </c>
      <c r="C29" t="s">
        <v>23</v>
      </c>
      <c r="D29" s="19">
        <f>+'Converted Data'!D29</f>
        <v>0.43333333333333335</v>
      </c>
      <c r="E29" s="19">
        <f>+'Converted Data'!E29</f>
        <v>4.7833333333333332</v>
      </c>
      <c r="F29" s="19">
        <f>+'Converted Data'!F29</f>
        <v>0.7</v>
      </c>
      <c r="G29" s="66">
        <f>+G28+'Converted Data'!G29</f>
        <v>6.0500000000000007</v>
      </c>
      <c r="H29" s="19">
        <f>+'Converted Data'!H29</f>
        <v>1.3833333333333333</v>
      </c>
      <c r="I29" s="19">
        <f>+'Converted Data'!I29</f>
        <v>0.5</v>
      </c>
      <c r="J29" s="19">
        <f>+'Converted Data'!J29</f>
        <v>1.5333333333333332</v>
      </c>
      <c r="K29" s="19">
        <f>+'Converted Data'!K29</f>
        <v>1.2</v>
      </c>
      <c r="L29" s="19">
        <f>+'Converted Data'!L29</f>
        <v>4.8666666666666671</v>
      </c>
      <c r="M29" s="19">
        <f>+'Converted Data'!M29</f>
        <v>0.75</v>
      </c>
      <c r="N29" s="19">
        <f>+'Converted Data'!N29</f>
        <v>0.6</v>
      </c>
      <c r="O29" s="19">
        <f>+'Converted Data'!O29</f>
        <v>0.71666666666666667</v>
      </c>
      <c r="P29" s="19">
        <f>+'Converted Data'!P29</f>
        <v>2.4833333333333334</v>
      </c>
      <c r="Q29" s="19">
        <f>+'Converted Data'!Q29</f>
        <v>1.0166666666666666</v>
      </c>
      <c r="R29" s="19">
        <f>+'Converted Data'!R29</f>
        <v>3.2333333333333334</v>
      </c>
      <c r="S29" s="19">
        <f>+'Converted Data'!S29</f>
        <v>9.35</v>
      </c>
      <c r="T29" s="19">
        <f>+'Converted Data'!T29</f>
        <v>0.65</v>
      </c>
      <c r="U29" s="19">
        <f>+'Converted Data'!U29</f>
        <v>1.1499999999999999</v>
      </c>
      <c r="V29" s="19">
        <f>+'Converted Data'!V29</f>
        <v>3.1333333333333333</v>
      </c>
      <c r="W29" s="19">
        <f>W28+'Converted Data'!W29</f>
        <v>0.3</v>
      </c>
      <c r="X29" s="19">
        <f>+'Converted Data'!X29</f>
        <v>2.5333333333333332</v>
      </c>
      <c r="Y29" s="19">
        <f>+'Converted Data'!Y29</f>
        <v>0.85</v>
      </c>
      <c r="Z29" s="19">
        <f>+'Converted Data'!Z29</f>
        <v>1.8</v>
      </c>
      <c r="AA29" s="19">
        <f>+'Converted Data'!AA29</f>
        <v>0.75</v>
      </c>
      <c r="AB29" s="19">
        <f>+'Converted Data'!AB29</f>
        <v>2.5499999999999998</v>
      </c>
      <c r="AC29" s="19">
        <f>+'Converted Data'!AC29</f>
        <v>0.8833333333333333</v>
      </c>
      <c r="AD29" s="19">
        <f>+'Converted Data'!AD29</f>
        <v>1.6166666666666667</v>
      </c>
      <c r="AE29" s="19">
        <f>AE28+'Converted Data'!AE29</f>
        <v>2.333333333333333</v>
      </c>
      <c r="AF29" s="19">
        <f>+'Converted Data'!AF29</f>
        <v>0.3</v>
      </c>
      <c r="AG29" s="19">
        <f>+'Converted Data'!AG29</f>
        <v>2.8</v>
      </c>
      <c r="AH29" s="19">
        <f>+'Converted Data'!AH29</f>
        <v>2.6166666666666667</v>
      </c>
      <c r="AI29" s="19">
        <f>+'Converted Data'!AI29</f>
        <v>1.8833333333333333</v>
      </c>
      <c r="AJ29" s="19">
        <f>+'Converted Data'!AJ29</f>
        <v>2.8333333333333335</v>
      </c>
      <c r="AK29" s="19">
        <f>+'Converted Data'!AK29</f>
        <v>1.5833333333333335</v>
      </c>
      <c r="AL29" s="19">
        <f>+'Converted Data'!AL29</f>
        <v>7.4833333333333334</v>
      </c>
      <c r="AM29" s="19">
        <f>+'Converted Data'!AM29</f>
        <v>2.3666666666666667</v>
      </c>
      <c r="AN29" s="19">
        <f>+'Converted Data'!AN29</f>
        <v>1.8</v>
      </c>
      <c r="AO29" s="19">
        <f>+'Converted Data'!AO29</f>
        <v>0.35</v>
      </c>
      <c r="AP29" s="19">
        <f>AP28+'Converted Data'!AP29</f>
        <v>1.6666666666666665</v>
      </c>
      <c r="AQ29" s="19">
        <f>+'Converted Data'!AQ29</f>
        <v>0.66666666666666663</v>
      </c>
      <c r="AR29" s="19">
        <f>AR28+'Converted Data'!AR29</f>
        <v>0.96666666666666667</v>
      </c>
      <c r="AS29" s="19">
        <f>+'Converted Data'!AS29</f>
        <v>2.9166666666666665</v>
      </c>
      <c r="AT29" s="19">
        <f>AT28+'Converted Data'!AT29</f>
        <v>1.45</v>
      </c>
      <c r="AU29" s="19">
        <f>+'Converted Data'!AU29</f>
        <v>1.1166666666666667</v>
      </c>
      <c r="AV29" s="19">
        <f>+'Converted Data'!AV29</f>
        <v>2.7333333333333334</v>
      </c>
      <c r="AW29" s="19">
        <f>+'Converted Data'!AW29</f>
        <v>2.3333333333333335</v>
      </c>
      <c r="AX29" s="19">
        <f>+'Converted Data'!AX29</f>
        <v>0.66666666666666663</v>
      </c>
      <c r="AY29" s="19">
        <f>+'Converted Data'!AY29</f>
        <v>5.5</v>
      </c>
      <c r="AZ29" s="19">
        <f>+'Converted Data'!AZ29</f>
        <v>1</v>
      </c>
      <c r="BA29" s="19">
        <f>+'Converted Data'!BA29</f>
        <v>5.3833333333333337</v>
      </c>
      <c r="BB29" s="19">
        <f>+'Converted Data'!BB29</f>
        <v>1.0333333333333334</v>
      </c>
      <c r="BC29" s="19">
        <f>+'Converted Data'!BC29</f>
        <v>4.25</v>
      </c>
      <c r="BD29" s="19">
        <f>+'Converted Data'!BD29</f>
        <v>3.8333333333333335</v>
      </c>
      <c r="BE29" s="19">
        <f>+'Converted Data'!BE29</f>
        <v>1.05</v>
      </c>
      <c r="BF29" s="19">
        <f>+'Converted Data'!BF29</f>
        <v>1.0166666666666666</v>
      </c>
      <c r="BG29" s="19">
        <f>+'Converted Data'!BG29</f>
        <v>0.8</v>
      </c>
      <c r="BH29" s="19">
        <f>+'Converted Data'!BH29</f>
        <v>0.98333333333333328</v>
      </c>
      <c r="BI29" s="19">
        <f>BI28+'Converted Data'!BI29</f>
        <v>0.83333333333333326</v>
      </c>
      <c r="BJ29" s="19">
        <f>+'Converted Data'!BJ29</f>
        <v>1.55</v>
      </c>
      <c r="BK29" s="19">
        <f>+'Converted Data'!BK29</f>
        <v>3.75</v>
      </c>
      <c r="BL29" s="19">
        <f>BL28+'Converted Data'!BL29</f>
        <v>2.4333333333333336</v>
      </c>
      <c r="BM29" s="19">
        <f>BM28+'Converted Data'!BM29</f>
        <v>2.85</v>
      </c>
      <c r="BN29" s="19">
        <f>BN28+'Converted Data'!BN29</f>
        <v>4.8500000000000005</v>
      </c>
      <c r="BO29" s="19">
        <f>BO28+'Converted Data'!BO29</f>
        <v>14</v>
      </c>
      <c r="BP29" s="19">
        <f>+'Converted Data'!BP29</f>
        <v>4.416666666666667</v>
      </c>
      <c r="BQ29" s="19">
        <f>BQ28+'Converted Data'!BQ29</f>
        <v>13.583333333333334</v>
      </c>
      <c r="BR29" s="19">
        <f>+'Converted Data'!BR29</f>
        <v>4.7666666666666666</v>
      </c>
      <c r="BS29" s="19">
        <f>+'Converted Data'!BS29</f>
        <v>1.75</v>
      </c>
      <c r="BT29" s="19">
        <f>+'Converted Data'!BT29</f>
        <v>0.66666666666666663</v>
      </c>
      <c r="BU29" s="19">
        <f>+'Converted Data'!BU29</f>
        <v>6.2</v>
      </c>
      <c r="BV29" s="19">
        <f>+'Converted Data'!BV29</f>
        <v>1.1000000000000001</v>
      </c>
      <c r="BW29" s="19">
        <f>+'Converted Data'!BW29</f>
        <v>1.4166666666666667</v>
      </c>
      <c r="BX29" s="19">
        <f>+'Converted Data'!BX29</f>
        <v>1.6166666666666667</v>
      </c>
      <c r="BY29" s="19">
        <f>+'Converted Data'!BY29</f>
        <v>1.9166666666666665</v>
      </c>
      <c r="BZ29" s="19">
        <f>+'Converted Data'!BZ29</f>
        <v>1.05</v>
      </c>
      <c r="CA29" s="19">
        <f>+'Converted Data'!CA29</f>
        <v>0.3</v>
      </c>
      <c r="CB29" s="19">
        <f>+'Converted Data'!CB29</f>
        <v>1.25</v>
      </c>
      <c r="CC29" s="19">
        <f>+'Converted Data'!CC29</f>
        <v>0.78333333333333333</v>
      </c>
      <c r="CD29" s="19">
        <f>+'Converted Data'!CD29</f>
        <v>0.5</v>
      </c>
    </row>
    <row r="30" spans="1:82" x14ac:dyDescent="0.25">
      <c r="A30" s="215"/>
      <c r="B30" t="s">
        <v>158</v>
      </c>
      <c r="C30" t="s">
        <v>24</v>
      </c>
      <c r="D30" s="19">
        <f>+'Converted Data'!D30</f>
        <v>1.7833333333333332</v>
      </c>
      <c r="E30" s="19">
        <f>+'Converted Data'!E30</f>
        <v>8.0833333333333339</v>
      </c>
      <c r="F30" s="19">
        <f>+'Converted Data'!F30</f>
        <v>2.7</v>
      </c>
      <c r="G30" s="66">
        <f>+G29+'Converted Data'!G30</f>
        <v>7.2166666666666677</v>
      </c>
      <c r="H30" s="19">
        <f>+'Converted Data'!H30</f>
        <v>2.5333333333333332</v>
      </c>
      <c r="I30" s="19">
        <f>+'Converted Data'!I30</f>
        <v>0.55000000000000004</v>
      </c>
      <c r="J30" s="19">
        <f>+'Converted Data'!J30</f>
        <v>2.4500000000000002</v>
      </c>
      <c r="K30" s="19">
        <f>+'Converted Data'!K30</f>
        <v>1.65</v>
      </c>
      <c r="L30" s="19">
        <f>+'Converted Data'!L30</f>
        <v>7.65</v>
      </c>
      <c r="M30" s="19">
        <f>+'Converted Data'!M30</f>
        <v>1</v>
      </c>
      <c r="N30" s="19">
        <f>+'Converted Data'!N30</f>
        <v>2.9666666666666668</v>
      </c>
      <c r="O30" s="19">
        <f>+'Converted Data'!O30</f>
        <v>7.5166666666666666</v>
      </c>
      <c r="P30" s="19">
        <f>+'Converted Data'!P30</f>
        <v>3.1333333333333333</v>
      </c>
      <c r="Q30" s="19">
        <f>+'Converted Data'!Q30</f>
        <v>1.2666666666666666</v>
      </c>
      <c r="R30" s="19">
        <f>+'Converted Data'!R30</f>
        <v>4.666666666666667</v>
      </c>
      <c r="S30" s="19">
        <f>+'Converted Data'!S30</f>
        <v>13.466666666666667</v>
      </c>
      <c r="T30" s="19">
        <f>+'Converted Data'!T30</f>
        <v>2.5</v>
      </c>
      <c r="U30" s="19">
        <f>+'Converted Data'!U30</f>
        <v>4</v>
      </c>
      <c r="V30" s="19">
        <f>+'Converted Data'!V30</f>
        <v>6.3</v>
      </c>
      <c r="W30" s="19">
        <f>W29+'Converted Data'!W30</f>
        <v>4.4166666666666661</v>
      </c>
      <c r="X30" s="19">
        <f>+'Converted Data'!X30</f>
        <v>4.6500000000000004</v>
      </c>
      <c r="Y30" s="19">
        <f>+'Converted Data'!Y30</f>
        <v>2.5333333333333332</v>
      </c>
      <c r="Z30" s="19">
        <f>+'Converted Data'!Z30</f>
        <v>2.35</v>
      </c>
      <c r="AA30" s="19">
        <f>+'Converted Data'!AA30</f>
        <v>2.8333333333333335</v>
      </c>
      <c r="AB30" s="19">
        <f>+'Converted Data'!AB30</f>
        <v>3.5333333333333332</v>
      </c>
      <c r="AC30" s="19">
        <f>+'Converted Data'!AC30</f>
        <v>2.7666666666666666</v>
      </c>
      <c r="AD30" s="19">
        <f>+'Converted Data'!AD30</f>
        <v>3.0666666666666669</v>
      </c>
      <c r="AE30" s="19">
        <f>AE29+'Converted Data'!AE30</f>
        <v>3.583333333333333</v>
      </c>
      <c r="AF30" s="19">
        <f>+'Converted Data'!AF30</f>
        <v>1.25</v>
      </c>
      <c r="AG30" s="19">
        <f>+'Converted Data'!AG30</f>
        <v>2.9166666666666665</v>
      </c>
      <c r="AH30" s="19">
        <f>+'Converted Data'!AH30</f>
        <v>4.2666666666666666</v>
      </c>
      <c r="AI30" s="19">
        <f>+'Converted Data'!AI30</f>
        <v>2.3333333333333335</v>
      </c>
      <c r="AJ30" s="19">
        <f>+'Converted Data'!AJ30</f>
        <v>4</v>
      </c>
      <c r="AK30" s="19">
        <f>+'Converted Data'!AK30</f>
        <v>2.1166666666666667</v>
      </c>
      <c r="AL30" s="19">
        <f>+'Converted Data'!AL30</f>
        <v>7.5166666666666666</v>
      </c>
      <c r="AM30" s="19">
        <f>+'Converted Data'!AM30</f>
        <v>3.0666666666666669</v>
      </c>
      <c r="AN30" s="19">
        <f>+'Converted Data'!AN30</f>
        <v>3.7833333333333332</v>
      </c>
      <c r="AO30" s="19">
        <f>+'Converted Data'!AO30</f>
        <v>0.55000000000000004</v>
      </c>
      <c r="AP30" s="19">
        <f>AP29+'Converted Data'!AP30</f>
        <v>1.7999999999999998</v>
      </c>
      <c r="AQ30" s="19">
        <f>+'Converted Data'!AQ30</f>
        <v>1.3166666666666667</v>
      </c>
      <c r="AR30" s="19">
        <f>AR29+'Converted Data'!AR30</f>
        <v>1.7166666666666668</v>
      </c>
      <c r="AS30" s="19">
        <f>+'Converted Data'!AS30</f>
        <v>5.2166666666666668</v>
      </c>
      <c r="AT30" s="19">
        <f>AT29+'Converted Data'!AT30</f>
        <v>3.2666666666666666</v>
      </c>
      <c r="AU30" s="19">
        <f>+'Converted Data'!AU30</f>
        <v>3.7666666666666666</v>
      </c>
      <c r="AV30" s="19">
        <f>+'Converted Data'!AV30</f>
        <v>2.5833333333333335</v>
      </c>
      <c r="AW30" s="19">
        <f>+'Converted Data'!AW30</f>
        <v>6.2833333333333332</v>
      </c>
      <c r="AX30" s="19">
        <f>+'Converted Data'!AX30</f>
        <v>1.0166666666666666</v>
      </c>
      <c r="AY30" s="19">
        <f>+'Converted Data'!AY30</f>
        <v>7.5</v>
      </c>
      <c r="AZ30" s="19">
        <f>+'Converted Data'!AZ30</f>
        <v>1.3333333333333333</v>
      </c>
      <c r="BA30" s="19">
        <f>+'Converted Data'!BA30</f>
        <v>12.616666666666667</v>
      </c>
      <c r="BB30" s="19">
        <f>+'Converted Data'!BB30</f>
        <v>1.3666666666666667</v>
      </c>
      <c r="BC30" s="19">
        <f>+'Converted Data'!BC30</f>
        <v>5.833333333333333</v>
      </c>
      <c r="BD30" s="19">
        <f>+'Converted Data'!BD30</f>
        <v>5.4666666666666668</v>
      </c>
      <c r="BE30" s="19">
        <f>+'Converted Data'!BE30</f>
        <v>5.6</v>
      </c>
      <c r="BF30" s="19">
        <f>+'Converted Data'!BF30</f>
        <v>5.8166666666666664</v>
      </c>
      <c r="BG30" s="19">
        <f>+'Converted Data'!BG30</f>
        <v>6.7333333333333334</v>
      </c>
      <c r="BH30" s="19">
        <f>+'Converted Data'!BH30</f>
        <v>5.4333333333333336</v>
      </c>
      <c r="BI30" s="19">
        <f>BI29+'Converted Data'!BI30</f>
        <v>4.1499999999999995</v>
      </c>
      <c r="BJ30" s="19">
        <f>+'Converted Data'!BJ30</f>
        <v>2.4333333333333336</v>
      </c>
      <c r="BK30" s="19">
        <f>+'Converted Data'!BK30</f>
        <v>7.583333333333333</v>
      </c>
      <c r="BL30" s="19">
        <f>BL29+'Converted Data'!BL30</f>
        <v>5.1333333333333337</v>
      </c>
      <c r="BM30" s="19">
        <f>BM29+'Converted Data'!BM30</f>
        <v>5.5666666666666664</v>
      </c>
      <c r="BN30" s="19">
        <f>BN29+'Converted Data'!BN30</f>
        <v>7.4333333333333336</v>
      </c>
      <c r="BO30" s="19">
        <f>BO29+'Converted Data'!BO30</f>
        <v>19.166666666666668</v>
      </c>
      <c r="BP30" s="19">
        <f>+'Converted Data'!BP30</f>
        <v>6.166666666666667</v>
      </c>
      <c r="BQ30" s="19">
        <f>BQ29+'Converted Data'!BQ30</f>
        <v>17.833333333333336</v>
      </c>
      <c r="BR30" s="19">
        <f>+'Converted Data'!BR30</f>
        <v>5</v>
      </c>
      <c r="BS30" s="19">
        <f>+'Converted Data'!BS30</f>
        <v>2.2999999999999998</v>
      </c>
      <c r="BT30" s="19">
        <f>+'Converted Data'!BT30</f>
        <v>2.1833333333333331</v>
      </c>
      <c r="BU30" s="19">
        <f>+'Converted Data'!BU30</f>
        <v>11.5</v>
      </c>
      <c r="BV30" s="19">
        <f>+'Converted Data'!BV30</f>
        <v>4.0333333333333332</v>
      </c>
      <c r="BW30" s="19">
        <f>+'Converted Data'!BW30</f>
        <v>4.9666666666666668</v>
      </c>
      <c r="BX30" s="19">
        <f>+'Converted Data'!BX30</f>
        <v>6.166666666666667</v>
      </c>
      <c r="BY30" s="19">
        <f>+'Converted Data'!BY30</f>
        <v>7.583333333333333</v>
      </c>
      <c r="BZ30" s="19">
        <f>+'Converted Data'!BZ30</f>
        <v>1.7166666666666668</v>
      </c>
      <c r="CA30" s="19">
        <f>+'Converted Data'!CA30</f>
        <v>2.6666666666666665</v>
      </c>
      <c r="CB30" s="19">
        <f>+'Converted Data'!CB30</f>
        <v>3.5333333333333332</v>
      </c>
      <c r="CC30" s="19">
        <f>+'Converted Data'!CC30</f>
        <v>3.0666666666666669</v>
      </c>
      <c r="CD30" s="19">
        <f>+'Converted Data'!CD30</f>
        <v>3.85</v>
      </c>
    </row>
    <row r="31" spans="1:82" x14ac:dyDescent="0.25">
      <c r="A31" s="215"/>
      <c r="B31" t="s">
        <v>79</v>
      </c>
      <c r="C31" t="s">
        <v>25</v>
      </c>
      <c r="D31" s="19">
        <f>+'Converted Data'!D31</f>
        <v>6.7333333333333334</v>
      </c>
      <c r="E31" s="19">
        <f>+'Converted Data'!E31</f>
        <v>8.8000000000000007</v>
      </c>
      <c r="F31" s="19">
        <f>+'Converted Data'!F31</f>
        <v>7.85</v>
      </c>
      <c r="G31" s="66">
        <f>+G30+'Converted Data'!G31</f>
        <v>18.600000000000001</v>
      </c>
      <c r="H31" s="19">
        <f>+'Converted Data'!H31</f>
        <v>4.4666666666666668</v>
      </c>
      <c r="I31" s="19">
        <f>+'Converted Data'!I31</f>
        <v>2.9666666666666668</v>
      </c>
      <c r="J31" s="19">
        <f>+'Converted Data'!J31</f>
        <v>4.2333333333333334</v>
      </c>
      <c r="K31" s="19">
        <f>+'Converted Data'!K31</f>
        <v>3.1833333333333331</v>
      </c>
      <c r="L31" s="19">
        <f>+'Converted Data'!L31</f>
        <v>11.25</v>
      </c>
      <c r="M31" s="19">
        <f>+'Converted Data'!M31</f>
        <v>7.0333333333333332</v>
      </c>
      <c r="N31" s="19">
        <f>+'Converted Data'!N31</f>
        <v>4.5333333333333332</v>
      </c>
      <c r="O31" s="19">
        <f>+'Converted Data'!O31</f>
        <v>10.050000000000001</v>
      </c>
      <c r="P31" s="19">
        <f>+'Converted Data'!P31</f>
        <v>7.3166666666666664</v>
      </c>
      <c r="Q31" s="19">
        <f>+'Converted Data'!Q31</f>
        <v>1.7666666666666666</v>
      </c>
      <c r="R31" s="19">
        <f>+'Converted Data'!R31</f>
        <v>10.733333333333333</v>
      </c>
      <c r="S31" s="19">
        <f>+'Converted Data'!S31</f>
        <v>16.55</v>
      </c>
      <c r="T31" s="19">
        <f>+'Converted Data'!T31</f>
        <v>6.8666666666666671</v>
      </c>
      <c r="U31" s="19">
        <f>+'Converted Data'!U31</f>
        <v>4.3666666666666663</v>
      </c>
      <c r="V31" s="19">
        <f>+'Converted Data'!V31</f>
        <v>8.1666666666666661</v>
      </c>
      <c r="W31" s="19">
        <f>W30+'Converted Data'!W31</f>
        <v>17.299999999999997</v>
      </c>
      <c r="X31" s="19">
        <f>+'Converted Data'!X31</f>
        <v>8.8166666666666664</v>
      </c>
      <c r="Y31" s="19">
        <f>+'Converted Data'!Y31</f>
        <v>4.3666666666666663</v>
      </c>
      <c r="Z31" s="19">
        <f>+'Converted Data'!Z31</f>
        <v>5.5</v>
      </c>
      <c r="AA31" s="19">
        <f>+'Converted Data'!AA31</f>
        <v>5.833333333333333</v>
      </c>
      <c r="AB31" s="19">
        <f>+'Converted Data'!AB31</f>
        <v>6.8166666666666664</v>
      </c>
      <c r="AC31" s="19">
        <f>+'Converted Data'!AC31</f>
        <v>3.4166666666666665</v>
      </c>
      <c r="AD31" s="19">
        <f>+'Converted Data'!AD31</f>
        <v>5.5</v>
      </c>
      <c r="AE31" s="19">
        <f>AE30+'Converted Data'!AE31</f>
        <v>10.083333333333332</v>
      </c>
      <c r="AF31" s="19">
        <f>+'Converted Data'!AF31</f>
        <v>1.5833333333333335</v>
      </c>
      <c r="AG31" s="19">
        <f>+'Converted Data'!AG31</f>
        <v>3.4333333333333336</v>
      </c>
      <c r="AH31" s="19">
        <f>+'Converted Data'!AH31</f>
        <v>9.8333333333333339</v>
      </c>
      <c r="AI31" s="19">
        <f>+'Converted Data'!AI31</f>
        <v>5.666666666666667</v>
      </c>
      <c r="AJ31" s="19">
        <f>+'Converted Data'!AJ31</f>
        <v>5.75</v>
      </c>
      <c r="AK31" s="19">
        <f>+'Converted Data'!AK31</f>
        <v>5.3</v>
      </c>
      <c r="AL31" s="19">
        <f>+'Converted Data'!AL31</f>
        <v>12.4</v>
      </c>
      <c r="AM31" s="19">
        <f>+'Converted Data'!AM31</f>
        <v>15.633333333333333</v>
      </c>
      <c r="AN31" s="19">
        <f>+'Converted Data'!AN31</f>
        <v>11.366666666666667</v>
      </c>
      <c r="AO31" s="19">
        <f>+'Converted Data'!AO31</f>
        <v>3.0333333333333332</v>
      </c>
      <c r="AP31" s="19">
        <f>AP30+'Converted Data'!AP31</f>
        <v>8.9166666666666661</v>
      </c>
      <c r="AQ31" s="19">
        <f>+'Converted Data'!AQ31</f>
        <v>8.3833333333333329</v>
      </c>
      <c r="AR31" s="19">
        <f>AR30+'Converted Data'!AR31</f>
        <v>9.5833333333333339</v>
      </c>
      <c r="AS31" s="19">
        <f>+'Converted Data'!AS31</f>
        <v>9.1166666666666671</v>
      </c>
      <c r="AT31" s="19">
        <f>AT30+'Converted Data'!AT31</f>
        <v>4.2333333333333334</v>
      </c>
      <c r="AU31" s="19">
        <f>+'Converted Data'!AU31</f>
        <v>5.75</v>
      </c>
      <c r="AV31" s="19">
        <f>+'Converted Data'!AV31</f>
        <v>11.5</v>
      </c>
      <c r="AW31" s="19">
        <f>+'Converted Data'!AW31</f>
        <v>9.3333333333333339</v>
      </c>
      <c r="AX31" s="19">
        <f>+'Converted Data'!AX31</f>
        <v>3.1</v>
      </c>
      <c r="AY31" s="19">
        <f>+'Converted Data'!AY31</f>
        <v>7.5</v>
      </c>
      <c r="AZ31" s="19">
        <f>+'Converted Data'!AZ31</f>
        <v>6.416666666666667</v>
      </c>
      <c r="BA31" s="19">
        <f>+'Converted Data'!BA31</f>
        <v>15.666666666666666</v>
      </c>
      <c r="BB31" s="19">
        <f>+'Converted Data'!BB31</f>
        <v>3.0833333333333335</v>
      </c>
      <c r="BC31" s="19">
        <f>+'Converted Data'!BC31</f>
        <v>9.4499999999999993</v>
      </c>
      <c r="BD31" s="19">
        <f>+'Converted Data'!BD31</f>
        <v>8.2166666666666668</v>
      </c>
      <c r="BE31" s="19">
        <f>+'Converted Data'!BE31</f>
        <v>7.5166666666666666</v>
      </c>
      <c r="BF31" s="19">
        <f>+'Converted Data'!BF31</f>
        <v>8.0666666666666664</v>
      </c>
      <c r="BG31" s="19">
        <f>+'Converted Data'!BG31</f>
        <v>10.133333333333333</v>
      </c>
      <c r="BH31" s="19">
        <f>+'Converted Data'!BH31</f>
        <v>7.75</v>
      </c>
      <c r="BI31" s="19">
        <f>BI30+'Converted Data'!BI31</f>
        <v>6.1499999999999995</v>
      </c>
      <c r="BJ31" s="19">
        <f>+'Converted Data'!BJ31</f>
        <v>4.4666666666666668</v>
      </c>
      <c r="BK31" s="19">
        <f>+'Converted Data'!BK31</f>
        <v>10.383333333333333</v>
      </c>
      <c r="BL31" s="19">
        <f>BL30+'Converted Data'!BL31</f>
        <v>8.6333333333333329</v>
      </c>
      <c r="BM31" s="19">
        <f>BM30+'Converted Data'!BM31</f>
        <v>8.65</v>
      </c>
      <c r="BN31" s="19">
        <f>BN30+'Converted Data'!BN31</f>
        <v>10.766666666666667</v>
      </c>
      <c r="BO31" s="19">
        <f>BO30+'Converted Data'!BO31</f>
        <v>27.666666666666668</v>
      </c>
      <c r="BP31" s="19">
        <f>+'Converted Data'!BP31</f>
        <v>8.75</v>
      </c>
      <c r="BQ31" s="19">
        <f>BQ30+'Converted Data'!BQ31</f>
        <v>25.333333333333336</v>
      </c>
      <c r="BR31" s="19">
        <f>+'Converted Data'!BR31</f>
        <v>7.9666666666666668</v>
      </c>
      <c r="BS31" s="19">
        <f>+'Converted Data'!BS31</f>
        <v>3.65</v>
      </c>
      <c r="BT31" s="19">
        <f>+'Converted Data'!BT31</f>
        <v>6.083333333333333</v>
      </c>
      <c r="BU31" s="19">
        <f>+'Converted Data'!BU31</f>
        <v>22.166666666666668</v>
      </c>
      <c r="BV31" s="19">
        <f>+'Converted Data'!BV31</f>
        <v>8.6999999999999993</v>
      </c>
      <c r="BW31" s="19">
        <f>+'Converted Data'!BW31</f>
        <v>7.15</v>
      </c>
      <c r="BX31" s="19">
        <f>+'Converted Data'!BX31</f>
        <v>7.2166666666666668</v>
      </c>
      <c r="BY31" s="19">
        <f>+'Converted Data'!BY31</f>
        <v>20.166666666666668</v>
      </c>
      <c r="BZ31" s="19">
        <f>+'Converted Data'!BZ31</f>
        <v>3.2833333333333332</v>
      </c>
      <c r="CA31" s="19">
        <f>+'Converted Data'!CA31</f>
        <v>5.6166666666666671</v>
      </c>
      <c r="CB31" s="19">
        <f>+'Converted Data'!CB31</f>
        <v>6.35</v>
      </c>
      <c r="CC31" s="19">
        <f>+'Converted Data'!CC31</f>
        <v>5.3</v>
      </c>
      <c r="CD31" s="19">
        <f>+'Converted Data'!CD31</f>
        <v>6.6</v>
      </c>
    </row>
    <row r="32" spans="1:82" x14ac:dyDescent="0.25">
      <c r="A32" s="215"/>
      <c r="B32" t="s">
        <v>79</v>
      </c>
      <c r="C32" t="s">
        <v>26</v>
      </c>
      <c r="D32" s="19">
        <f>+'Converted Data'!D32</f>
        <v>22.333333333333332</v>
      </c>
      <c r="E32" s="19">
        <f>+'Converted Data'!E32</f>
        <v>32.333333333333336</v>
      </c>
      <c r="F32" s="19">
        <f>+'Converted Data'!F32</f>
        <v>47.383333333333333</v>
      </c>
      <c r="G32" s="66">
        <f>+G31+'Converted Data'!G32</f>
        <v>164.63333333333333</v>
      </c>
      <c r="H32" s="19">
        <f>+'Converted Data'!H32</f>
        <v>6.5666666666666664</v>
      </c>
      <c r="I32" s="19">
        <f>+'Converted Data'!I32</f>
        <v>26.6</v>
      </c>
      <c r="J32" s="19">
        <f>+'Converted Data'!J32</f>
        <v>16.850000000000001</v>
      </c>
      <c r="K32" s="19">
        <f>+'Converted Data'!K32</f>
        <v>14.666666666666666</v>
      </c>
      <c r="L32" s="19">
        <f>+'Converted Data'!L32</f>
        <v>23.083333333333332</v>
      </c>
      <c r="M32" s="19">
        <f>+'Converted Data'!M32</f>
        <v>31.333333333333332</v>
      </c>
      <c r="N32" s="19">
        <f>+'Converted Data'!N32</f>
        <v>54.466666666666669</v>
      </c>
      <c r="O32" s="19">
        <f>+'Converted Data'!O32</f>
        <v>27.416666666666668</v>
      </c>
      <c r="P32" s="19">
        <f>+'Converted Data'!P32</f>
        <v>89.466666666666669</v>
      </c>
      <c r="Q32" s="19">
        <f>+'Converted Data'!Q32</f>
        <v>3.1166666666666667</v>
      </c>
      <c r="R32" s="19">
        <f>+'Converted Data'!R32</f>
        <v>53.4</v>
      </c>
      <c r="S32" s="19">
        <f>+'Converted Data'!S32</f>
        <v>37.733333333333334</v>
      </c>
      <c r="T32" s="19">
        <f>+'Converted Data'!T32</f>
        <v>38.633333333333333</v>
      </c>
      <c r="U32" s="19">
        <f>+'Converted Data'!U32</f>
        <v>30.7</v>
      </c>
      <c r="V32" s="19">
        <f>+'Converted Data'!V32</f>
        <v>31.233333333333334</v>
      </c>
      <c r="W32" s="19">
        <f>W31+'Converted Data'!W32</f>
        <v>44.733333333333334</v>
      </c>
      <c r="X32" s="19">
        <f>+'Converted Data'!X32</f>
        <v>17.850000000000001</v>
      </c>
      <c r="Y32" s="19">
        <f>+'Converted Data'!Y32</f>
        <v>38.5</v>
      </c>
      <c r="Z32" s="19">
        <f>+'Converted Data'!Z32</f>
        <v>37.56666666666667</v>
      </c>
      <c r="AA32" s="19">
        <f>+'Converted Data'!AA32</f>
        <v>45.833333333333336</v>
      </c>
      <c r="AB32" s="19">
        <f>+'Converted Data'!AB32</f>
        <v>19.5</v>
      </c>
      <c r="AC32" s="19">
        <f>+'Converted Data'!AC32</f>
        <v>10.366666666666667</v>
      </c>
      <c r="AD32" s="19">
        <f>+'Converted Data'!AD32</f>
        <v>8.6666666666666661</v>
      </c>
      <c r="AE32" s="19">
        <f>AE31+'Converted Data'!AE32</f>
        <v>35.466666666666669</v>
      </c>
      <c r="AF32" s="19">
        <f>+'Converted Data'!AF32</f>
        <v>20.316666666666666</v>
      </c>
      <c r="AG32" s="19">
        <f>+'Converted Data'!AG32</f>
        <v>15.716666666666667</v>
      </c>
      <c r="AH32" s="19">
        <f>+'Converted Data'!AH32</f>
        <v>54.483333333333334</v>
      </c>
      <c r="AI32" s="19">
        <f>+'Converted Data'!AI32</f>
        <v>34.65</v>
      </c>
      <c r="AJ32" s="19">
        <f>+'Converted Data'!AJ32</f>
        <v>9.5</v>
      </c>
      <c r="AK32" s="19">
        <f>+'Converted Data'!AK32</f>
        <v>32.166666666666664</v>
      </c>
      <c r="AL32" s="19">
        <f>+'Converted Data'!AL32</f>
        <v>47.266666666666666</v>
      </c>
      <c r="AM32" s="19">
        <f>+'Converted Data'!AM32</f>
        <v>53.233333333333334</v>
      </c>
      <c r="AN32" s="19">
        <f>+'Converted Data'!AN32</f>
        <v>27.383333333333333</v>
      </c>
      <c r="AO32" s="19">
        <f>+'Converted Data'!AO32</f>
        <v>17.366666666666667</v>
      </c>
      <c r="AP32" s="19">
        <f>AP31+'Converted Data'!AP32</f>
        <v>26.833333333333336</v>
      </c>
      <c r="AQ32" s="19">
        <f>+'Converted Data'!AQ32</f>
        <v>149.61666666666667</v>
      </c>
      <c r="AR32" s="19">
        <f>AR31+'Converted Data'!AR32</f>
        <v>45.916666666666671</v>
      </c>
      <c r="AS32" s="19">
        <f>+'Converted Data'!AS32</f>
        <v>34.783333333333331</v>
      </c>
      <c r="AT32" s="19">
        <f>AT31+'Converted Data'!AT32</f>
        <v>27.7</v>
      </c>
      <c r="AU32" s="19">
        <f>+'Converted Data'!AU32</f>
        <v>25.833333333333332</v>
      </c>
      <c r="AV32" s="19">
        <f>+'Converted Data'!AV32</f>
        <v>35.5</v>
      </c>
      <c r="AW32" s="19">
        <f>+'Converted Data'!AW32</f>
        <v>34.983333333333334</v>
      </c>
      <c r="AX32" s="19">
        <f>+'Converted Data'!AX32</f>
        <v>26</v>
      </c>
      <c r="AY32" s="19">
        <f>+'Converted Data'!AY32</f>
        <v>8</v>
      </c>
      <c r="AZ32" s="19">
        <f>+'Converted Data'!AZ32</f>
        <v>67</v>
      </c>
      <c r="BA32" s="19">
        <f>+'Converted Data'!BA32</f>
        <v>40.5</v>
      </c>
      <c r="BB32" s="19">
        <f>+'Converted Data'!BB32</f>
        <v>13.133333333333333</v>
      </c>
      <c r="BC32" s="19">
        <f>+'Converted Data'!BC32</f>
        <v>48.35</v>
      </c>
      <c r="BD32" s="19">
        <f>+'Converted Data'!BD32</f>
        <v>41</v>
      </c>
      <c r="BE32" s="19">
        <f>+'Converted Data'!BE32</f>
        <v>17.383333333333333</v>
      </c>
      <c r="BF32" s="19">
        <f>+'Converted Data'!BF32</f>
        <v>18.016666666666666</v>
      </c>
      <c r="BG32" s="19">
        <f>+'Converted Data'!BG32</f>
        <v>28.416666666666668</v>
      </c>
      <c r="BH32" s="19">
        <f>+'Converted Data'!BH32</f>
        <v>18.216666666666665</v>
      </c>
      <c r="BI32" s="19">
        <f>BI31+'Converted Data'!BI32</f>
        <v>43.283333333333331</v>
      </c>
      <c r="BJ32" s="19">
        <f>+'Converted Data'!BJ32</f>
        <v>22.316666666666666</v>
      </c>
      <c r="BK32" s="19">
        <f>+'Converted Data'!BK32</f>
        <v>34.166666666666664</v>
      </c>
      <c r="BL32" s="19">
        <f>BL31+'Converted Data'!BL32</f>
        <v>43.266666666666666</v>
      </c>
      <c r="BM32" s="19">
        <f>BM31+'Converted Data'!BM32</f>
        <v>45.43333333333333</v>
      </c>
      <c r="BN32" s="19">
        <f>BN31+'Converted Data'!BN32</f>
        <v>47.416666666666664</v>
      </c>
      <c r="BO32" s="19">
        <f>BO31+'Converted Data'!BO32</f>
        <v>56.866666666666667</v>
      </c>
      <c r="BP32" s="19">
        <f>+'Converted Data'!BP32</f>
        <v>53.95</v>
      </c>
      <c r="BQ32" s="19">
        <f>BQ31+'Converted Data'!BQ32</f>
        <v>60.866666666666667</v>
      </c>
      <c r="BR32" s="19">
        <f>+'Converted Data'!BR32</f>
        <v>59.616666666666667</v>
      </c>
      <c r="BS32" s="19">
        <f>+'Converted Data'!BS32</f>
        <v>13.05</v>
      </c>
      <c r="BT32" s="19">
        <f>+'Converted Data'!BT32</f>
        <v>35.299999999999997</v>
      </c>
      <c r="BU32" s="19">
        <f>+'Converted Data'!BU32</f>
        <v>57.833333333333336</v>
      </c>
      <c r="BV32" s="19">
        <f>+'Converted Data'!BV32</f>
        <v>36.93333333333333</v>
      </c>
      <c r="BW32" s="19">
        <f>+'Converted Data'!BW32</f>
        <v>27.533333333333335</v>
      </c>
      <c r="BX32" s="19">
        <f>+'Converted Data'!BX32</f>
        <v>20.666666666666668</v>
      </c>
      <c r="BY32" s="19">
        <f>+'Converted Data'!BY32</f>
        <v>66.900000000000006</v>
      </c>
      <c r="BZ32" s="19">
        <f>+'Converted Data'!BZ32</f>
        <v>15.233333333333333</v>
      </c>
      <c r="CA32" s="19">
        <f>+'Converted Data'!CA32</f>
        <v>24.95</v>
      </c>
      <c r="CB32" s="19">
        <f>+'Converted Data'!CB32</f>
        <v>27.316666666666666</v>
      </c>
      <c r="CC32" s="19">
        <f>+'Converted Data'!CC32</f>
        <v>33.266666666666666</v>
      </c>
      <c r="CD32" s="19">
        <f>+'Converted Data'!CD32</f>
        <v>26.6</v>
      </c>
    </row>
    <row r="33" spans="1:82" x14ac:dyDescent="0.25">
      <c r="A33" s="215"/>
      <c r="B33" t="s">
        <v>79</v>
      </c>
      <c r="C33" t="s">
        <v>27</v>
      </c>
      <c r="D33" s="19">
        <f>+'Converted Data'!D33</f>
        <v>22.333333333333332</v>
      </c>
      <c r="E33" s="19">
        <f>+'Converted Data'!E33</f>
        <v>32.833333333333336</v>
      </c>
      <c r="F33" s="19">
        <f>+'Converted Data'!F33</f>
        <v>47.633333333333333</v>
      </c>
      <c r="G33" s="66">
        <f>+G32+'Converted Data'!G33</f>
        <v>165.66666666666666</v>
      </c>
      <c r="H33" s="45">
        <f>+H32</f>
        <v>6.5666666666666664</v>
      </c>
      <c r="I33" s="19">
        <f>+'Converted Data'!I33</f>
        <v>27.566666666666666</v>
      </c>
      <c r="J33" s="45">
        <f t="shared" ref="J33:P33" si="4">+J32</f>
        <v>16.850000000000001</v>
      </c>
      <c r="K33" s="45">
        <f t="shared" si="4"/>
        <v>14.666666666666666</v>
      </c>
      <c r="L33" s="45">
        <f t="shared" si="4"/>
        <v>23.083333333333332</v>
      </c>
      <c r="M33" s="45">
        <f t="shared" si="4"/>
        <v>31.333333333333332</v>
      </c>
      <c r="N33" s="45">
        <f t="shared" si="4"/>
        <v>54.466666666666669</v>
      </c>
      <c r="O33" s="45">
        <f t="shared" si="4"/>
        <v>27.416666666666668</v>
      </c>
      <c r="P33" s="45">
        <f t="shared" si="4"/>
        <v>89.466666666666669</v>
      </c>
      <c r="Q33" s="19">
        <f>+'Converted Data'!Q33</f>
        <v>3.9</v>
      </c>
      <c r="R33" s="45">
        <f>+R32</f>
        <v>53.4</v>
      </c>
      <c r="S33" s="45">
        <f>+S32</f>
        <v>37.733333333333334</v>
      </c>
      <c r="T33" s="45">
        <f>+T32</f>
        <v>38.633333333333333</v>
      </c>
      <c r="U33" s="19">
        <f>+'Converted Data'!U33</f>
        <v>30.766666666666666</v>
      </c>
      <c r="V33" s="19">
        <f>+'Converted Data'!V33</f>
        <v>31.633333333333333</v>
      </c>
      <c r="W33" s="19">
        <f>W32+'Converted Data'!W33</f>
        <v>44.85</v>
      </c>
      <c r="X33" s="19">
        <f>+'Converted Data'!X33</f>
        <v>19.133333333333333</v>
      </c>
      <c r="Y33" s="45">
        <f>+Y32</f>
        <v>38.5</v>
      </c>
      <c r="Z33" s="19">
        <f>+'Converted Data'!Z33</f>
        <v>38.883333333333333</v>
      </c>
      <c r="AA33" s="45">
        <f>+AA32</f>
        <v>45.833333333333336</v>
      </c>
      <c r="AB33" s="19">
        <f>+'Converted Data'!AB33</f>
        <v>20.816666666666666</v>
      </c>
      <c r="AC33" s="19">
        <f>+'Converted Data'!AC33</f>
        <v>10.65</v>
      </c>
      <c r="AD33" s="19">
        <f>+'Converted Data'!AD33</f>
        <v>11.733333333333333</v>
      </c>
      <c r="AE33" s="45">
        <f>+AE32</f>
        <v>35.466666666666669</v>
      </c>
      <c r="AF33" s="45">
        <f>+AF32</f>
        <v>20.316666666666666</v>
      </c>
      <c r="AG33" s="45">
        <f>+AG32</f>
        <v>15.716666666666667</v>
      </c>
      <c r="AH33" s="45">
        <f>+AH32</f>
        <v>54.483333333333334</v>
      </c>
      <c r="AI33" s="19">
        <f>+'Converted Data'!AI33</f>
        <v>35.75</v>
      </c>
      <c r="AJ33" s="45">
        <f>+AJ32</f>
        <v>9.5</v>
      </c>
      <c r="AK33" s="19">
        <f>+'Converted Data'!AK33</f>
        <v>34.533333333333331</v>
      </c>
      <c r="AL33" s="45">
        <f>+AL32</f>
        <v>47.266666666666666</v>
      </c>
      <c r="AM33" s="19">
        <f>+AM32</f>
        <v>53.233333333333334</v>
      </c>
      <c r="AN33" s="19">
        <f>+'Converted Data'!AN33</f>
        <v>28.633333333333333</v>
      </c>
      <c r="AO33" s="45">
        <f>+AO32</f>
        <v>17.366666666666667</v>
      </c>
      <c r="AP33" s="19">
        <f>AP32+'Converted Data'!AP33</f>
        <v>27.000000000000004</v>
      </c>
      <c r="AQ33" s="19">
        <f>+'Converted Data'!AQ33</f>
        <v>151.06666666666666</v>
      </c>
      <c r="AR33" s="19">
        <f>AR32+'Converted Data'!AR33</f>
        <v>47.150000000000006</v>
      </c>
      <c r="AS33" s="45">
        <f>+AS32</f>
        <v>34.783333333333331</v>
      </c>
      <c r="AT33" s="45">
        <f>+AT32</f>
        <v>27.7</v>
      </c>
      <c r="AU33" s="45">
        <f>+AU32</f>
        <v>25.833333333333332</v>
      </c>
      <c r="AV33" s="19">
        <f>+'Converted Data'!AV33</f>
        <v>37.833333333333336</v>
      </c>
      <c r="AW33" s="45">
        <f>+AW32</f>
        <v>34.983333333333334</v>
      </c>
      <c r="AX33" s="19">
        <f>+'Converted Data'!AX33</f>
        <v>29.25</v>
      </c>
      <c r="AY33" s="45">
        <f>+AY32</f>
        <v>8</v>
      </c>
      <c r="AZ33" s="19">
        <f>+'Converted Data'!AZ33</f>
        <v>70.083333333333329</v>
      </c>
      <c r="BA33" s="45">
        <f>+BA32</f>
        <v>40.5</v>
      </c>
      <c r="BB33" s="19">
        <f>+'Converted Data'!BB33</f>
        <v>13.416666666666666</v>
      </c>
      <c r="BC33" s="45">
        <f t="shared" ref="BC33:BN33" si="5">+BC32</f>
        <v>48.35</v>
      </c>
      <c r="BD33" s="45">
        <f t="shared" si="5"/>
        <v>41</v>
      </c>
      <c r="BE33" s="45">
        <f t="shared" si="5"/>
        <v>17.383333333333333</v>
      </c>
      <c r="BF33" s="45">
        <f t="shared" si="5"/>
        <v>18.016666666666666</v>
      </c>
      <c r="BG33" s="45">
        <f t="shared" si="5"/>
        <v>28.416666666666668</v>
      </c>
      <c r="BH33" s="45">
        <f t="shared" si="5"/>
        <v>18.216666666666665</v>
      </c>
      <c r="BI33" s="45">
        <f t="shared" si="5"/>
        <v>43.283333333333331</v>
      </c>
      <c r="BJ33" s="45">
        <f t="shared" si="5"/>
        <v>22.316666666666666</v>
      </c>
      <c r="BK33" s="45">
        <f t="shared" si="5"/>
        <v>34.166666666666664</v>
      </c>
      <c r="BL33" s="45">
        <f t="shared" si="5"/>
        <v>43.266666666666666</v>
      </c>
      <c r="BM33" s="45">
        <f t="shared" si="5"/>
        <v>45.43333333333333</v>
      </c>
      <c r="BN33" s="45">
        <f t="shared" si="5"/>
        <v>47.416666666666664</v>
      </c>
      <c r="BO33" s="19">
        <f>BO32+'Converted Data'!BO33</f>
        <v>60.06666666666667</v>
      </c>
      <c r="BP33" s="19">
        <f>+'Converted Data'!BP33</f>
        <v>54.2</v>
      </c>
      <c r="BQ33" s="19">
        <f>BQ32+'Converted Data'!BQ33</f>
        <v>65.033333333333331</v>
      </c>
      <c r="BR33" s="45">
        <f>+BR32</f>
        <v>59.616666666666667</v>
      </c>
      <c r="BS33" s="45">
        <f>+BS32</f>
        <v>13.05</v>
      </c>
      <c r="BT33" s="45">
        <f>+BT32</f>
        <v>35.299999999999997</v>
      </c>
      <c r="BU33" s="19">
        <f>+'Converted Data'!BU33</f>
        <v>77.25</v>
      </c>
      <c r="BV33" s="45">
        <f>+BV32</f>
        <v>36.93333333333333</v>
      </c>
      <c r="BW33" s="45">
        <f>+BW32</f>
        <v>27.533333333333335</v>
      </c>
      <c r="BX33" s="19">
        <f>+'Converted Data'!BX33</f>
        <v>20.95</v>
      </c>
      <c r="BY33" s="19">
        <f>+'Converted Data'!BY33</f>
        <v>67.733333333333334</v>
      </c>
      <c r="BZ33" s="45">
        <f>+BZ32</f>
        <v>15.233333333333333</v>
      </c>
      <c r="CA33" s="19">
        <f>+'Converted Data'!CA33</f>
        <v>26.533333333333335</v>
      </c>
      <c r="CB33" s="45">
        <f>CB32</f>
        <v>27.316666666666666</v>
      </c>
      <c r="CC33" s="45">
        <f>CC32</f>
        <v>33.266666666666666</v>
      </c>
      <c r="CD33" s="45">
        <f>CD32</f>
        <v>26.6</v>
      </c>
    </row>
    <row r="34" spans="1:82" x14ac:dyDescent="0.25">
      <c r="A34" s="215"/>
      <c r="B34" t="s">
        <v>79</v>
      </c>
      <c r="C34" t="s">
        <v>28</v>
      </c>
      <c r="D34" s="19">
        <f>+'Converted Data'!D34</f>
        <v>23.933333333333334</v>
      </c>
      <c r="E34" s="19">
        <f>+'Converted Data'!E34</f>
        <v>33.866666666666667</v>
      </c>
      <c r="F34" s="19">
        <f>+'Converted Data'!F34</f>
        <v>49.8</v>
      </c>
      <c r="G34" s="66">
        <f>+G33+'Converted Data'!G34</f>
        <v>179.35</v>
      </c>
      <c r="H34" s="19">
        <f>+'Converted Data'!H34</f>
        <v>7.1333333333333337</v>
      </c>
      <c r="I34" s="19">
        <f>+'Converted Data'!I34</f>
        <v>32.716666666666669</v>
      </c>
      <c r="J34" s="19">
        <f>+'Converted Data'!J34</f>
        <v>17.5</v>
      </c>
      <c r="K34" s="19">
        <f>+'Converted Data'!K34</f>
        <v>15.5</v>
      </c>
      <c r="L34" s="19">
        <f>+'Converted Data'!L34</f>
        <v>28.366666666666667</v>
      </c>
      <c r="M34" s="19">
        <f>+'Converted Data'!M34</f>
        <v>32.31666666666667</v>
      </c>
      <c r="N34" s="19">
        <f>+'Converted Data'!N34</f>
        <v>56.06666666666667</v>
      </c>
      <c r="O34" s="19">
        <f>+'Converted Data'!O34</f>
        <v>29.2</v>
      </c>
      <c r="P34" s="19">
        <f>+'Converted Data'!P34</f>
        <v>93.15</v>
      </c>
      <c r="Q34" s="19">
        <f>+Q33</f>
        <v>3.9</v>
      </c>
      <c r="R34" s="19">
        <f>+'Converted Data'!R34</f>
        <v>57.266666666666666</v>
      </c>
      <c r="S34" s="19">
        <f>+'Converted Data'!S34</f>
        <v>41.616666666666667</v>
      </c>
      <c r="T34" s="19">
        <f>+'Converted Data'!T34</f>
        <v>42</v>
      </c>
      <c r="U34" s="19">
        <f>+'Converted Data'!U34</f>
        <v>33.116666666666667</v>
      </c>
      <c r="V34" s="19">
        <f>+'Converted Data'!V34</f>
        <v>35.583333333333336</v>
      </c>
      <c r="W34" s="19">
        <f>W33+'Converted Data'!W34</f>
        <v>47.1</v>
      </c>
      <c r="X34" s="19">
        <f>+'Converted Data'!X34</f>
        <v>24.666666666666668</v>
      </c>
      <c r="Y34" s="19">
        <f>+'Converted Data'!Y34</f>
        <v>39.333333333333336</v>
      </c>
      <c r="Z34" s="19">
        <f>+'Converted Data'!Z34</f>
        <v>41.283333333333331</v>
      </c>
      <c r="AA34" s="19">
        <f>+'Converted Data'!AA34</f>
        <v>48.833333333333336</v>
      </c>
      <c r="AB34" s="19">
        <f>+'Converted Data'!AB34</f>
        <v>22.25</v>
      </c>
      <c r="AC34" s="44">
        <f>+AC33</f>
        <v>10.65</v>
      </c>
      <c r="AD34" s="19">
        <f>+'Converted Data'!AD34</f>
        <v>11.833333333333334</v>
      </c>
      <c r="AE34" s="19">
        <f>AE33+'Converted Data'!AE34</f>
        <v>39.550000000000004</v>
      </c>
      <c r="AF34" s="19">
        <f>+'Converted Data'!AF34</f>
        <v>22.283333333333335</v>
      </c>
      <c r="AG34" s="19">
        <f>+'Converted Data'!AG34</f>
        <v>15.916666666666666</v>
      </c>
      <c r="AH34" s="19">
        <f>+'Converted Data'!AH34</f>
        <v>56.283333333333331</v>
      </c>
      <c r="AI34" s="19">
        <f>+'Converted Data'!AI34</f>
        <v>38</v>
      </c>
      <c r="AJ34" s="19">
        <f>+'Converted Data'!AJ34</f>
        <v>13.833333333333334</v>
      </c>
      <c r="AK34" s="19">
        <f>+'Converted Data'!AK34</f>
        <v>36.666666666666664</v>
      </c>
      <c r="AL34" s="19">
        <f>+'Converted Data'!AL34</f>
        <v>51.016666666666666</v>
      </c>
      <c r="AM34" s="19">
        <f>+'Converted Data'!AM34</f>
        <v>62.266666666666666</v>
      </c>
      <c r="AN34" s="19">
        <f>+'Converted Data'!AN34</f>
        <v>29.683333333333334</v>
      </c>
      <c r="AO34" s="19">
        <f>+'Converted Data'!AO34</f>
        <v>20.166666666666668</v>
      </c>
      <c r="AP34" s="19">
        <f>AP33+'Converted Data'!AP34</f>
        <v>28.500000000000004</v>
      </c>
      <c r="AQ34" s="19">
        <f>+'Converted Data'!AQ34</f>
        <v>155.03333333333333</v>
      </c>
      <c r="AR34" s="19">
        <f>AR33+'Converted Data'!AR34</f>
        <v>50.116666666666674</v>
      </c>
      <c r="AS34" s="19">
        <f>+'Converted Data'!AS34</f>
        <v>37.68333333333333</v>
      </c>
      <c r="AT34" s="19">
        <f>AT33+'Converted Data'!AT34</f>
        <v>31.683333333333334</v>
      </c>
      <c r="AU34" s="19">
        <f>+'Converted Data'!AU34</f>
        <v>26.983333333333334</v>
      </c>
      <c r="AV34" s="19">
        <f>+'Converted Data'!AV34</f>
        <v>46.1</v>
      </c>
      <c r="AW34" s="19">
        <f>+'Converted Data'!AW34</f>
        <v>35.866666666666667</v>
      </c>
      <c r="AX34" s="19">
        <f>+'Converted Data'!AX34</f>
        <v>30.25</v>
      </c>
      <c r="AY34" s="19">
        <f>+'Converted Data'!AY34</f>
        <v>50</v>
      </c>
      <c r="AZ34" s="19">
        <f>+'Converted Data'!AZ34</f>
        <v>75</v>
      </c>
      <c r="BA34" s="19">
        <f>+'Converted Data'!BA34</f>
        <v>43.65</v>
      </c>
      <c r="BB34" s="19">
        <f>+'Converted Data'!BB34</f>
        <v>13.45</v>
      </c>
      <c r="BC34" s="19">
        <f>+'Converted Data'!BC34</f>
        <v>49.633333333333333</v>
      </c>
      <c r="BD34" s="19">
        <f>+'Converted Data'!BD34</f>
        <v>42.43333333333333</v>
      </c>
      <c r="BE34" s="19">
        <f>+'Converted Data'!BE34</f>
        <v>18.683333333333334</v>
      </c>
      <c r="BF34" s="19">
        <f>+'Converted Data'!BF34</f>
        <v>19.816666666666666</v>
      </c>
      <c r="BG34" s="19">
        <f>+'Converted Data'!BG34</f>
        <v>30.6</v>
      </c>
      <c r="BH34" s="19">
        <f>+'Converted Data'!BH34</f>
        <v>19.166666666666668</v>
      </c>
      <c r="BI34" s="19">
        <f>BI33+'Converted Data'!BI34</f>
        <v>45.949999999999996</v>
      </c>
      <c r="BJ34" s="19">
        <f>+'Converted Data'!BJ34</f>
        <v>27.25</v>
      </c>
      <c r="BK34" s="19">
        <f>+'Converted Data'!BK34</f>
        <v>39.166666666666664</v>
      </c>
      <c r="BL34" s="19">
        <f>BL33+'Converted Data'!BL34</f>
        <v>45.05</v>
      </c>
      <c r="BM34" s="19">
        <f>BM33+'Converted Data'!BM34</f>
        <v>47.483333333333327</v>
      </c>
      <c r="BN34" s="19">
        <f>BN33+'Converted Data'!BN34</f>
        <v>49.366666666666667</v>
      </c>
      <c r="BO34" s="19">
        <f>BO33+'Converted Data'!BO34</f>
        <v>64.233333333333334</v>
      </c>
      <c r="BP34" s="19">
        <f>+'Converted Data'!BP34</f>
        <v>55.7</v>
      </c>
      <c r="BQ34" s="19">
        <f>BQ33+'Converted Data'!BQ34</f>
        <v>70.149999999999991</v>
      </c>
      <c r="BR34" s="19">
        <f>+'Converted Data'!BR34</f>
        <v>64</v>
      </c>
      <c r="BS34" s="19">
        <f>+'Converted Data'!BS34</f>
        <v>13.383333333333333</v>
      </c>
      <c r="BT34" s="19">
        <f>+'Converted Data'!BT34</f>
        <v>38.583333333333336</v>
      </c>
      <c r="BU34" s="19">
        <f>+'Converted Data'!BU34</f>
        <v>84.683333333333337</v>
      </c>
      <c r="BV34" s="19">
        <f>+'Converted Data'!BV34</f>
        <v>37.299999999999997</v>
      </c>
      <c r="BW34" s="19">
        <f>+'Converted Data'!BW34</f>
        <v>27.9</v>
      </c>
      <c r="BX34" s="19">
        <f>+'Converted Data'!BX34</f>
        <v>21.65</v>
      </c>
      <c r="BY34" s="19">
        <f>+'Converted Data'!BY34</f>
        <v>72.833333333333329</v>
      </c>
      <c r="BZ34" s="19">
        <f>+'Converted Data'!BZ34</f>
        <v>16.416666666666668</v>
      </c>
      <c r="CA34" s="19">
        <f>+'Converted Data'!CA34</f>
        <v>27.933333333333334</v>
      </c>
      <c r="CB34" s="19">
        <f>+'Converted Data'!CB34</f>
        <v>29.5</v>
      </c>
      <c r="CC34" s="19">
        <f>+'Converted Data'!CC34</f>
        <v>33.93333333333333</v>
      </c>
      <c r="CD34" s="19">
        <f>+'Converted Data'!CD34</f>
        <v>27.933333333333334</v>
      </c>
    </row>
    <row r="35" spans="1:82" x14ac:dyDescent="0.25">
      <c r="A35" s="215"/>
      <c r="B35" t="s">
        <v>158</v>
      </c>
      <c r="C35" t="s">
        <v>29</v>
      </c>
      <c r="D35" s="19">
        <f>+'Converted Data'!D35</f>
        <v>24.25</v>
      </c>
      <c r="E35" s="19">
        <f>+'Converted Data'!E35</f>
        <v>36.633333333333333</v>
      </c>
      <c r="F35" s="19">
        <f>+'Converted Data'!F35</f>
        <v>52.633333333333333</v>
      </c>
      <c r="G35" s="66">
        <f>+G34+'Converted Data'!G35</f>
        <v>184.54999999999998</v>
      </c>
      <c r="H35" s="19">
        <f>+'Converted Data'!H35</f>
        <v>7.6333333333333329</v>
      </c>
      <c r="I35" s="19">
        <f>+'Converted Data'!I35</f>
        <v>33.25</v>
      </c>
      <c r="J35" s="19">
        <f>+'Converted Data'!J35</f>
        <v>19.283333333333335</v>
      </c>
      <c r="K35" s="19">
        <f>+'Converted Data'!K35</f>
        <v>16.2</v>
      </c>
      <c r="L35" s="19">
        <f>+'Converted Data'!L35</f>
        <v>33.68333333333333</v>
      </c>
      <c r="M35" s="19">
        <f>+'Converted Data'!M35</f>
        <v>33.4</v>
      </c>
      <c r="N35" s="19">
        <f>+'Converted Data'!N35</f>
        <v>58.733333333333334</v>
      </c>
      <c r="O35" s="19">
        <f>+'Converted Data'!O35</f>
        <v>32.700000000000003</v>
      </c>
      <c r="P35" s="19">
        <f>+'Converted Data'!P35</f>
        <v>95.25</v>
      </c>
      <c r="Q35" s="19">
        <f>+'Converted Data'!Q35</f>
        <v>4.2333333333333334</v>
      </c>
      <c r="R35" s="19">
        <f>+'Converted Data'!R35</f>
        <v>59.016666666666666</v>
      </c>
      <c r="S35" s="19">
        <f>+'Converted Data'!S35</f>
        <v>42.05</v>
      </c>
      <c r="T35" s="19">
        <f>+'Converted Data'!T35</f>
        <v>41.2</v>
      </c>
      <c r="U35" s="19">
        <f>+'Converted Data'!U35</f>
        <v>33.916666666666664</v>
      </c>
      <c r="V35" s="19">
        <f>+'Converted Data'!V35</f>
        <v>37</v>
      </c>
      <c r="W35" s="19">
        <f>W34+'Converted Data'!W35</f>
        <v>47.300000000000004</v>
      </c>
      <c r="X35" s="19">
        <f>+'Converted Data'!X35</f>
        <v>27.283333333333335</v>
      </c>
      <c r="Y35" s="19">
        <f>+'Converted Data'!Y35</f>
        <v>41.533333333333331</v>
      </c>
      <c r="Z35" s="19">
        <f>+'Converted Data'!Z35</f>
        <v>41.95</v>
      </c>
      <c r="AA35" s="19">
        <f>+'Converted Data'!AA35</f>
        <v>50.833333333333336</v>
      </c>
      <c r="AB35" s="19">
        <f>+'Converted Data'!AB35</f>
        <v>23.35</v>
      </c>
      <c r="AC35" s="44">
        <f>+'Converted Data'!AC35</f>
        <v>37.75</v>
      </c>
      <c r="AD35" s="19">
        <f>+'Converted Data'!AD35</f>
        <v>12.45</v>
      </c>
      <c r="AE35" s="19">
        <f>AE34+'Converted Data'!AE35</f>
        <v>40.13333333333334</v>
      </c>
      <c r="AF35" s="19">
        <f>+'Converted Data'!AF35</f>
        <v>23.166666666666668</v>
      </c>
      <c r="AG35" s="19">
        <f>+'Converted Data'!AG35</f>
        <v>16</v>
      </c>
      <c r="AH35" s="19">
        <f>+'Converted Data'!AH35</f>
        <v>60.2</v>
      </c>
      <c r="AI35" s="19">
        <f>+'Converted Data'!AI35</f>
        <v>40.25</v>
      </c>
      <c r="AJ35" s="19">
        <f>+'Converted Data'!AJ35</f>
        <v>15.333333333333334</v>
      </c>
      <c r="AK35" s="19">
        <f>+'Converted Data'!AK35</f>
        <v>37.266666666666666</v>
      </c>
      <c r="AL35" s="19">
        <f>+'Converted Data'!AL35</f>
        <v>52.033333333333331</v>
      </c>
      <c r="AM35" s="19">
        <f>+'Converted Data'!AM35</f>
        <v>63.016666666666666</v>
      </c>
      <c r="AN35" s="19">
        <f>+'Converted Data'!AN35</f>
        <v>30.5</v>
      </c>
      <c r="AO35" s="19">
        <f>+'Converted Data'!AO35</f>
        <v>20.283333333333335</v>
      </c>
      <c r="AP35" s="19">
        <f>AP34+'Converted Data'!AP35</f>
        <v>28.833333333333336</v>
      </c>
      <c r="AQ35" s="19">
        <f>+'Converted Data'!AQ35</f>
        <v>160.18333333333334</v>
      </c>
      <c r="AR35" s="19">
        <f>AR34+'Converted Data'!AR35</f>
        <v>50.783333333333339</v>
      </c>
      <c r="AS35" s="19">
        <f>+'Converted Data'!AS35</f>
        <v>39.549999999999997</v>
      </c>
      <c r="AT35" s="19">
        <f>AT34+'Converted Data'!AT35</f>
        <v>34.233333333333334</v>
      </c>
      <c r="AU35" s="19">
        <f>+'Converted Data'!AU35</f>
        <v>29.616666666666667</v>
      </c>
      <c r="AV35" s="19">
        <f>+'Converted Data'!AV35</f>
        <v>49.333333333333336</v>
      </c>
      <c r="AW35" s="19">
        <f>+'Converted Data'!AW35</f>
        <v>41.766666666666666</v>
      </c>
      <c r="AX35" s="19">
        <f>+'Converted Data'!AX35</f>
        <v>30.75</v>
      </c>
      <c r="AY35" s="19">
        <f>+'Converted Data'!AY35</f>
        <v>55</v>
      </c>
      <c r="AZ35" s="19">
        <f>+'Converted Data'!AZ35</f>
        <v>75.333333333333329</v>
      </c>
      <c r="BA35" s="19">
        <f>+'Converted Data'!BA35</f>
        <v>50.283333333333331</v>
      </c>
      <c r="BB35" s="19">
        <f>+'Converted Data'!BB35</f>
        <v>13.616666666666667</v>
      </c>
      <c r="BC35" s="19">
        <f>+'Converted Data'!BC35</f>
        <v>55.6</v>
      </c>
      <c r="BD35" s="19">
        <f>+'Converted Data'!BD35</f>
        <v>47.416666666666664</v>
      </c>
      <c r="BE35" s="19">
        <f>+'Converted Data'!BE35</f>
        <v>23.466666666666665</v>
      </c>
      <c r="BF35" s="19">
        <f>+'Converted Data'!BF35</f>
        <v>24.183333333333334</v>
      </c>
      <c r="BG35" s="19">
        <f>+'Converted Data'!BG35</f>
        <v>34.700000000000003</v>
      </c>
      <c r="BH35" s="19">
        <f>+'Converted Data'!BH35</f>
        <v>23.116666666666667</v>
      </c>
      <c r="BI35" s="19">
        <f>BI34+'Converted Data'!BI35</f>
        <v>49.316666666666663</v>
      </c>
      <c r="BJ35" s="62">
        <f>+'Converted Data'!BJ35</f>
        <v>28.916666666666668</v>
      </c>
      <c r="BK35" s="62">
        <f>+BK34</f>
        <v>39.166666666666664</v>
      </c>
      <c r="BL35" s="19">
        <f>BL34+'Converted Data'!BL35</f>
        <v>47.05</v>
      </c>
      <c r="BM35" s="19">
        <f>BM34+'Converted Data'!BM35</f>
        <v>50.3</v>
      </c>
      <c r="BN35" s="19">
        <f>BN34+'Converted Data'!BN35</f>
        <v>52.366666666666667</v>
      </c>
      <c r="BO35" s="19">
        <f>BO34+'Converted Data'!BO35</f>
        <v>70.566666666666663</v>
      </c>
      <c r="BP35" s="19">
        <f>+'Converted Data'!BP35</f>
        <v>58.866666666666667</v>
      </c>
      <c r="BQ35" s="19">
        <f>BQ34+'Converted Data'!BQ35</f>
        <v>76.649999999999991</v>
      </c>
      <c r="BR35" s="19">
        <f>+'Converted Data'!BR35</f>
        <v>65.616666666666674</v>
      </c>
      <c r="BS35" s="19">
        <f>+'Converted Data'!BS35</f>
        <v>14.066666666666666</v>
      </c>
      <c r="BT35" s="19">
        <f>+'Converted Data'!BT35</f>
        <v>39.616666666666667</v>
      </c>
      <c r="BU35" s="19">
        <f>+'Converted Data'!BU35</f>
        <v>87.166666666666671</v>
      </c>
      <c r="BV35" s="19">
        <f>+'Converted Data'!BV35</f>
        <v>39.583333333333336</v>
      </c>
      <c r="BW35" s="19">
        <f>+'Converted Data'!BW35</f>
        <v>32</v>
      </c>
      <c r="BX35" s="19">
        <f>+'Converted Data'!BX35</f>
        <v>26.233333333333334</v>
      </c>
      <c r="BY35" s="19">
        <f>+'Converted Data'!BY35</f>
        <v>75.833333333333329</v>
      </c>
      <c r="BZ35" s="19">
        <f>+'Converted Data'!BZ35</f>
        <v>16.966666666666665</v>
      </c>
      <c r="CA35" s="19">
        <f>+'Converted Data'!CA35</f>
        <v>29.616666666666667</v>
      </c>
      <c r="CB35" s="19">
        <f>+'Converted Data'!CB35</f>
        <v>32.866666666666667</v>
      </c>
      <c r="CC35" s="19">
        <f>+'Converted Data'!CC35</f>
        <v>36.5</v>
      </c>
      <c r="CD35" s="19">
        <f>+'Converted Data'!CD35</f>
        <v>31.016666666666666</v>
      </c>
    </row>
    <row r="36" spans="1:82" x14ac:dyDescent="0.25">
      <c r="A36" s="215"/>
      <c r="B36" t="s">
        <v>87</v>
      </c>
      <c r="C36" t="s">
        <v>30</v>
      </c>
      <c r="D36" s="19">
        <f>+'Converted Data'!D36</f>
        <v>0</v>
      </c>
      <c r="E36" s="19">
        <f>+'Converted Data'!E36</f>
        <v>0</v>
      </c>
      <c r="F36" s="44">
        <f>+F37</f>
        <v>0.58333333333333337</v>
      </c>
      <c r="G36" s="19">
        <f>+'Converted Data'!G36</f>
        <v>0</v>
      </c>
      <c r="H36" s="19">
        <f>+'Converted Data'!H36</f>
        <v>0</v>
      </c>
      <c r="I36" s="19">
        <f>+'Converted Data'!I36</f>
        <v>0</v>
      </c>
      <c r="J36" s="44">
        <f>+J37</f>
        <v>0.3</v>
      </c>
      <c r="K36" s="44">
        <f>+K37</f>
        <v>0.13333333333333333</v>
      </c>
      <c r="L36" s="19">
        <f>+'Converted Data'!L36</f>
        <v>0</v>
      </c>
      <c r="M36" s="19">
        <f>+'Converted Data'!M36</f>
        <v>0</v>
      </c>
      <c r="N36" s="19">
        <f>+'Converted Data'!N36</f>
        <v>0</v>
      </c>
      <c r="O36" s="19">
        <f>+'Converted Data'!O36</f>
        <v>0</v>
      </c>
      <c r="P36" s="19">
        <f>+'Converted Data'!P36</f>
        <v>0</v>
      </c>
      <c r="Q36" s="19">
        <f>+'Converted Data'!Q36</f>
        <v>0</v>
      </c>
      <c r="R36" s="19">
        <f>+'Converted Data'!R36</f>
        <v>0</v>
      </c>
      <c r="S36" s="19">
        <f>+'Converted Data'!S36</f>
        <v>0</v>
      </c>
      <c r="T36" s="19">
        <f>+'Converted Data'!T36</f>
        <v>0</v>
      </c>
      <c r="U36" s="19">
        <f>+'Converted Data'!U36</f>
        <v>0</v>
      </c>
      <c r="V36" s="44">
        <f>+V37</f>
        <v>2.6833333333333336</v>
      </c>
      <c r="W36" s="19">
        <f>+'Converted Data'!W36</f>
        <v>0</v>
      </c>
      <c r="X36" s="44">
        <f>+X37</f>
        <v>1.2</v>
      </c>
      <c r="Y36" s="19">
        <f>+'Converted Data'!Y36</f>
        <v>0</v>
      </c>
      <c r="Z36" s="19">
        <f>+'Converted Data'!Z36</f>
        <v>0</v>
      </c>
      <c r="AA36" s="19">
        <f>+'Converted Data'!AA36</f>
        <v>0</v>
      </c>
      <c r="AB36" s="44">
        <f>+AB37</f>
        <v>0.66666666666666663</v>
      </c>
      <c r="AC36" s="19">
        <f>+'Converted Data'!AC36</f>
        <v>0</v>
      </c>
      <c r="AD36" s="19">
        <f>+'Converted Data'!AD36</f>
        <v>0</v>
      </c>
      <c r="AE36" s="19">
        <f>+'Converted Data'!AE36</f>
        <v>0</v>
      </c>
      <c r="AF36" s="19">
        <f>+'Converted Data'!AF36</f>
        <v>0</v>
      </c>
      <c r="AG36" s="19">
        <f>+'Converted Data'!AG36</f>
        <v>0</v>
      </c>
      <c r="AH36" s="19">
        <f>+'Converted Data'!AH36</f>
        <v>0</v>
      </c>
      <c r="AI36" s="44">
        <f>+AI37</f>
        <v>3.7</v>
      </c>
      <c r="AJ36" s="19">
        <f>+'Converted Data'!AJ36</f>
        <v>0</v>
      </c>
      <c r="AK36" s="19">
        <f>+'Converted Data'!AK36</f>
        <v>0</v>
      </c>
      <c r="AL36" s="19">
        <f>+'Converted Data'!AL36</f>
        <v>0</v>
      </c>
      <c r="AM36" s="44">
        <f>+AM37</f>
        <v>2.2999999999999998</v>
      </c>
      <c r="AN36" s="19">
        <f>+'Converted Data'!AN36</f>
        <v>0</v>
      </c>
      <c r="AO36" s="19">
        <f>+'Converted Data'!AO36</f>
        <v>0</v>
      </c>
      <c r="AP36" s="19">
        <f>+'Converted Data'!AP36</f>
        <v>0</v>
      </c>
      <c r="AQ36" s="19">
        <f>+'Converted Data'!AQ36</f>
        <v>0</v>
      </c>
      <c r="AR36" s="19">
        <f>+'Converted Data'!AR36</f>
        <v>0</v>
      </c>
      <c r="AS36" s="19">
        <f>+'Converted Data'!AS36</f>
        <v>0</v>
      </c>
      <c r="AT36" s="19">
        <f>+'Converted Data'!AT36</f>
        <v>0</v>
      </c>
      <c r="AU36" s="19">
        <f>+'Converted Data'!AU36</f>
        <v>0</v>
      </c>
      <c r="AV36" s="19">
        <f>+'Converted Data'!AV36</f>
        <v>0</v>
      </c>
      <c r="AW36" s="19">
        <f>+'Converted Data'!AW36</f>
        <v>0</v>
      </c>
      <c r="AX36" s="19">
        <f>+'Converted Data'!AX36</f>
        <v>0</v>
      </c>
      <c r="AY36" s="44">
        <f>+AY37</f>
        <v>3</v>
      </c>
      <c r="AZ36" s="19">
        <f>+'Converted Data'!AZ36</f>
        <v>0</v>
      </c>
      <c r="BA36" s="19">
        <f>+'Converted Data'!BA36</f>
        <v>0</v>
      </c>
      <c r="BB36" s="44">
        <f>+BB37</f>
        <v>0.23333333333333334</v>
      </c>
      <c r="BC36" s="19">
        <f>+'Converted Data'!BC36</f>
        <v>0</v>
      </c>
      <c r="BD36" s="19">
        <f>+'Converted Data'!BD36</f>
        <v>0</v>
      </c>
      <c r="BE36" s="19">
        <f>+'Converted Data'!BE36</f>
        <v>0</v>
      </c>
      <c r="BF36" s="19">
        <f>+'Converted Data'!BF36</f>
        <v>0</v>
      </c>
      <c r="BG36" s="19">
        <f>+'Converted Data'!BG36</f>
        <v>0</v>
      </c>
      <c r="BH36" s="19">
        <f>+'Converted Data'!BH36</f>
        <v>0</v>
      </c>
      <c r="BI36" s="19">
        <f>+'Converted Data'!BI36</f>
        <v>0</v>
      </c>
      <c r="BJ36" s="19">
        <f>+'Converted Data'!BJ36</f>
        <v>0</v>
      </c>
      <c r="BK36" s="19">
        <f>+'Converted Data'!BK36</f>
        <v>0</v>
      </c>
      <c r="BL36" s="19">
        <f>+'Converted Data'!BL36</f>
        <v>0</v>
      </c>
      <c r="BM36" s="19">
        <f>+'Converted Data'!BM36</f>
        <v>0</v>
      </c>
      <c r="BN36" s="19">
        <f>+'Converted Data'!BN36</f>
        <v>0</v>
      </c>
      <c r="BO36" s="19">
        <f>+'Converted Data'!BO36</f>
        <v>0</v>
      </c>
      <c r="BP36" s="19">
        <f>+'Converted Data'!BP36</f>
        <v>0</v>
      </c>
      <c r="BQ36" s="19">
        <f>+'Converted Data'!BQ36</f>
        <v>0</v>
      </c>
      <c r="BR36" s="19">
        <f>+'Converted Data'!BR36</f>
        <v>0</v>
      </c>
      <c r="BS36" s="44">
        <f>+BS37</f>
        <v>1.7166666666666668</v>
      </c>
      <c r="BT36" s="44">
        <f>+BT37</f>
        <v>1.5166666666666666</v>
      </c>
      <c r="BU36" s="19">
        <f>+'Converted Data'!BU36</f>
        <v>0</v>
      </c>
      <c r="BV36" s="19">
        <f>+'Converted Data'!BV36</f>
        <v>0</v>
      </c>
      <c r="BW36" s="19">
        <f>+'Converted Data'!BW36</f>
        <v>0</v>
      </c>
      <c r="BX36" s="19">
        <f>+'Converted Data'!BX36</f>
        <v>0</v>
      </c>
      <c r="BY36" s="19">
        <f>+'Converted Data'!BY36</f>
        <v>0</v>
      </c>
      <c r="BZ36" s="44">
        <f>+BZ37</f>
        <v>0.31666666666666665</v>
      </c>
      <c r="CA36" s="19">
        <f>+'Converted Data'!CA36</f>
        <v>0</v>
      </c>
      <c r="CB36" s="19">
        <f>+'Converted Data'!CB36</f>
        <v>0</v>
      </c>
      <c r="CC36" s="19">
        <f>+'Converted Data'!CC36</f>
        <v>0</v>
      </c>
      <c r="CD36" s="19">
        <f>+'Converted Data'!CD36</f>
        <v>0</v>
      </c>
    </row>
    <row r="37" spans="1:82" x14ac:dyDescent="0.25">
      <c r="A37" s="215"/>
      <c r="B37" t="s">
        <v>87</v>
      </c>
      <c r="C37" t="s">
        <v>31</v>
      </c>
      <c r="D37" s="19">
        <f>+'Converted Data'!D37</f>
        <v>0.58333333333333337</v>
      </c>
      <c r="E37" s="19">
        <f>+'Converted Data'!E37</f>
        <v>2.0666666666666669</v>
      </c>
      <c r="F37" s="19">
        <f>+'Converted Data'!F37</f>
        <v>0.58333333333333337</v>
      </c>
      <c r="G37" s="66">
        <f>+'Converted Data'!G37</f>
        <v>10.516666666666667</v>
      </c>
      <c r="H37" s="19">
        <f>+'Converted Data'!H37</f>
        <v>2.5</v>
      </c>
      <c r="I37" s="19">
        <f>+'Converted Data'!I37</f>
        <v>4.4666666666666668</v>
      </c>
      <c r="J37" s="19">
        <f>+'Converted Data'!J37</f>
        <v>0.3</v>
      </c>
      <c r="K37" s="19">
        <f>+'Converted Data'!K37</f>
        <v>0.13333333333333333</v>
      </c>
      <c r="L37" s="19">
        <f>+'Converted Data'!L37</f>
        <v>3.7666666666666666</v>
      </c>
      <c r="M37" s="19">
        <f>+'Converted Data'!M37</f>
        <v>0.38333333333333336</v>
      </c>
      <c r="N37" s="19">
        <f>+'Converted Data'!N37</f>
        <v>5.166666666666667</v>
      </c>
      <c r="O37" s="19">
        <f>+'Converted Data'!O37</f>
        <v>11.716666666666667</v>
      </c>
      <c r="P37" s="19">
        <f>+'Converted Data'!P37</f>
        <v>1.2666666666666666</v>
      </c>
      <c r="Q37" s="19">
        <f>+'Converted Data'!Q37</f>
        <v>1.9833333333333334</v>
      </c>
      <c r="R37" s="19">
        <f>+'Converted Data'!R37</f>
        <v>3.8333333333333335</v>
      </c>
      <c r="S37" s="19">
        <f>+'Converted Data'!S37</f>
        <v>2.3666666666666667</v>
      </c>
      <c r="T37" s="19">
        <f>+'Converted Data'!T37</f>
        <v>0.71666666666666667</v>
      </c>
      <c r="U37" s="19">
        <f>+'Converted Data'!U37</f>
        <v>0.6</v>
      </c>
      <c r="V37" s="19">
        <f>+'Converted Data'!V37</f>
        <v>2.6833333333333336</v>
      </c>
      <c r="W37" s="19">
        <f>+'Converted Data'!W37</f>
        <v>0.25</v>
      </c>
      <c r="X37" s="19">
        <f>+'Converted Data'!X37</f>
        <v>1.2</v>
      </c>
      <c r="Y37" s="19">
        <f>+'Converted Data'!Y37-'Converted Data'!Y35</f>
        <v>0.76666666666666572</v>
      </c>
      <c r="Z37" s="19">
        <f>+'Converted Data'!Z37</f>
        <v>1.8333333333333335</v>
      </c>
      <c r="AA37" s="19">
        <f>+'Converted Data'!AA37</f>
        <v>3.45</v>
      </c>
      <c r="AB37" s="19">
        <f>+'Converted Data'!AB37</f>
        <v>0.66666666666666663</v>
      </c>
      <c r="AC37" s="19">
        <f>+'Converted Data'!AC37</f>
        <v>3.3833333333333333</v>
      </c>
      <c r="AD37" s="19">
        <f>+'Converted Data'!AD37</f>
        <v>8.6666666666666661</v>
      </c>
      <c r="AE37" s="19">
        <f>+'Converted Data'!AE37</f>
        <v>2.5</v>
      </c>
      <c r="AF37" s="19">
        <f>+'Converted Data'!AF37</f>
        <v>0.38333333333333336</v>
      </c>
      <c r="AG37" s="19">
        <f>+'Converted Data'!AG37</f>
        <v>3.5</v>
      </c>
      <c r="AH37" s="19">
        <f>+'Converted Data'!AH37</f>
        <v>2.15</v>
      </c>
      <c r="AI37" s="19">
        <f>+'Converted Data'!AI37</f>
        <v>3.7</v>
      </c>
      <c r="AJ37" s="19">
        <f>+'Converted Data'!AJ37</f>
        <v>1.1666666666666667</v>
      </c>
      <c r="AK37" s="19">
        <f>+'Converted Data'!AK37</f>
        <v>1.5166666666666666</v>
      </c>
      <c r="AL37" s="19">
        <f>+'Converted Data'!AL37</f>
        <v>0.18333333333333332</v>
      </c>
      <c r="AM37" s="19">
        <f>+'Converted Data'!AM37</f>
        <v>2.2999999999999998</v>
      </c>
      <c r="AN37" s="19">
        <f>+'Converted Data'!AN37</f>
        <v>6.1</v>
      </c>
      <c r="AO37" s="19">
        <f>+'Converted Data'!AO37</f>
        <v>1.85</v>
      </c>
      <c r="AP37" s="44">
        <f>+AP36</f>
        <v>0</v>
      </c>
      <c r="AQ37" s="19">
        <f>+'Converted Data'!AQ37</f>
        <v>0.41666666666666669</v>
      </c>
      <c r="AR37" s="44">
        <f>+'Converted Data'!AR19</f>
        <v>2.3166666666666664</v>
      </c>
      <c r="AS37" s="19">
        <f>+'Converted Data'!AS37</f>
        <v>1.6833333333333333</v>
      </c>
      <c r="AT37" s="19">
        <f>+'Converted Data'!AT37</f>
        <v>1.6666666666666665</v>
      </c>
      <c r="AU37" s="19">
        <f>+'Converted Data'!AU37</f>
        <v>1.5166666666666666</v>
      </c>
      <c r="AV37" s="19">
        <f>+'Converted Data'!AV37</f>
        <v>2.25</v>
      </c>
      <c r="AW37" s="19">
        <f>+'Converted Data'!AW37</f>
        <v>2.4500000000000002</v>
      </c>
      <c r="AX37" s="19">
        <f>+'Converted Data'!AX37</f>
        <v>0.5</v>
      </c>
      <c r="AY37" s="19">
        <f>+'Converted Data'!AY37</f>
        <v>3</v>
      </c>
      <c r="AZ37" s="19">
        <f>+'Converted Data'!AZ37</f>
        <v>3.8833333333333333</v>
      </c>
      <c r="BA37" s="19">
        <f>+'Converted Data'!BA37</f>
        <v>3.5666666666666664</v>
      </c>
      <c r="BB37" s="19">
        <f>+'Converted Data'!BB37</f>
        <v>0.23333333333333334</v>
      </c>
      <c r="BC37" s="19">
        <f>+'Converted Data'!BC37</f>
        <v>2.5666666666666664</v>
      </c>
      <c r="BD37" s="19">
        <f>+'Converted Data'!BD37</f>
        <v>2.6166666666666667</v>
      </c>
      <c r="BE37" s="19">
        <f>+'Converted Data'!BE37</f>
        <v>2.0833333333333335</v>
      </c>
      <c r="BF37" s="19">
        <f>+'Converted Data'!BF37</f>
        <v>2.2166666666666668</v>
      </c>
      <c r="BG37" s="19">
        <f>+'Converted Data'!BG37</f>
        <v>1.95</v>
      </c>
      <c r="BH37" s="19">
        <f>+'Converted Data'!BH37</f>
        <v>2.1333333333333333</v>
      </c>
      <c r="BI37" s="19">
        <f>BI36+'Converted Data'!BI37</f>
        <v>3</v>
      </c>
      <c r="BJ37" s="19">
        <f>+'Converted Data'!BJ37</f>
        <v>1.85</v>
      </c>
      <c r="BK37" s="19">
        <f>+'Converted Data'!BK37</f>
        <v>1.3166666666666667</v>
      </c>
      <c r="BL37" s="19">
        <f>BL36+'Converted Data'!BL37</f>
        <v>0.5</v>
      </c>
      <c r="BM37" s="19">
        <f>BM36+'Converted Data'!BM37</f>
        <v>0.53333333333333333</v>
      </c>
      <c r="BN37" s="19">
        <f>BN36+'Converted Data'!BN37</f>
        <v>2.5</v>
      </c>
      <c r="BO37" s="19">
        <f>BO36+'Converted Data'!BO37</f>
        <v>5.5333333333333332</v>
      </c>
      <c r="BP37" s="19">
        <f>+'Converted Data'!BP37</f>
        <v>2.25</v>
      </c>
      <c r="BQ37" s="19">
        <f>BQ36+'Converted Data'!BQ37</f>
        <v>4.583333333333333</v>
      </c>
      <c r="BR37" s="19">
        <f>+'Converted Data'!BR37</f>
        <v>10</v>
      </c>
      <c r="BS37" s="19">
        <f>+'Converted Data'!BS37</f>
        <v>1.7166666666666668</v>
      </c>
      <c r="BT37" s="19">
        <f>+'Converted Data'!BT37</f>
        <v>1.5166666666666666</v>
      </c>
      <c r="BU37" s="19">
        <f>+'Converted Data'!BU37</f>
        <v>4.916666666666667</v>
      </c>
      <c r="BV37" s="19">
        <f>+'Converted Data'!BV37</f>
        <v>2.3333333333333335</v>
      </c>
      <c r="BW37" s="19">
        <f>+'Converted Data'!BW37</f>
        <v>4.3499999999999996</v>
      </c>
      <c r="BX37" s="19">
        <f>+'Converted Data'!BX37</f>
        <v>1.8</v>
      </c>
      <c r="BY37" s="19">
        <f>+'Converted Data'!BY37</f>
        <v>2.9666666666666668</v>
      </c>
      <c r="BZ37" s="19">
        <f>+'Converted Data'!BZ37</f>
        <v>0.31666666666666665</v>
      </c>
      <c r="CA37" s="19">
        <f>+'Converted Data'!CA37</f>
        <v>1.6833333333333333</v>
      </c>
      <c r="CB37" s="19">
        <f>+'Converted Data'!CB37</f>
        <v>1.7</v>
      </c>
      <c r="CC37" s="19">
        <f>+'Converted Data'!CC37</f>
        <v>2.1666666666666665</v>
      </c>
      <c r="CD37" s="19">
        <f>+'Converted Data'!CD37</f>
        <v>6.8</v>
      </c>
    </row>
    <row r="38" spans="1:82" x14ac:dyDescent="0.25">
      <c r="A38" s="215"/>
      <c r="B38" t="s">
        <v>87</v>
      </c>
      <c r="C38" t="s">
        <v>32</v>
      </c>
      <c r="D38" s="19">
        <f>+'Converted Data'!D38</f>
        <v>1</v>
      </c>
      <c r="E38" s="19">
        <f>+'Converted Data'!E38</f>
        <v>2.5166666666666666</v>
      </c>
      <c r="F38" s="19">
        <f>+'Converted Data'!F38</f>
        <v>0.78333333333333333</v>
      </c>
      <c r="G38" s="66">
        <f>+G37+'Converted Data'!G38</f>
        <v>16.333333333333336</v>
      </c>
      <c r="H38" s="19">
        <f>+'Converted Data'!H38</f>
        <v>2.9666666666666668</v>
      </c>
      <c r="I38" s="19">
        <f>+'Converted Data'!I38</f>
        <v>4.666666666666667</v>
      </c>
      <c r="J38" s="19">
        <f>+'Converted Data'!J38</f>
        <v>0.45</v>
      </c>
      <c r="K38" s="19">
        <f>+'Converted Data'!K38</f>
        <v>0.4</v>
      </c>
      <c r="L38" s="19">
        <f>+'Converted Data'!L38</f>
        <v>5.9333333333333336</v>
      </c>
      <c r="M38" s="19">
        <f>+'Converted Data'!M38</f>
        <v>2.0666666666666669</v>
      </c>
      <c r="N38" s="19">
        <f>+'Converted Data'!N38</f>
        <v>6.25</v>
      </c>
      <c r="O38" s="19">
        <f>+'Converted Data'!O38</f>
        <v>14.383333333333333</v>
      </c>
      <c r="P38" s="19">
        <f>+'Converted Data'!P38</f>
        <v>7.7</v>
      </c>
      <c r="Q38" s="19">
        <f>+'Converted Data'!Q38</f>
        <v>2.2666666666666666</v>
      </c>
      <c r="R38" s="19">
        <f>+'Converted Data'!R38</f>
        <v>5.166666666666667</v>
      </c>
      <c r="S38" s="19">
        <f>+'Converted Data'!S38</f>
        <v>2.5666666666666664</v>
      </c>
      <c r="T38" s="19">
        <f>+'Converted Data'!T38</f>
        <v>0.76666666666666672</v>
      </c>
      <c r="U38" s="19">
        <f>+'Converted Data'!U38</f>
        <v>0.81666666666666665</v>
      </c>
      <c r="V38" s="19">
        <f>+'Converted Data'!V38</f>
        <v>2.9333333333333336</v>
      </c>
      <c r="W38" s="19">
        <f>W37+'Converted Data'!W38</f>
        <v>0.91666666666666663</v>
      </c>
      <c r="X38" s="19">
        <f>+'Converted Data'!X38</f>
        <v>1.4666666666666668</v>
      </c>
      <c r="Y38" s="19">
        <f>Y37+('Converted Data'!Y38-'Converted Data'!Y37)</f>
        <v>1.3500000000000014</v>
      </c>
      <c r="Z38" s="19">
        <f>+'Converted Data'!Z38</f>
        <v>2.1666666666666665</v>
      </c>
      <c r="AA38" s="19">
        <f>+'Converted Data'!AA38</f>
        <v>3.7666666666666666</v>
      </c>
      <c r="AB38" s="19">
        <f>+'Converted Data'!AB38</f>
        <v>1.0833333333333333</v>
      </c>
      <c r="AC38" s="19">
        <f>+'Converted Data'!AC38</f>
        <v>3.4166666666666665</v>
      </c>
      <c r="AD38" s="19">
        <f>+'Converted Data'!AD38</f>
        <v>8.9166666666666661</v>
      </c>
      <c r="AE38" s="19">
        <f>AE37+'Converted Data'!AE38</f>
        <v>2.5833333333333335</v>
      </c>
      <c r="AF38" s="19">
        <f>+'Converted Data'!AF38</f>
        <v>0.8</v>
      </c>
      <c r="AG38" s="19">
        <f>+'Converted Data'!AG38</f>
        <v>3.9666666666666668</v>
      </c>
      <c r="AH38" s="19">
        <f>+'Converted Data'!AH38</f>
        <v>2.8833333333333333</v>
      </c>
      <c r="AI38" s="19">
        <f>+'Converted Data'!AI38</f>
        <v>4.2</v>
      </c>
      <c r="AJ38" s="19">
        <f>+'Converted Data'!AJ38</f>
        <v>1.3333333333333333</v>
      </c>
      <c r="AK38" s="19">
        <f>+'Converted Data'!AK38</f>
        <v>1.9833333333333334</v>
      </c>
      <c r="AL38" s="19">
        <f>+'Converted Data'!AL38</f>
        <v>0.9</v>
      </c>
      <c r="AM38" s="19">
        <f>+'Converted Data'!AM38</f>
        <v>3.3666666666666667</v>
      </c>
      <c r="AN38" s="19">
        <f>+'Converted Data'!AN38</f>
        <v>6.2666666666666666</v>
      </c>
      <c r="AO38" s="19">
        <f>+'Converted Data'!AO38</f>
        <v>1.9</v>
      </c>
      <c r="AP38" s="19">
        <f>AP37+'Converted Data'!AP38</f>
        <v>0.83333333333333337</v>
      </c>
      <c r="AQ38" s="19">
        <f>+'Converted Data'!AQ38</f>
        <v>0.66666666666666663</v>
      </c>
      <c r="AR38" s="44">
        <f>+AR37</f>
        <v>2.3166666666666664</v>
      </c>
      <c r="AS38" s="19">
        <f>+'Converted Data'!AS38</f>
        <v>2</v>
      </c>
      <c r="AT38" s="19">
        <f>AT37+'Converted Data'!AT38</f>
        <v>1.7833333333333332</v>
      </c>
      <c r="AU38" s="19">
        <f>+'Converted Data'!AU38</f>
        <v>1.65</v>
      </c>
      <c r="AV38" s="19">
        <f t="shared" ref="AV38:AV43" si="6">+AV37</f>
        <v>2.25</v>
      </c>
      <c r="AW38" s="19">
        <f>+'Converted Data'!AW38</f>
        <v>3.0166666666666666</v>
      </c>
      <c r="AX38" s="19">
        <f>+'Converted Data'!AX38</f>
        <v>0.16666666666666666</v>
      </c>
      <c r="AY38" s="19">
        <f>+'Converted Data'!AY38</f>
        <v>5</v>
      </c>
      <c r="AZ38" s="19">
        <f>+'Converted Data'!AZ38</f>
        <v>4.55</v>
      </c>
      <c r="BA38" s="19">
        <f>+'Converted Data'!BA38</f>
        <v>5.0166666666666666</v>
      </c>
      <c r="BB38" s="19">
        <f>+'Converted Data'!BB38</f>
        <v>0.28333333333333333</v>
      </c>
      <c r="BC38" s="19">
        <f>+'Converted Data'!BC38</f>
        <v>2.5833333333333335</v>
      </c>
      <c r="BD38" s="19">
        <f>+'Converted Data'!BD38</f>
        <v>2.65</v>
      </c>
      <c r="BE38" s="19">
        <f>+'Converted Data'!BE38</f>
        <v>2.35</v>
      </c>
      <c r="BF38" s="19">
        <f>+'Converted Data'!BF38</f>
        <v>2.5833333333333335</v>
      </c>
      <c r="BG38" s="19">
        <f>+'Converted Data'!BG38</f>
        <v>2.1833333333333331</v>
      </c>
      <c r="BH38" s="19">
        <f>+'Converted Data'!BH38</f>
        <v>2.3333333333333335</v>
      </c>
      <c r="BI38" s="19">
        <f>BI37+'Converted Data'!BI38</f>
        <v>3.1666666666666665</v>
      </c>
      <c r="BJ38" s="19">
        <f>+'Converted Data'!BJ38</f>
        <v>5.0166666666666666</v>
      </c>
      <c r="BK38" s="19">
        <f>+'Converted Data'!BK38</f>
        <v>3.65</v>
      </c>
      <c r="BL38" s="19">
        <f>BL37+'Converted Data'!BL38</f>
        <v>1</v>
      </c>
      <c r="BM38" s="19">
        <f>BM37+'Converted Data'!BM38</f>
        <v>1</v>
      </c>
      <c r="BN38" s="19">
        <f>BN37+'Converted Data'!BN38</f>
        <v>2.7</v>
      </c>
      <c r="BO38" s="19">
        <f>BO37+'Converted Data'!BO38</f>
        <v>8.0333333333333332</v>
      </c>
      <c r="BP38" s="19">
        <f>+'Converted Data'!BP38</f>
        <v>5.45</v>
      </c>
      <c r="BQ38" s="19">
        <f>BQ37+'Converted Data'!BQ38</f>
        <v>7.333333333333333</v>
      </c>
      <c r="BR38" s="19">
        <f>+'Converted Data'!BR38</f>
        <v>15.75</v>
      </c>
      <c r="BS38" s="19">
        <f>+'Converted Data'!BS38</f>
        <v>2.0833333333333335</v>
      </c>
      <c r="BT38" s="19">
        <f>+'Converted Data'!BT38</f>
        <v>1.95</v>
      </c>
      <c r="BU38" s="19">
        <f>+'Converted Data'!BU38</f>
        <v>14.083333333333334</v>
      </c>
      <c r="BV38" s="19">
        <f>+'Converted Data'!BV38</f>
        <v>2.4166666666666665</v>
      </c>
      <c r="BW38" s="19">
        <f>+'Converted Data'!BW38</f>
        <v>4.4833333333333334</v>
      </c>
      <c r="BX38" s="19">
        <f>+'Converted Data'!BX38</f>
        <v>2.0333333333333332</v>
      </c>
      <c r="BY38" s="19">
        <f>+'Converted Data'!BY38</f>
        <v>3.65</v>
      </c>
      <c r="BZ38" s="19">
        <f>+'Converted Data'!BZ38</f>
        <v>0.48333333333333334</v>
      </c>
      <c r="CA38" s="19">
        <f>+'Converted Data'!CA38</f>
        <v>1.8166666666666667</v>
      </c>
      <c r="CB38" s="19">
        <f>+'Converted Data'!CB38</f>
        <v>1.85</v>
      </c>
      <c r="CC38" s="19">
        <f>+'Converted Data'!CC38</f>
        <v>2.9333333333333336</v>
      </c>
      <c r="CD38" s="19">
        <f>+'Converted Data'!CD38</f>
        <v>8.3333333333333339</v>
      </c>
    </row>
    <row r="39" spans="1:82" x14ac:dyDescent="0.25">
      <c r="A39" s="215"/>
      <c r="B39" t="s">
        <v>87</v>
      </c>
      <c r="C39" t="s">
        <v>33</v>
      </c>
      <c r="D39" s="19">
        <f>+'Converted Data'!D39</f>
        <v>1.1000000000000001</v>
      </c>
      <c r="E39" s="19">
        <f>+'Converted Data'!E39</f>
        <v>4.333333333333333</v>
      </c>
      <c r="F39" s="19">
        <f>+'Converted Data'!F39</f>
        <v>1.05</v>
      </c>
      <c r="G39" s="66">
        <f>+G38+'Converted Data'!G39</f>
        <v>18.000000000000004</v>
      </c>
      <c r="H39" s="19">
        <f>+'Converted Data'!H39</f>
        <v>3.8833333333333333</v>
      </c>
      <c r="I39" s="19">
        <f>+'Converted Data'!I39</f>
        <v>6</v>
      </c>
      <c r="J39" s="19">
        <f>+'Converted Data'!J39</f>
        <v>0.8666666666666667</v>
      </c>
      <c r="K39" s="19">
        <f>+'Converted Data'!K39</f>
        <v>0.78333333333333333</v>
      </c>
      <c r="L39" s="19">
        <f>+'Converted Data'!L39</f>
        <v>7.6833333333333336</v>
      </c>
      <c r="M39" s="19">
        <f>+'Converted Data'!M39</f>
        <v>2.65</v>
      </c>
      <c r="N39" s="19">
        <f>+'Converted Data'!N39</f>
        <v>7.3833333333333337</v>
      </c>
      <c r="O39" s="19">
        <f>+'Converted Data'!O39</f>
        <v>16.75</v>
      </c>
      <c r="P39" s="19">
        <f>+'Converted Data'!P39</f>
        <v>9.1999999999999993</v>
      </c>
      <c r="Q39" s="19">
        <f>+'Converted Data'!Q39</f>
        <v>2.5333333333333332</v>
      </c>
      <c r="R39" s="19">
        <f>+'Converted Data'!R39</f>
        <v>7</v>
      </c>
      <c r="S39" s="19">
        <f>+'Converted Data'!S39</f>
        <v>2.9833333333333334</v>
      </c>
      <c r="T39" s="19">
        <f>+'Converted Data'!T39</f>
        <v>1.1000000000000001</v>
      </c>
      <c r="U39" s="19">
        <f>+'Converted Data'!U39</f>
        <v>1.4</v>
      </c>
      <c r="V39" s="19">
        <f>+'Converted Data'!V39</f>
        <v>3.5666666666666664</v>
      </c>
      <c r="W39" s="19">
        <f>+W38</f>
        <v>0.91666666666666663</v>
      </c>
      <c r="X39" s="19">
        <f>+'Converted Data'!X39</f>
        <v>1.9833333333333334</v>
      </c>
      <c r="Y39" s="19">
        <f>Y38+('Converted Data'!Y39-'Converted Data'!Y38)</f>
        <v>1.8333333333333357</v>
      </c>
      <c r="Z39" s="19">
        <f>+'Converted Data'!Z39</f>
        <v>2.9333333333333336</v>
      </c>
      <c r="AA39" s="19">
        <f>+'Converted Data'!AA39</f>
        <v>5.333333333333333</v>
      </c>
      <c r="AB39" s="19">
        <f>+'Converted Data'!AB39</f>
        <v>1.65</v>
      </c>
      <c r="AC39" s="19">
        <f>+'Converted Data'!AC39</f>
        <v>3.6</v>
      </c>
      <c r="AD39" s="19">
        <f>+'Converted Data'!AD39</f>
        <v>9.8666666666666671</v>
      </c>
      <c r="AE39" s="19">
        <f>AE38+'Converted Data'!AE39</f>
        <v>2.6166666666666667</v>
      </c>
      <c r="AF39" s="19">
        <f>+'Converted Data'!AF39</f>
        <v>0.91666666666666663</v>
      </c>
      <c r="AG39" s="19">
        <f>+'Converted Data'!AG39</f>
        <v>4.5</v>
      </c>
      <c r="AH39" s="19">
        <f>+'Converted Data'!AH39</f>
        <v>3.3833333333333333</v>
      </c>
      <c r="AI39" s="19">
        <f>+'Converted Data'!AI39</f>
        <v>4.8499999999999996</v>
      </c>
      <c r="AJ39" s="19">
        <f>+'Converted Data'!AJ39</f>
        <v>1.6666666666666665</v>
      </c>
      <c r="AK39" s="19">
        <f>+'Converted Data'!AK39</f>
        <v>3</v>
      </c>
      <c r="AL39" s="19">
        <f>+'Converted Data'!AL39</f>
        <v>1.85</v>
      </c>
      <c r="AM39" s="19">
        <f>+'Converted Data'!AM39</f>
        <v>5</v>
      </c>
      <c r="AN39" s="19">
        <f>+'Converted Data'!AN39</f>
        <v>8.3000000000000007</v>
      </c>
      <c r="AO39" s="19">
        <f>+'Converted Data'!AO39</f>
        <v>2.4833333333333334</v>
      </c>
      <c r="AP39" s="19">
        <f>AP38+'Converted Data'!AP39</f>
        <v>2.3333333333333335</v>
      </c>
      <c r="AQ39" s="19">
        <f>+'Converted Data'!AQ39</f>
        <v>0.71666666666666667</v>
      </c>
      <c r="AR39" s="19">
        <f>AR38+'Converted Data'!AR39</f>
        <v>3.3499999999999996</v>
      </c>
      <c r="AS39" s="19">
        <f>+'Converted Data'!AS39</f>
        <v>2.4666666666666668</v>
      </c>
      <c r="AT39" s="19">
        <f>AT38+'Converted Data'!AT39</f>
        <v>2.1999999999999997</v>
      </c>
      <c r="AU39" s="19">
        <f>+'Converted Data'!AU39</f>
        <v>2.0499999999999998</v>
      </c>
      <c r="AV39" s="19">
        <f t="shared" si="6"/>
        <v>2.25</v>
      </c>
      <c r="AW39" s="19">
        <f>+'Converted Data'!AW39</f>
        <v>3.3333333333333335</v>
      </c>
      <c r="AX39" s="19">
        <f>+'Converted Data'!AX39</f>
        <v>0.83333333333333337</v>
      </c>
      <c r="AY39" s="19">
        <f>+'Converted Data'!AY39</f>
        <v>6.833333333333333</v>
      </c>
      <c r="AZ39" s="19">
        <f>+'Converted Data'!AZ39</f>
        <v>5.916666666666667</v>
      </c>
      <c r="BA39" s="19">
        <f>+'Converted Data'!BA39</f>
        <v>7.6166666666666671</v>
      </c>
      <c r="BB39" s="19">
        <f>+'Converted Data'!BB39</f>
        <v>0.95</v>
      </c>
      <c r="BC39" s="19">
        <f>+'Converted Data'!BC39</f>
        <v>3.1333333333333333</v>
      </c>
      <c r="BD39" s="19">
        <f>+'Converted Data'!BD39</f>
        <v>3.0166666666666666</v>
      </c>
      <c r="BE39" s="19">
        <f>+'Converted Data'!BE39</f>
        <v>2.85</v>
      </c>
      <c r="BF39" s="19">
        <f>+'Converted Data'!BF39</f>
        <v>2.85</v>
      </c>
      <c r="BG39" s="19">
        <f>+'Converted Data'!BG39</f>
        <v>3.9333333333333336</v>
      </c>
      <c r="BH39" s="19">
        <f>+'Converted Data'!BH39</f>
        <v>2.9166666666666665</v>
      </c>
      <c r="BI39" s="19">
        <f>BI38+'Converted Data'!BI39</f>
        <v>4.1666666666666661</v>
      </c>
      <c r="BJ39" s="19">
        <f>+'Converted Data'!BJ39</f>
        <v>6.1333333333333337</v>
      </c>
      <c r="BK39" s="19">
        <f>+'Converted Data'!BK39</f>
        <v>4.8833333333333329</v>
      </c>
      <c r="BL39" s="19">
        <f>BL38+'Converted Data'!BL39</f>
        <v>1.5166666666666666</v>
      </c>
      <c r="BM39" s="19">
        <f>BM38+'Converted Data'!BM39</f>
        <v>1.55</v>
      </c>
      <c r="BN39" s="19">
        <f>BN38+'Converted Data'!BN39</f>
        <v>3.2333333333333334</v>
      </c>
      <c r="BO39" s="19">
        <f>BO38+'Converted Data'!BO39</f>
        <v>13.2</v>
      </c>
      <c r="BP39" s="19">
        <f>+'Converted Data'!BP39</f>
        <v>6.45</v>
      </c>
      <c r="BQ39" s="19">
        <f>BQ38+'Converted Data'!BQ39</f>
        <v>13.583333333333332</v>
      </c>
      <c r="BR39" s="19">
        <f>+'Converted Data'!BR39</f>
        <v>16.5</v>
      </c>
      <c r="BS39" s="19">
        <f>+'Converted Data'!BS39</f>
        <v>2.4500000000000002</v>
      </c>
      <c r="BT39" s="19">
        <f>+'Converted Data'!BT39</f>
        <v>2.9</v>
      </c>
      <c r="BU39" s="19">
        <f>+'Converted Data'!BU39</f>
        <v>14.75</v>
      </c>
      <c r="BV39" s="19">
        <f>+'Converted Data'!BV39</f>
        <v>2.6166666666666667</v>
      </c>
      <c r="BW39" s="19">
        <f>+'Converted Data'!BW39</f>
        <v>5.2666666666666666</v>
      </c>
      <c r="BX39" s="19">
        <f>+'Converted Data'!BX39</f>
        <v>2.5</v>
      </c>
      <c r="BY39" s="19">
        <f>+'Converted Data'!BY39</f>
        <v>4.7666666666666666</v>
      </c>
      <c r="BZ39" s="19">
        <f>+'Converted Data'!BZ39</f>
        <v>0.75</v>
      </c>
      <c r="CA39" s="19">
        <f>+'Converted Data'!CA39</f>
        <v>2.3333333333333335</v>
      </c>
      <c r="CB39" s="19">
        <f>+'Converted Data'!CB39</f>
        <v>2.2000000000000002</v>
      </c>
      <c r="CC39" s="19">
        <f>+'Converted Data'!CC39</f>
        <v>3.1666666666666665</v>
      </c>
      <c r="CD39" s="19">
        <f>+'Converted Data'!CD39</f>
        <v>9.6666666666666661</v>
      </c>
    </row>
    <row r="40" spans="1:82" x14ac:dyDescent="0.25">
      <c r="A40" s="215"/>
      <c r="B40" t="s">
        <v>87</v>
      </c>
      <c r="C40" t="s">
        <v>34</v>
      </c>
      <c r="D40" s="19">
        <f>+'Converted Data'!D40</f>
        <v>1.2833333333333332</v>
      </c>
      <c r="E40" s="19">
        <f>+'Converted Data'!E40</f>
        <v>4.9000000000000004</v>
      </c>
      <c r="F40" s="19">
        <f>+'Converted Data'!F40</f>
        <v>2</v>
      </c>
      <c r="G40" s="66">
        <f>+G39+'Converted Data'!G40</f>
        <v>19.383333333333336</v>
      </c>
      <c r="H40" s="19">
        <f>+'Converted Data'!H40</f>
        <v>4.5</v>
      </c>
      <c r="I40" s="19">
        <f>+'Converted Data'!I40</f>
        <v>6.7333333333333334</v>
      </c>
      <c r="J40" s="19">
        <f>+'Converted Data'!J40</f>
        <v>1.05</v>
      </c>
      <c r="K40" s="19">
        <f>+'Converted Data'!K40</f>
        <v>0.91666666666666663</v>
      </c>
      <c r="L40" s="19">
        <f>+'Converted Data'!L40</f>
        <v>10</v>
      </c>
      <c r="M40" s="19">
        <f>+'Converted Data'!M40</f>
        <v>3</v>
      </c>
      <c r="N40" s="19">
        <f>+'Converted Data'!N40</f>
        <v>8.3000000000000007</v>
      </c>
      <c r="O40" s="19">
        <f>+'Converted Data'!O40</f>
        <v>17.333333333333332</v>
      </c>
      <c r="P40" s="19">
        <f>+'Converted Data'!P40</f>
        <v>9.6</v>
      </c>
      <c r="Q40" s="19">
        <f>+'Converted Data'!Q40</f>
        <v>2.6833333333333336</v>
      </c>
      <c r="R40" s="19">
        <f>+'Converted Data'!R40</f>
        <v>9.6</v>
      </c>
      <c r="S40" s="19">
        <f>+'Converted Data'!S40</f>
        <v>3.2833333333333332</v>
      </c>
      <c r="T40" s="19">
        <f>+'Converted Data'!T40</f>
        <v>1.2833333333333332</v>
      </c>
      <c r="U40" s="19">
        <f>+'Converted Data'!U40</f>
        <v>1.8</v>
      </c>
      <c r="V40" s="19">
        <f>+'Converted Data'!V40</f>
        <v>4.0666666666666664</v>
      </c>
      <c r="W40" s="19">
        <f>+W39</f>
        <v>0.91666666666666663</v>
      </c>
      <c r="X40" s="19">
        <f>+'Converted Data'!X40</f>
        <v>2.35</v>
      </c>
      <c r="Y40" s="19">
        <f>Y39+('Converted Data'!Y40-'Converted Data'!Y39)</f>
        <v>3.06666666666667</v>
      </c>
      <c r="Z40" s="19">
        <f>+'Converted Data'!Z40</f>
        <v>3.3666666666666667</v>
      </c>
      <c r="AA40" s="19">
        <f>+'Converted Data'!AA40</f>
        <v>7.833333333333333</v>
      </c>
      <c r="AB40" s="19">
        <f>+'Converted Data'!AB40</f>
        <v>2.65</v>
      </c>
      <c r="AC40" s="19">
        <f>+'Converted Data'!AC40</f>
        <v>4.0166666666666666</v>
      </c>
      <c r="AD40" s="19">
        <f>+'Converted Data'!AD40</f>
        <v>10.583333333333334</v>
      </c>
      <c r="AE40" s="19">
        <f>AE39+'Converted Data'!AE40</f>
        <v>3.95</v>
      </c>
      <c r="AF40" s="19">
        <f>+'Converted Data'!AF40</f>
        <v>1.1499999999999999</v>
      </c>
      <c r="AG40" s="19">
        <f>+'Converted Data'!AG40</f>
        <v>5.0166666666666666</v>
      </c>
      <c r="AH40" s="19">
        <f>+'Converted Data'!AH40</f>
        <v>3.6</v>
      </c>
      <c r="AI40" s="19">
        <f>+'Converted Data'!AI40</f>
        <v>5.65</v>
      </c>
      <c r="AJ40" s="19">
        <f>+'Converted Data'!AJ40</f>
        <v>3</v>
      </c>
      <c r="AK40" s="19">
        <f>+'Converted Data'!AK40</f>
        <v>3.5333333333333332</v>
      </c>
      <c r="AL40" s="19">
        <f>+'Converted Data'!AL40</f>
        <v>3.3333333333333335</v>
      </c>
      <c r="AM40" s="19">
        <f>+'Converted Data'!AM40</f>
        <v>8.65</v>
      </c>
      <c r="AN40" s="19">
        <f>+'Converted Data'!AN40</f>
        <v>10.316666666666666</v>
      </c>
      <c r="AO40" s="19">
        <f>+'Converted Data'!AO40</f>
        <v>2.85</v>
      </c>
      <c r="AP40" s="19">
        <f>AP39+'Converted Data'!AP40</f>
        <v>3.3333333333333335</v>
      </c>
      <c r="AQ40" s="19">
        <f>+'Converted Data'!AQ40</f>
        <v>1.2333333333333334</v>
      </c>
      <c r="AR40" s="19">
        <f>AR39+'Converted Data'!AR40</f>
        <v>4.3999999999999995</v>
      </c>
      <c r="AS40" s="19">
        <f>+'Converted Data'!AS40</f>
        <v>2.7833333333333332</v>
      </c>
      <c r="AT40" s="19">
        <f>AT39+'Converted Data'!AT40</f>
        <v>2.5999999999999996</v>
      </c>
      <c r="AU40" s="19">
        <f>+'Converted Data'!AU40</f>
        <v>2.5333333333333332</v>
      </c>
      <c r="AV40" s="19">
        <f t="shared" si="6"/>
        <v>2.25</v>
      </c>
      <c r="AW40" s="19">
        <f>+'Converted Data'!AW40</f>
        <v>4.2166666666666668</v>
      </c>
      <c r="AX40" s="19">
        <f>+'Converted Data'!AX40</f>
        <v>1.1000000000000001</v>
      </c>
      <c r="AY40" s="19">
        <f>+'Converted Data'!AY40</f>
        <v>9.5</v>
      </c>
      <c r="AZ40" s="19">
        <f>+'Converted Data'!AZ40</f>
        <v>6.7</v>
      </c>
      <c r="BA40" s="19">
        <f>+'Converted Data'!BA40</f>
        <v>9.2166666666666668</v>
      </c>
      <c r="BB40" s="19">
        <f>+'Converted Data'!BB40</f>
        <v>1.4833333333333334</v>
      </c>
      <c r="BC40" s="19">
        <f>+'Converted Data'!BC40</f>
        <v>3.4333333333333336</v>
      </c>
      <c r="BD40" s="19">
        <f>+'Converted Data'!BD40</f>
        <v>3.25</v>
      </c>
      <c r="BE40" s="19">
        <f>+'Converted Data'!BE40</f>
        <v>3.2333333333333334</v>
      </c>
      <c r="BF40" s="19">
        <f>+'Converted Data'!BF40</f>
        <v>3.1833333333333331</v>
      </c>
      <c r="BG40" s="19">
        <f>+'Converted Data'!BG40</f>
        <v>4.25</v>
      </c>
      <c r="BH40" s="19">
        <f>+'Converted Data'!BH40</f>
        <v>3.1666666666666665</v>
      </c>
      <c r="BI40" s="19">
        <f>+BI39</f>
        <v>4.1666666666666661</v>
      </c>
      <c r="BJ40" s="19">
        <f>+'Converted Data'!BJ40</f>
        <v>6.583333333333333</v>
      </c>
      <c r="BK40" s="19">
        <f>+'Converted Data'!BK40</f>
        <v>5.416666666666667</v>
      </c>
      <c r="BL40" s="19">
        <f>BL39+'Converted Data'!BL40</f>
        <v>1.8499999999999999</v>
      </c>
      <c r="BM40" s="19">
        <f>BM39+'Converted Data'!BM40</f>
        <v>1.8833333333333333</v>
      </c>
      <c r="BN40" s="19">
        <f>BN39+'Converted Data'!BN40</f>
        <v>3.5333333333333332</v>
      </c>
      <c r="BO40" s="19">
        <f>BO39+'Converted Data'!BO40</f>
        <v>15.366666666666665</v>
      </c>
      <c r="BP40" s="19">
        <f>+'Converted Data'!BP40</f>
        <v>7.5166666666666666</v>
      </c>
      <c r="BQ40" s="19">
        <f>BQ39+'Converted Data'!BQ40</f>
        <v>16.916666666666664</v>
      </c>
      <c r="BR40" s="19">
        <f>+'Converted Data'!BR40</f>
        <v>17.5</v>
      </c>
      <c r="BS40" s="19">
        <f>+'Converted Data'!BS40</f>
        <v>2.85</v>
      </c>
      <c r="BT40" s="19">
        <f>+'Converted Data'!BT40</f>
        <v>3.95</v>
      </c>
      <c r="BU40" s="19">
        <f>+'Converted Data'!BU40</f>
        <v>15.516666666666667</v>
      </c>
      <c r="BV40" s="19">
        <f>+'Converted Data'!BV40</f>
        <v>2.8333333333333335</v>
      </c>
      <c r="BW40" s="19">
        <f>+'Converted Data'!BW40</f>
        <v>5.6833333333333336</v>
      </c>
      <c r="BX40" s="19">
        <f>+'Converted Data'!BX40</f>
        <v>3.25</v>
      </c>
      <c r="BY40" s="19">
        <f>+'Converted Data'!BY40</f>
        <v>5.35</v>
      </c>
      <c r="BZ40" s="19">
        <f>+'Converted Data'!BZ40</f>
        <v>0.96666666666666667</v>
      </c>
      <c r="CA40" s="19">
        <f>+'Converted Data'!CA40</f>
        <v>2.4833333333333334</v>
      </c>
      <c r="CB40" s="19">
        <f>+'Converted Data'!CB40</f>
        <v>2.4666666666666668</v>
      </c>
      <c r="CC40" s="19">
        <f>+'Converted Data'!CC40</f>
        <v>3.8666666666666667</v>
      </c>
      <c r="CD40" s="19">
        <f>+'Converted Data'!CD40</f>
        <v>10.033333333333333</v>
      </c>
    </row>
    <row r="41" spans="1:82" x14ac:dyDescent="0.25">
      <c r="A41" s="215"/>
      <c r="B41" t="s">
        <v>87</v>
      </c>
      <c r="C41" t="s">
        <v>35</v>
      </c>
      <c r="D41" s="19">
        <f>+'Converted Data'!D41</f>
        <v>1.55</v>
      </c>
      <c r="E41" s="19">
        <f>+'Converted Data'!E41</f>
        <v>6.2666666666666666</v>
      </c>
      <c r="F41" s="19">
        <f>+'Converted Data'!F41</f>
        <v>3.05</v>
      </c>
      <c r="G41" s="66">
        <f>+G40+'Converted Data'!G41</f>
        <v>20.550000000000004</v>
      </c>
      <c r="H41" s="19">
        <f>+'Converted Data'!H41</f>
        <v>5.1333333333333337</v>
      </c>
      <c r="I41" s="19">
        <f>+'Converted Data'!I41</f>
        <v>7.7</v>
      </c>
      <c r="J41" s="19">
        <f>+'Converted Data'!J41</f>
        <v>1.3666666666666667</v>
      </c>
      <c r="K41" s="19">
        <f>+'Converted Data'!K41</f>
        <v>1.2</v>
      </c>
      <c r="L41" s="19">
        <f>+'Converted Data'!L41</f>
        <v>12.25</v>
      </c>
      <c r="M41" s="19">
        <f>+'Converted Data'!M41</f>
        <v>3.3166666666666664</v>
      </c>
      <c r="N41" s="19">
        <f>+'Converted Data'!N41</f>
        <v>9.9</v>
      </c>
      <c r="O41" s="19">
        <f>+'Converted Data'!O41</f>
        <v>18.149999999999999</v>
      </c>
      <c r="P41" s="19">
        <f>+'Converted Data'!P41</f>
        <v>10.45</v>
      </c>
      <c r="Q41" s="19">
        <f>+'Converted Data'!Q41</f>
        <v>3.0166666666666666</v>
      </c>
      <c r="R41" s="19">
        <f>+'Converted Data'!R41</f>
        <v>10.9</v>
      </c>
      <c r="S41" s="19">
        <f>+'Converted Data'!S41</f>
        <v>3.8</v>
      </c>
      <c r="T41" s="19">
        <f>+'Converted Data'!T41</f>
        <v>1.5833333333333335</v>
      </c>
      <c r="U41" s="19">
        <f>+'Converted Data'!U41</f>
        <v>2.4833333333333334</v>
      </c>
      <c r="V41" s="19">
        <f>+'Converted Data'!V41</f>
        <v>4.916666666666667</v>
      </c>
      <c r="W41" s="19">
        <f>+W40</f>
        <v>0.91666666666666663</v>
      </c>
      <c r="X41" s="19">
        <f>+'Converted Data'!X41</f>
        <v>3.25</v>
      </c>
      <c r="Y41" s="19">
        <f>Y40+('Converted Data'!Y41-'Converted Data'!Y40)</f>
        <v>3.9833333333333343</v>
      </c>
      <c r="Z41" s="19">
        <f>+'Converted Data'!Z41</f>
        <v>4.1166666666666663</v>
      </c>
      <c r="AA41" s="19">
        <f>+'Converted Data'!AA41</f>
        <v>9.1999999999999993</v>
      </c>
      <c r="AB41" s="19">
        <f>+'Converted Data'!AB41</f>
        <v>3.15</v>
      </c>
      <c r="AC41" s="19">
        <f>+'Converted Data'!AC41</f>
        <v>4.5666666666666664</v>
      </c>
      <c r="AD41" s="19">
        <f>+'Converted Data'!AD41</f>
        <v>13.85</v>
      </c>
      <c r="AE41" s="19">
        <f>AE40+'Converted Data'!AE41</f>
        <v>5.2833333333333332</v>
      </c>
      <c r="AF41" s="19">
        <f>+'Converted Data'!AF41</f>
        <v>1.2666666666666666</v>
      </c>
      <c r="AG41" s="19">
        <f>+'Converted Data'!AG41</f>
        <v>5.2</v>
      </c>
      <c r="AH41" s="19">
        <f>+'Converted Data'!AH41</f>
        <v>4.9833333333333334</v>
      </c>
      <c r="AI41" s="19">
        <f>+'Converted Data'!AI41</f>
        <v>6.85</v>
      </c>
      <c r="AJ41" s="19">
        <f>+'Converted Data'!AJ41</f>
        <v>4.1333333333333337</v>
      </c>
      <c r="AK41" s="19">
        <f>+'Converted Data'!AK41</f>
        <v>5.166666666666667</v>
      </c>
      <c r="AL41" s="19">
        <f>+'Converted Data'!AL41</f>
        <v>4.2166666666666668</v>
      </c>
      <c r="AM41" s="19">
        <f>+'Converted Data'!AM41</f>
        <v>12.033333333333333</v>
      </c>
      <c r="AN41" s="19">
        <f>+'Converted Data'!AN41</f>
        <v>12.266666666666667</v>
      </c>
      <c r="AO41" s="19">
        <f>+'Converted Data'!AO41</f>
        <v>3.55</v>
      </c>
      <c r="AP41" s="19">
        <f>AP40+'Converted Data'!AP41</f>
        <v>4</v>
      </c>
      <c r="AQ41" s="19">
        <f>+'Converted Data'!AQ41</f>
        <v>1.7833333333333332</v>
      </c>
      <c r="AR41" s="19">
        <f>AR40+'Converted Data'!AR41</f>
        <v>5.3666666666666663</v>
      </c>
      <c r="AS41" s="19">
        <f>+'Converted Data'!AS41</f>
        <v>3.2833333333333332</v>
      </c>
      <c r="AT41" s="19">
        <f>AT40+'Converted Data'!AT41</f>
        <v>3.1666666666666661</v>
      </c>
      <c r="AU41" s="19">
        <f>+'Converted Data'!AU41</f>
        <v>3.4333333333333336</v>
      </c>
      <c r="AV41" s="19">
        <f t="shared" si="6"/>
        <v>2.25</v>
      </c>
      <c r="AW41" s="45">
        <f>+AW40</f>
        <v>4.2166666666666668</v>
      </c>
      <c r="AX41" s="19">
        <f>+'Converted Data'!AX41</f>
        <v>1.6166666666666667</v>
      </c>
      <c r="AY41" s="19">
        <f>+'Converted Data'!AY41</f>
        <v>14</v>
      </c>
      <c r="AZ41" s="19">
        <f>+'Converted Data'!AZ41</f>
        <v>7.9666666666666668</v>
      </c>
      <c r="BA41" s="19">
        <f>+'Converted Data'!BA41</f>
        <v>11.016666666666667</v>
      </c>
      <c r="BB41" s="19">
        <f>+'Converted Data'!BB41</f>
        <v>1.7333333333333334</v>
      </c>
      <c r="BC41" s="19">
        <f>+'Converted Data'!BC41</f>
        <v>4.0333333333333332</v>
      </c>
      <c r="BD41" s="19">
        <f>+'Converted Data'!BD41</f>
        <v>3.55</v>
      </c>
      <c r="BE41" s="19">
        <f>+'Converted Data'!BE41</f>
        <v>3.9666666666666668</v>
      </c>
      <c r="BF41" s="19">
        <f>+'Converted Data'!BF41</f>
        <v>3.7166666666666668</v>
      </c>
      <c r="BG41" s="19">
        <f>+'Converted Data'!BG41</f>
        <v>5.7166666666666668</v>
      </c>
      <c r="BH41" s="19">
        <f>+'Converted Data'!BH41</f>
        <v>3.4666666666666668</v>
      </c>
      <c r="BI41" s="19">
        <f>+BI40</f>
        <v>4.1666666666666661</v>
      </c>
      <c r="BJ41" s="19">
        <f>+'Converted Data'!BJ41</f>
        <v>7.25</v>
      </c>
      <c r="BK41" s="19">
        <f>+'Converted Data'!BK41</f>
        <v>6.4</v>
      </c>
      <c r="BL41" s="19">
        <f>BL40+'Converted Data'!BL41</f>
        <v>2.3499999999999996</v>
      </c>
      <c r="BM41" s="19">
        <f>BM40+'Converted Data'!BM41</f>
        <v>2.3666666666666667</v>
      </c>
      <c r="BN41" s="19">
        <f>BN40+'Converted Data'!BN41</f>
        <v>4.083333333333333</v>
      </c>
      <c r="BO41" s="19">
        <f>BO40+'Converted Data'!BO41</f>
        <v>16.866666666666667</v>
      </c>
      <c r="BP41" s="19">
        <f>+'Converted Data'!BP41</f>
        <v>8.5833333333333339</v>
      </c>
      <c r="BQ41" s="19">
        <f>BQ40+'Converted Data'!BQ41</f>
        <v>19.083333333333332</v>
      </c>
      <c r="BR41" s="19">
        <f>+'Converted Data'!BR41</f>
        <v>18.5</v>
      </c>
      <c r="BS41" s="19">
        <f>+'Converted Data'!BS41</f>
        <v>3.3833333333333333</v>
      </c>
      <c r="BT41" s="19">
        <f>+'Converted Data'!BT41</f>
        <v>5.15</v>
      </c>
      <c r="BU41" s="19">
        <f>+'Converted Data'!BU41</f>
        <v>15.916666666666666</v>
      </c>
      <c r="BV41" s="19">
        <f>+'Converted Data'!BV41</f>
        <v>3.1833333333333331</v>
      </c>
      <c r="BW41" s="19">
        <f>+'Converted Data'!BW41</f>
        <v>6.2333333333333334</v>
      </c>
      <c r="BX41" s="19">
        <f>+'Converted Data'!BX41</f>
        <v>4.416666666666667</v>
      </c>
      <c r="BY41" s="19">
        <f>+'Converted Data'!BY41</f>
        <v>6.9666666666666668</v>
      </c>
      <c r="BZ41" s="19">
        <f>+'Converted Data'!BZ41</f>
        <v>1.25</v>
      </c>
      <c r="CA41" s="19">
        <f>+'Converted Data'!CA41</f>
        <v>2.8666666666666667</v>
      </c>
      <c r="CB41" s="19">
        <f>+'Converted Data'!CB41</f>
        <v>2.8166666666666664</v>
      </c>
      <c r="CC41" s="19">
        <f>+'Converted Data'!CC41</f>
        <v>4.583333333333333</v>
      </c>
      <c r="CD41" s="19">
        <f>+'Converted Data'!CD41</f>
        <v>10.433333333333334</v>
      </c>
    </row>
    <row r="42" spans="1:82" x14ac:dyDescent="0.25">
      <c r="A42" s="215"/>
      <c r="B42" t="s">
        <v>87</v>
      </c>
      <c r="C42" t="s">
        <v>36</v>
      </c>
      <c r="D42" s="19">
        <f>+'Converted Data'!D42</f>
        <v>1.7333333333333334</v>
      </c>
      <c r="E42" s="19">
        <f>+'Converted Data'!E42</f>
        <v>8.2833333333333332</v>
      </c>
      <c r="F42" s="19">
        <f>+'Converted Data'!F42</f>
        <v>3.5</v>
      </c>
      <c r="G42" s="66">
        <f>+G41+'Converted Data'!G42</f>
        <v>21.516666666666669</v>
      </c>
      <c r="H42" s="19">
        <f>+'Converted Data'!H42</f>
        <v>6.8833333333333329</v>
      </c>
      <c r="I42" s="19">
        <f>+'Converted Data'!I42</f>
        <v>8.25</v>
      </c>
      <c r="J42" s="19">
        <f>+'Converted Data'!J42</f>
        <v>1.7333333333333334</v>
      </c>
      <c r="K42" s="19">
        <f>+'Converted Data'!K42</f>
        <v>1.2833333333333332</v>
      </c>
      <c r="L42" s="19">
        <f>+'Converted Data'!L42</f>
        <v>17.716666666666665</v>
      </c>
      <c r="M42" s="19">
        <f>+'Converted Data'!M42</f>
        <v>3.65</v>
      </c>
      <c r="N42" s="19">
        <f>+'Converted Data'!N42</f>
        <v>11.3</v>
      </c>
      <c r="O42" s="19">
        <f>+'Converted Data'!O42</f>
        <v>19.399999999999999</v>
      </c>
      <c r="P42" s="19">
        <f>+'Converted Data'!P42</f>
        <v>10.7</v>
      </c>
      <c r="Q42" s="19">
        <f>+'Converted Data'!Q42</f>
        <v>3.45</v>
      </c>
      <c r="R42" s="19">
        <f>+'Converted Data'!R42</f>
        <v>12.766666666666667</v>
      </c>
      <c r="S42" s="19">
        <f>+'Converted Data'!S42</f>
        <v>3.95</v>
      </c>
      <c r="T42" s="19">
        <f>+'Converted Data'!T42</f>
        <v>1.7</v>
      </c>
      <c r="U42" s="19">
        <f>+'Converted Data'!U42</f>
        <v>2.7833333333333332</v>
      </c>
      <c r="V42" s="19">
        <f>+'Converted Data'!V42</f>
        <v>5.2</v>
      </c>
      <c r="W42" s="19">
        <f>W41+'Converted Data'!W42</f>
        <v>1.9833333333333334</v>
      </c>
      <c r="X42" s="19">
        <f>+'Converted Data'!X42</f>
        <v>3.7166666666666668</v>
      </c>
      <c r="Y42" s="19">
        <f>Y41+('Converted Data'!Y42-'Converted Data'!Y41)</f>
        <v>4.9333333333333371</v>
      </c>
      <c r="Z42" s="19">
        <f>+'Converted Data'!Z42</f>
        <v>4.8666666666666671</v>
      </c>
      <c r="AA42" s="19">
        <f>+'Converted Data'!AA42</f>
        <v>10.216666666666667</v>
      </c>
      <c r="AB42" s="19">
        <f>+'Converted Data'!AB42</f>
        <v>3.65</v>
      </c>
      <c r="AC42" s="19">
        <f>+'Converted Data'!AC42</f>
        <v>4.9666666666666668</v>
      </c>
      <c r="AD42" s="44">
        <f>+'Converted Data'!AD42</f>
        <v>15.133333333333333</v>
      </c>
      <c r="AE42" s="19">
        <f>AE41+'Converted Data'!AE42</f>
        <v>5.6166666666666663</v>
      </c>
      <c r="AF42" s="19">
        <f>+'Converted Data'!AF42</f>
        <v>1.5</v>
      </c>
      <c r="AG42" s="19">
        <f>+'Converted Data'!AG42</f>
        <v>5.6166666666666671</v>
      </c>
      <c r="AH42" s="19">
        <f>+'Converted Data'!AH42</f>
        <v>5.3666666666666663</v>
      </c>
      <c r="AI42" s="19">
        <f>+'Converted Data'!AI42</f>
        <v>10.583333333333334</v>
      </c>
      <c r="AJ42" s="19">
        <f>+'Converted Data'!AJ42</f>
        <v>5.333333333333333</v>
      </c>
      <c r="AK42" s="19">
        <f>+'Converted Data'!AK42</f>
        <v>5.666666666666667</v>
      </c>
      <c r="AL42" s="19">
        <f>+'Converted Data'!AL42</f>
        <v>4.5166666666666666</v>
      </c>
      <c r="AM42" s="19">
        <f>+'Converted Data'!AM42</f>
        <v>14.45</v>
      </c>
      <c r="AN42" s="19">
        <f>+'Converted Data'!AN42</f>
        <v>12.933333333333334</v>
      </c>
      <c r="AO42" s="19">
        <f>+'Converted Data'!AO42</f>
        <v>3.9833333333333334</v>
      </c>
      <c r="AP42" s="19">
        <f>AP41+'Converted Data'!AP42</f>
        <v>4.333333333333333</v>
      </c>
      <c r="AQ42" s="19">
        <f>+'Converted Data'!AQ42</f>
        <v>3.5666666666666664</v>
      </c>
      <c r="AR42" s="19">
        <f>AR41+'Converted Data'!AR42</f>
        <v>5.8666666666666663</v>
      </c>
      <c r="AS42" s="19">
        <f>+'Converted Data'!AS42</f>
        <v>3.6166666666666667</v>
      </c>
      <c r="AT42" s="19">
        <f>AT41+'Converted Data'!AT42</f>
        <v>3.3499999999999992</v>
      </c>
      <c r="AU42" s="19">
        <f>+'Converted Data'!AU42</f>
        <v>3.8166666666666664</v>
      </c>
      <c r="AV42" s="19">
        <f t="shared" si="6"/>
        <v>2.25</v>
      </c>
      <c r="AW42" s="19">
        <f>+'Converted Data'!AW42</f>
        <v>5.333333333333333</v>
      </c>
      <c r="AX42" s="19">
        <f>+'Converted Data'!AX42</f>
        <v>1.7833333333333332</v>
      </c>
      <c r="AY42" s="19">
        <f>+'Converted Data'!AY42</f>
        <v>17</v>
      </c>
      <c r="AZ42" s="19">
        <f>+'Converted Data'!AZ42</f>
        <v>8.6666666666666661</v>
      </c>
      <c r="BA42" s="19">
        <f>+'Converted Data'!BA42</f>
        <v>13.45</v>
      </c>
      <c r="BB42" s="19">
        <f>+'Converted Data'!BB42</f>
        <v>2.2833333333333332</v>
      </c>
      <c r="BC42" s="19">
        <f>+'Converted Data'!BC42</f>
        <v>4.2333333333333334</v>
      </c>
      <c r="BD42" s="19">
        <f>+'Converted Data'!BD42</f>
        <v>3.7333333333333334</v>
      </c>
      <c r="BE42" s="19">
        <f>+'Converted Data'!BE42</f>
        <v>4.2666666666666666</v>
      </c>
      <c r="BF42" s="19">
        <f>+'Converted Data'!BF42</f>
        <v>3.95</v>
      </c>
      <c r="BG42" s="19">
        <f>+'Converted Data'!BG42</f>
        <v>6.2333333333333334</v>
      </c>
      <c r="BH42" s="19">
        <f>+'Converted Data'!BH42</f>
        <v>3.95</v>
      </c>
      <c r="BI42" s="19">
        <f>+BI41</f>
        <v>4.1666666666666661</v>
      </c>
      <c r="BJ42" s="19">
        <f>+'Converted Data'!BJ42</f>
        <v>7.666666666666667</v>
      </c>
      <c r="BK42" s="19">
        <f>+'Converted Data'!BK42</f>
        <v>6.916666666666667</v>
      </c>
      <c r="BL42" s="19">
        <f>BL41+'Converted Data'!BL42</f>
        <v>2.6166666666666663</v>
      </c>
      <c r="BM42" s="19">
        <f>BM41+'Converted Data'!BM42</f>
        <v>2.65</v>
      </c>
      <c r="BN42" s="19">
        <f>BN41+'Converted Data'!BN42</f>
        <v>4.333333333333333</v>
      </c>
      <c r="BO42" s="19">
        <f>BO41+'Converted Data'!BO42</f>
        <v>18.2</v>
      </c>
      <c r="BP42" s="19">
        <f>+'Converted Data'!BP42</f>
        <v>9.6166666666666671</v>
      </c>
      <c r="BQ42" s="19">
        <f>BQ41+'Converted Data'!BQ42</f>
        <v>20.583333333333332</v>
      </c>
      <c r="BR42" s="19">
        <f>+'Converted Data'!BR42</f>
        <v>19.5</v>
      </c>
      <c r="BS42" s="19">
        <f>+'Converted Data'!BS42</f>
        <v>3.7333333333333334</v>
      </c>
      <c r="BT42" s="19">
        <f>+'Converted Data'!BT42</f>
        <v>5.7333333333333334</v>
      </c>
      <c r="BU42" s="19">
        <f>+'Converted Data'!BU42</f>
        <v>17.166666666666668</v>
      </c>
      <c r="BV42" s="19">
        <f>+'Converted Data'!BV42</f>
        <v>3.5166666666666666</v>
      </c>
      <c r="BW42" s="19">
        <f>+'Converted Data'!BW42</f>
        <v>6.3833333333333337</v>
      </c>
      <c r="BX42" s="19">
        <f>+'Converted Data'!BX42</f>
        <v>5.583333333333333</v>
      </c>
      <c r="BY42" s="19">
        <f>+'Converted Data'!BY42</f>
        <v>7.5333333333333332</v>
      </c>
      <c r="BZ42" s="19">
        <f>+'Converted Data'!BZ42</f>
        <v>1.35</v>
      </c>
      <c r="CA42" s="19">
        <f>+'Converted Data'!CA42</f>
        <v>2.95</v>
      </c>
      <c r="CB42" s="19">
        <f>+'Converted Data'!CB42</f>
        <v>3.3166666666666664</v>
      </c>
      <c r="CC42" s="19">
        <f>+'Converted Data'!CC42</f>
        <v>5.0666666666666664</v>
      </c>
      <c r="CD42" s="19">
        <f>+'Converted Data'!CD42</f>
        <v>11.5</v>
      </c>
    </row>
    <row r="43" spans="1:82" x14ac:dyDescent="0.25">
      <c r="A43" s="215"/>
      <c r="B43" t="s">
        <v>87</v>
      </c>
      <c r="C43" t="s">
        <v>37</v>
      </c>
      <c r="D43" s="19">
        <f>+'Converted Data'!D43</f>
        <v>1.8666666666666667</v>
      </c>
      <c r="E43" s="19">
        <f>+'Converted Data'!E43</f>
        <v>8.5333333333333332</v>
      </c>
      <c r="F43" s="19">
        <f>+'Converted Data'!F43</f>
        <v>3.9333333333333336</v>
      </c>
      <c r="G43" s="66">
        <f>+G42+'Converted Data'!G43</f>
        <v>22.866666666666671</v>
      </c>
      <c r="H43" s="19">
        <f>+'Converted Data'!H43</f>
        <v>7.7333333333333334</v>
      </c>
      <c r="I43" s="19">
        <f>+'Converted Data'!I43</f>
        <v>9.3333333333333339</v>
      </c>
      <c r="J43" s="19">
        <f>+'Converted Data'!J43</f>
        <v>2.0833333333333335</v>
      </c>
      <c r="K43" s="19">
        <f>+'Converted Data'!K43</f>
        <v>1.6166666666666667</v>
      </c>
      <c r="L43" s="19">
        <f>+'Converted Data'!L43</f>
        <v>21.3</v>
      </c>
      <c r="M43" s="19">
        <f>+'Converted Data'!M43</f>
        <v>4.3499999999999996</v>
      </c>
      <c r="N43" s="19">
        <f>+'Converted Data'!N43</f>
        <v>12.466666666666667</v>
      </c>
      <c r="O43" s="19">
        <f>+'Converted Data'!O43</f>
        <v>20.066666666666666</v>
      </c>
      <c r="P43" s="19">
        <f>+'Converted Data'!P43</f>
        <v>11.833333333333334</v>
      </c>
      <c r="Q43" s="19">
        <f>+Q42</f>
        <v>3.45</v>
      </c>
      <c r="R43" s="19">
        <f>+'Converted Data'!R43</f>
        <v>15.416666666666666</v>
      </c>
      <c r="S43" s="19">
        <f>+'Converted Data'!S43</f>
        <v>4.3499999999999996</v>
      </c>
      <c r="T43" s="19">
        <f>+'Converted Data'!T43</f>
        <v>1.9666666666666668</v>
      </c>
      <c r="U43" s="19">
        <f>+'Converted Data'!U43</f>
        <v>3.2</v>
      </c>
      <c r="V43" s="19">
        <f>+'Converted Data'!V43</f>
        <v>5.4333333333333336</v>
      </c>
      <c r="W43" s="19">
        <f>W42+'Converted Data'!W43</f>
        <v>2.4833333333333334</v>
      </c>
      <c r="X43" s="19">
        <f>+'Converted Data'!X43</f>
        <v>3.8666666666666667</v>
      </c>
      <c r="Y43" s="19">
        <f>Y42+('Converted Data'!Y43-'Converted Data'!Y42)</f>
        <v>5.56666666666667</v>
      </c>
      <c r="Z43" s="19">
        <f>+'Converted Data'!Z43</f>
        <v>6.25</v>
      </c>
      <c r="AA43" s="19">
        <f>+'Converted Data'!AA43</f>
        <v>11.533333333333333</v>
      </c>
      <c r="AB43" s="19">
        <f>+'Converted Data'!AB43</f>
        <v>4.45</v>
      </c>
      <c r="AC43" s="19">
        <f>+'Converted Data'!AC43</f>
        <v>5.583333333333333</v>
      </c>
      <c r="AD43" s="19">
        <f>AD42+'Converted Data'!AD43</f>
        <v>24.083333333333332</v>
      </c>
      <c r="AE43" s="19">
        <f>AE42+'Converted Data'!AE43</f>
        <v>6.1166666666666663</v>
      </c>
      <c r="AF43" s="19">
        <f>+'Converted Data'!AF43</f>
        <v>1.5833333333333335</v>
      </c>
      <c r="AG43" s="19">
        <f>+'Converted Data'!AG43</f>
        <v>5.65</v>
      </c>
      <c r="AH43" s="19">
        <f>+'Converted Data'!AH43</f>
        <v>5.9833333333333334</v>
      </c>
      <c r="AI43" s="19">
        <f>+'Converted Data'!AI43</f>
        <v>13.183333333333334</v>
      </c>
      <c r="AJ43" s="19">
        <f>+'Converted Data'!AJ43</f>
        <v>5.833333333333333</v>
      </c>
      <c r="AK43" s="19">
        <f>+'Converted Data'!AK43</f>
        <v>6.95</v>
      </c>
      <c r="AL43" s="45">
        <f>+AL42</f>
        <v>4.5166666666666666</v>
      </c>
      <c r="AM43" s="45">
        <f>+AM42</f>
        <v>14.45</v>
      </c>
      <c r="AN43" s="19">
        <f>+'Converted Data'!AN43</f>
        <v>14.766666666666667</v>
      </c>
      <c r="AO43" s="19">
        <f>+'Converted Data'!AO43</f>
        <v>4.1333333333333337</v>
      </c>
      <c r="AP43" s="19">
        <f>AP42+'Converted Data'!AP43</f>
        <v>5.833333333333333</v>
      </c>
      <c r="AQ43" s="19">
        <f>+'Converted Data'!AQ43</f>
        <v>3.7666666666666666</v>
      </c>
      <c r="AR43" s="19">
        <f>AR42+'Converted Data'!AR43</f>
        <v>6</v>
      </c>
      <c r="AS43" s="19">
        <f>+'Converted Data'!AS43</f>
        <v>5.6333333333333329</v>
      </c>
      <c r="AT43" s="19">
        <f>AT42+'Converted Data'!AT43</f>
        <v>3.6833333333333327</v>
      </c>
      <c r="AU43" s="19">
        <f>+'Converted Data'!AU43</f>
        <v>4.3</v>
      </c>
      <c r="AV43" s="19">
        <f t="shared" si="6"/>
        <v>2.25</v>
      </c>
      <c r="AW43" s="19">
        <f>+'Converted Data'!AW43</f>
        <v>6.2333333333333334</v>
      </c>
      <c r="AX43" s="45">
        <f>+AX42</f>
        <v>1.7833333333333332</v>
      </c>
      <c r="AY43" s="19">
        <f>+'Converted Data'!AY43</f>
        <v>18</v>
      </c>
      <c r="AZ43" s="19">
        <f>+'Converted Data'!AZ43</f>
        <v>9</v>
      </c>
      <c r="BA43" s="19">
        <f>+'Converted Data'!BA43</f>
        <v>15.816666666666666</v>
      </c>
      <c r="BB43" s="19">
        <f>+'Converted Data'!BB43</f>
        <v>2.6</v>
      </c>
      <c r="BC43" s="19">
        <f>+'Converted Data'!BC43</f>
        <v>4.4666666666666668</v>
      </c>
      <c r="BD43" s="19">
        <f>+'Converted Data'!BD43</f>
        <v>3.8833333333333333</v>
      </c>
      <c r="BE43" s="19">
        <f>+'Converted Data'!BE43</f>
        <v>4.55</v>
      </c>
      <c r="BF43" s="19">
        <f>+'Converted Data'!BF43</f>
        <v>4.45</v>
      </c>
      <c r="BG43" s="19">
        <f>+'Converted Data'!BG43</f>
        <v>6.6333333333333329</v>
      </c>
      <c r="BH43" s="19">
        <f>+'Converted Data'!BH43</f>
        <v>4.1833333333333336</v>
      </c>
      <c r="BI43" s="19">
        <f>BI42+'Converted Data'!BI43</f>
        <v>5.1666666666666661</v>
      </c>
      <c r="BJ43" s="19">
        <f>+'Converted Data'!BJ43</f>
        <v>10.35</v>
      </c>
      <c r="BK43" s="19">
        <f>+'Converted Data'!BK43</f>
        <v>8.1666666666666661</v>
      </c>
      <c r="BL43" s="19">
        <f>BL42+'Converted Data'!BL43</f>
        <v>2.9166666666666661</v>
      </c>
      <c r="BM43" s="19">
        <f>BM42+'Converted Data'!BM43</f>
        <v>2.9499999999999997</v>
      </c>
      <c r="BN43" s="19">
        <f>BN42+'Converted Data'!BN43</f>
        <v>5.35</v>
      </c>
      <c r="BO43" s="19">
        <f>BO42+'Converted Data'!BO43</f>
        <v>20.2</v>
      </c>
      <c r="BP43" s="19">
        <f>+'Converted Data'!BP43</f>
        <v>12.616666666666667</v>
      </c>
      <c r="BQ43" s="19">
        <f>BQ42+'Converted Data'!BQ43</f>
        <v>23</v>
      </c>
      <c r="BR43" s="19">
        <f>+'Converted Data'!BR43</f>
        <v>20</v>
      </c>
      <c r="BS43" s="19">
        <f>+'Converted Data'!BS43</f>
        <v>3.9</v>
      </c>
      <c r="BT43" s="19">
        <f>+'Converted Data'!BT43</f>
        <v>6.7333333333333334</v>
      </c>
      <c r="BU43" s="19">
        <f>+'Converted Data'!BU43</f>
        <v>18.083333333333332</v>
      </c>
      <c r="BV43" s="19">
        <f>+'Converted Data'!BV43</f>
        <v>3.8</v>
      </c>
      <c r="BW43" s="19">
        <f>+'Converted Data'!BW43</f>
        <v>6.45</v>
      </c>
      <c r="BX43" s="19">
        <f>+'Converted Data'!BX43</f>
        <v>5.75</v>
      </c>
      <c r="BY43" s="19">
        <f>+'Converted Data'!BY43</f>
        <v>8.5166666666666675</v>
      </c>
      <c r="BZ43" s="19">
        <f>+'Converted Data'!BZ43</f>
        <v>1.6166666666666667</v>
      </c>
      <c r="CA43" s="19">
        <f>+'Converted Data'!CA43</f>
        <v>3.1333333333333333</v>
      </c>
      <c r="CB43" s="45">
        <f>CB42</f>
        <v>3.3166666666666664</v>
      </c>
      <c r="CC43" s="19">
        <f>+'Converted Data'!CC43</f>
        <v>5.2166666666666668</v>
      </c>
      <c r="CD43" s="19">
        <f>+'Converted Data'!CD43</f>
        <v>11.716666666666667</v>
      </c>
    </row>
    <row r="44" spans="1:82" x14ac:dyDescent="0.25">
      <c r="A44" s="215"/>
      <c r="B44" t="s">
        <v>87</v>
      </c>
      <c r="C44" t="s">
        <v>38</v>
      </c>
      <c r="D44" s="19">
        <f>+'Converted Data'!D44</f>
        <v>2.0333333333333332</v>
      </c>
      <c r="E44" s="19">
        <f>+'Converted Data'!E44</f>
        <v>8.8333333333333339</v>
      </c>
      <c r="F44" s="19">
        <f>+'Converted Data'!F44</f>
        <v>4.0166666666666666</v>
      </c>
      <c r="G44" s="66">
        <f>+G43+'Converted Data'!G44</f>
        <v>23.56666666666667</v>
      </c>
      <c r="H44" s="19">
        <f>+'Converted Data'!H44</f>
        <v>8.0333333333333332</v>
      </c>
      <c r="I44" s="19">
        <f>+'Converted Data'!I44</f>
        <v>9.6999999999999993</v>
      </c>
      <c r="J44" s="19">
        <f>+'Converted Data'!J44</f>
        <v>2.35</v>
      </c>
      <c r="K44" s="19">
        <f>+'Converted Data'!K44</f>
        <v>1.7166666666666668</v>
      </c>
      <c r="L44" s="19">
        <f>+'Converted Data'!L45</f>
        <v>23.383333333333333</v>
      </c>
      <c r="M44" s="19">
        <f>+'Converted Data'!M44</f>
        <v>4.5666666666666664</v>
      </c>
      <c r="N44" s="19">
        <f>+'Converted Data'!N44</f>
        <v>13.716666666666667</v>
      </c>
      <c r="O44" s="19">
        <f>+'Converted Data'!O44</f>
        <v>20.933333333333334</v>
      </c>
      <c r="P44" s="19">
        <f>+'Converted Data'!P44</f>
        <v>12.766666666666667</v>
      </c>
      <c r="Q44" s="19">
        <f>+'Converted Data'!Q44</f>
        <v>4.5166666666666666</v>
      </c>
      <c r="R44" s="19">
        <f>+'Converted Data'!R44</f>
        <v>16.100000000000001</v>
      </c>
      <c r="S44" s="19">
        <f>+'Converted Data'!S44</f>
        <v>4.5</v>
      </c>
      <c r="T44" s="19">
        <f>+'Converted Data'!T44</f>
        <v>2.1333333333333333</v>
      </c>
      <c r="U44" s="19">
        <f>+'Converted Data'!U44</f>
        <v>3.3333333333333335</v>
      </c>
      <c r="V44" s="19">
        <f>+'Converted Data'!V44</f>
        <v>5.5666666666666664</v>
      </c>
      <c r="W44" s="19">
        <f>W43+'Converted Data'!W44</f>
        <v>2.8666666666666667</v>
      </c>
      <c r="X44" s="19">
        <f>+'Converted Data'!X44</f>
        <v>4.2166666666666668</v>
      </c>
      <c r="Y44" s="19">
        <f>Y43+('Converted Data'!Y44-'Converted Data'!Y43)</f>
        <v>6.6666666666666714</v>
      </c>
      <c r="Z44" s="19">
        <f>+'Converted Data'!Z44</f>
        <v>6.7333333333333334</v>
      </c>
      <c r="AA44" s="19">
        <f>+'Converted Data'!AA44</f>
        <v>11.866666666666667</v>
      </c>
      <c r="AB44" s="19">
        <f>+'Converted Data'!AB44</f>
        <v>4.666666666666667</v>
      </c>
      <c r="AC44" s="19">
        <f>+'Converted Data'!AC44</f>
        <v>6.05</v>
      </c>
      <c r="AD44" s="19">
        <f>AD43+('Converted Data'!AD44-'Converted Data'!AD43)</f>
        <v>37.716666666666669</v>
      </c>
      <c r="AE44" s="19">
        <f>AE43+'Converted Data'!AE44</f>
        <v>6.3666666666666663</v>
      </c>
      <c r="AF44" s="19">
        <f>+'Converted Data'!AF44</f>
        <v>1.6</v>
      </c>
      <c r="AG44" s="19">
        <f>+'Converted Data'!AG44</f>
        <v>5.75</v>
      </c>
      <c r="AH44" s="19">
        <f>+'Converted Data'!AH44</f>
        <v>8.7666666666666675</v>
      </c>
      <c r="AI44" s="19">
        <f>+'Converted Data'!AI44</f>
        <v>14.033333333333333</v>
      </c>
      <c r="AJ44" s="19">
        <f>+'Converted Data'!AJ44</f>
        <v>6</v>
      </c>
      <c r="AK44" s="19">
        <f>+'Converted Data'!AK44</f>
        <v>8.0666666666666664</v>
      </c>
      <c r="AL44" s="19">
        <f>+'Converted Data'!AL44</f>
        <v>5.333333333333333</v>
      </c>
      <c r="AM44" s="19">
        <f>+'Converted Data'!AM44</f>
        <v>15.666666666666666</v>
      </c>
      <c r="AN44" s="19">
        <f>+'Converted Data'!AN44</f>
        <v>14.983333333333333</v>
      </c>
      <c r="AO44" s="19">
        <f>+'Converted Data'!AO44</f>
        <v>4.3666666666666663</v>
      </c>
      <c r="AP44" s="19">
        <f>AP43+'Converted Data'!AP44</f>
        <v>5.9166666666666661</v>
      </c>
      <c r="AQ44" s="19">
        <f>+'Converted Data'!AQ44</f>
        <v>4.25</v>
      </c>
      <c r="AR44" s="19">
        <f>AR43+'Converted Data'!AR44</f>
        <v>6.0333333333333332</v>
      </c>
      <c r="AS44" s="19">
        <f>+'Converted Data'!AS44</f>
        <v>5.833333333333333</v>
      </c>
      <c r="AT44" s="19">
        <f>AT43+'Converted Data'!AT44</f>
        <v>3.7333333333333325</v>
      </c>
      <c r="AU44" s="19">
        <f>+'Converted Data'!AU44</f>
        <v>4.4833333333333334</v>
      </c>
      <c r="AV44" s="19">
        <f>+'Converted Data'!AV44</f>
        <v>11</v>
      </c>
      <c r="AW44" s="19">
        <f>+'Converted Data'!AW44</f>
        <v>7.3833333333333337</v>
      </c>
      <c r="AX44" s="19">
        <f>+'Converted Data'!AX44</f>
        <v>1.95</v>
      </c>
      <c r="AY44" s="19">
        <f>+'Converted Data'!AY44</f>
        <v>19</v>
      </c>
      <c r="AZ44" s="19">
        <f>+'Converted Data'!AZ44</f>
        <v>9.25</v>
      </c>
      <c r="BA44" s="19">
        <f>+'Converted Data'!BA44</f>
        <v>17.45</v>
      </c>
      <c r="BB44" s="19">
        <f>+'Converted Data'!BB44</f>
        <v>2.7666666666666666</v>
      </c>
      <c r="BC44" s="19">
        <f>+'Converted Data'!BC44</f>
        <v>4.8833333333333329</v>
      </c>
      <c r="BD44" s="19">
        <f>+'Converted Data'!BD44</f>
        <v>4.1166666666666663</v>
      </c>
      <c r="BE44" s="19">
        <f>+'Converted Data'!BE44</f>
        <v>5.0666666666666664</v>
      </c>
      <c r="BF44" s="19">
        <f>+'Converted Data'!BF44</f>
        <v>4.833333333333333</v>
      </c>
      <c r="BG44" s="19">
        <f>+'Converted Data'!BG44</f>
        <v>6.85</v>
      </c>
      <c r="BH44" s="19">
        <f>+'Converted Data'!BH44</f>
        <v>4.3833333333333337</v>
      </c>
      <c r="BI44" s="19">
        <f>+BI43</f>
        <v>5.1666666666666661</v>
      </c>
      <c r="BJ44" s="19">
        <f>+'Converted Data'!BJ44</f>
        <v>11.383333333333333</v>
      </c>
      <c r="BK44" s="19">
        <f>+'Converted Data'!BK44</f>
        <v>9.1666666666666661</v>
      </c>
      <c r="BL44" s="19">
        <f>BL43+'Converted Data'!BL44</f>
        <v>3.1333333333333329</v>
      </c>
      <c r="BM44" s="19">
        <f>BM43+'Converted Data'!BM44</f>
        <v>3.15</v>
      </c>
      <c r="BN44" s="19">
        <f>BN43+'Converted Data'!BN44</f>
        <v>5.4833333333333334</v>
      </c>
      <c r="BO44" s="19">
        <f>BO43+'Converted Data'!BO44</f>
        <v>21.733333333333334</v>
      </c>
      <c r="BP44" s="19">
        <f>+'Converted Data'!BP44</f>
        <v>12.866666666666667</v>
      </c>
      <c r="BQ44" s="19">
        <f>BQ43+'Converted Data'!BQ44</f>
        <v>24.25</v>
      </c>
      <c r="BR44" s="19">
        <f>+'Converted Data'!BR44</f>
        <v>22</v>
      </c>
      <c r="BS44" s="19">
        <f>+'Converted Data'!BS44</f>
        <v>4.1333333333333337</v>
      </c>
      <c r="BT44" s="19">
        <f>+'Converted Data'!BT44</f>
        <v>7.4</v>
      </c>
      <c r="BU44" s="19">
        <f>+'Converted Data'!BU44</f>
        <v>18.416666666666668</v>
      </c>
      <c r="BV44" s="19">
        <f>+'Converted Data'!BV44</f>
        <v>4.416666666666667</v>
      </c>
      <c r="BW44" s="19">
        <f>+'Converted Data'!BW44</f>
        <v>6.5666666666666664</v>
      </c>
      <c r="BX44" s="19">
        <f>+'Converted Data'!BX44</f>
        <v>5.85</v>
      </c>
      <c r="BY44" s="19">
        <f>+'Converted Data'!BY44</f>
        <v>8.6833333333333336</v>
      </c>
      <c r="BZ44" s="19">
        <f>+'Converted Data'!BZ44</f>
        <v>1.75</v>
      </c>
      <c r="CA44" s="19">
        <f>+'Converted Data'!CA44</f>
        <v>3.3666666666666667</v>
      </c>
      <c r="CB44" s="19">
        <f>+'Converted Data'!CB44</f>
        <v>3.3833333333333333</v>
      </c>
      <c r="CC44" s="19">
        <f>+'Converted Data'!CC44</f>
        <v>5.416666666666667</v>
      </c>
      <c r="CD44" s="19">
        <f>+'Converted Data'!CD44</f>
        <v>12.333333333333334</v>
      </c>
    </row>
    <row r="45" spans="1:82" x14ac:dyDescent="0.25">
      <c r="A45" s="215"/>
      <c r="B45" t="s">
        <v>87</v>
      </c>
      <c r="C45" t="s">
        <v>39</v>
      </c>
      <c r="D45" s="19">
        <f>+'Converted Data'!D45</f>
        <v>4.1833333333333336</v>
      </c>
      <c r="E45" s="19">
        <f>+'Converted Data'!E45</f>
        <v>10.066666666666666</v>
      </c>
      <c r="F45" s="19">
        <f>+'Converted Data'!F45</f>
        <v>4.3666666666666663</v>
      </c>
      <c r="G45" s="66">
        <f>+G44+'Converted Data'!G45</f>
        <v>24.600000000000005</v>
      </c>
      <c r="H45" s="19">
        <f>+'Converted Data'!H45</f>
        <v>11.516666666666667</v>
      </c>
      <c r="I45" s="19">
        <f>+'Converted Data'!I45</f>
        <v>11.75</v>
      </c>
      <c r="J45" s="19">
        <f>+'Converted Data'!J45</f>
        <v>4.166666666666667</v>
      </c>
      <c r="K45" s="19">
        <f>+'Converted Data'!K45</f>
        <v>2.75</v>
      </c>
      <c r="L45" s="19">
        <f>+'Converted Data'!L44</f>
        <v>25.633333333333333</v>
      </c>
      <c r="M45" s="19">
        <f>+'Converted Data'!M45</f>
        <v>11.516666666666667</v>
      </c>
      <c r="N45" s="19">
        <f>+'Converted Data'!N45</f>
        <v>14.35</v>
      </c>
      <c r="O45" s="19">
        <f>+'Converted Data'!O45</f>
        <v>22.7</v>
      </c>
      <c r="P45" s="19">
        <f>+'Converted Data'!P45</f>
        <v>18.166666666666668</v>
      </c>
      <c r="Q45" s="19">
        <f>+'Converted Data'!Q45</f>
        <v>5.4333333333333336</v>
      </c>
      <c r="R45" s="19">
        <f>+'Converted Data'!R45</f>
        <v>20.95</v>
      </c>
      <c r="S45" s="19">
        <f>+'Converted Data'!S45</f>
        <v>5.666666666666667</v>
      </c>
      <c r="T45" s="19">
        <f>+'Converted Data'!T45</f>
        <v>3.8833333333333333</v>
      </c>
      <c r="U45" s="19">
        <f>+'Converted Data'!U45</f>
        <v>4.4333333333333336</v>
      </c>
      <c r="V45" s="19">
        <f>+'Converted Data'!V45</f>
        <v>7.1333333333333337</v>
      </c>
      <c r="W45" s="19">
        <f>+W44</f>
        <v>2.8666666666666667</v>
      </c>
      <c r="X45" s="19">
        <f>+'Converted Data'!X45</f>
        <v>5.9</v>
      </c>
      <c r="Y45" s="19">
        <f>Y44+('Converted Data'!Y45-'Converted Data'!Y44)</f>
        <v>8</v>
      </c>
      <c r="Z45" s="19">
        <f>+'Converted Data'!Z45</f>
        <v>8.4499999999999993</v>
      </c>
      <c r="AA45" s="19">
        <f>+'Converted Data'!AA45</f>
        <v>13.633333333333333</v>
      </c>
      <c r="AB45" s="19">
        <f>+'Converted Data'!AB45</f>
        <v>5.7666666666666666</v>
      </c>
      <c r="AC45" s="19">
        <f>+'Converted Data'!AC45</f>
        <v>9.4499999999999993</v>
      </c>
      <c r="AD45" s="19">
        <f>AD44+('Converted Data'!AD45-'Converted Data'!AD44)</f>
        <v>45.650000000000006</v>
      </c>
      <c r="AE45" s="19">
        <f>AE44+'Converted Data'!AE45</f>
        <v>6.6166666666666663</v>
      </c>
      <c r="AF45" s="19">
        <f>+'Converted Data'!AF45</f>
        <v>1.6166666666666667</v>
      </c>
      <c r="AG45" s="19">
        <f>+'Converted Data'!AG45</f>
        <v>7.916666666666667</v>
      </c>
      <c r="AH45" s="19">
        <f>+'Converted Data'!AH45</f>
        <v>9.5500000000000007</v>
      </c>
      <c r="AI45" s="19">
        <f>+'Converted Data'!AI45</f>
        <v>14.766666666666667</v>
      </c>
      <c r="AJ45" s="19">
        <f>+'Converted Data'!AJ45</f>
        <v>6.416666666666667</v>
      </c>
      <c r="AK45" s="19">
        <f>+'Converted Data'!AK45</f>
        <v>11.2</v>
      </c>
      <c r="AL45" s="19">
        <f>+'Converted Data'!AL45</f>
        <v>7.7166666666666668</v>
      </c>
      <c r="AM45" s="19">
        <f>+'Converted Data'!AM45</f>
        <v>17.2</v>
      </c>
      <c r="AN45" s="19">
        <f>+'Converted Data'!AN45</f>
        <v>17.833333333333332</v>
      </c>
      <c r="AO45" s="19">
        <f>+'Converted Data'!AO45</f>
        <v>4.9833333333333334</v>
      </c>
      <c r="AP45" s="19">
        <f>AP44+'Converted Data'!AP45</f>
        <v>7.1166666666666663</v>
      </c>
      <c r="AQ45" s="19">
        <f>+'Converted Data'!AQ45</f>
        <v>5.333333333333333</v>
      </c>
      <c r="AR45" s="19">
        <f>AR44+'Converted Data'!AR45</f>
        <v>10.516666666666666</v>
      </c>
      <c r="AS45" s="19">
        <f>+'Converted Data'!AS45</f>
        <v>7.7333333333333334</v>
      </c>
      <c r="AT45" s="19">
        <f>AT44+'Converted Data'!AT45</f>
        <v>5.1333333333333329</v>
      </c>
      <c r="AU45" s="19">
        <f>+'Converted Data'!AU45</f>
        <v>5.666666666666667</v>
      </c>
      <c r="AV45" s="19">
        <f>+'Converted Data'!AV45</f>
        <v>12.083333333333334</v>
      </c>
      <c r="AW45" s="19">
        <f>+'Converted Data'!AW45</f>
        <v>9.5833333333333339</v>
      </c>
      <c r="AX45" s="19">
        <f>+'Converted Data'!AX45</f>
        <v>2.95</v>
      </c>
      <c r="AY45" s="19">
        <f>+'Converted Data'!AY45</f>
        <v>23</v>
      </c>
      <c r="AZ45" s="19">
        <f>+'Converted Data'!AZ45</f>
        <v>10</v>
      </c>
      <c r="BA45" s="19">
        <f>+'Converted Data'!BA45</f>
        <v>19.666666666666668</v>
      </c>
      <c r="BB45" s="19">
        <f>+'Converted Data'!BB45</f>
        <v>4.2</v>
      </c>
      <c r="BC45" s="19">
        <f>+'Converted Data'!BC45</f>
        <v>8.8166666666666664</v>
      </c>
      <c r="BD45" s="19">
        <f>+'Converted Data'!BD45</f>
        <v>7.0166666666666666</v>
      </c>
      <c r="BE45" s="19">
        <f>+'Converted Data'!BE45</f>
        <v>6.4833333333333334</v>
      </c>
      <c r="BF45" s="19">
        <f>+'Converted Data'!BF45</f>
        <v>6.1166666666666663</v>
      </c>
      <c r="BG45" s="19">
        <f>+'Converted Data'!BG45</f>
        <v>6.9833333333333334</v>
      </c>
      <c r="BH45" s="19">
        <f>+'Converted Data'!BH45</f>
        <v>6.3</v>
      </c>
      <c r="BI45" s="19">
        <f>BI44+'Converted Data'!BI45</f>
        <v>7.1666666666666661</v>
      </c>
      <c r="BJ45" s="19">
        <f>+'Converted Data'!BJ45</f>
        <v>16.116666666666667</v>
      </c>
      <c r="BK45" s="19">
        <f>+'Converted Data'!BK45</f>
        <v>10.216666666666667</v>
      </c>
      <c r="BL45" s="19">
        <f>BL44+'Converted Data'!BL45</f>
        <v>4.3833333333333329</v>
      </c>
      <c r="BM45" s="19">
        <f>BM44+'Converted Data'!BM45</f>
        <v>4.2166666666666668</v>
      </c>
      <c r="BN45" s="19">
        <f>BN44+'Converted Data'!BN45</f>
        <v>5.9666666666666668</v>
      </c>
      <c r="BO45" s="19">
        <f>BO44+'Converted Data'!BO45</f>
        <v>38.983333333333334</v>
      </c>
      <c r="BP45" s="19">
        <f>+'Converted Data'!BP45</f>
        <v>13.566666666666666</v>
      </c>
      <c r="BQ45" s="19">
        <f>BQ44+'Converted Data'!BQ45</f>
        <v>45.25</v>
      </c>
      <c r="BR45" s="19">
        <f>BR44+'Converted Data'!BR45</f>
        <v>24.216666666666669</v>
      </c>
      <c r="BS45" s="19">
        <f>+'Converted Data'!BS45</f>
        <v>5</v>
      </c>
      <c r="BT45" s="19">
        <f>+'Converted Data'!BT45</f>
        <v>8.6166666666666671</v>
      </c>
      <c r="BU45" s="19">
        <f>+'Converted Data'!BU45</f>
        <v>20.666666666666668</v>
      </c>
      <c r="BV45" s="19">
        <f>+'Converted Data'!BV45</f>
        <v>5.9833333333333334</v>
      </c>
      <c r="BW45" s="19">
        <f>+'Converted Data'!BW45</f>
        <v>9.1999999999999993</v>
      </c>
      <c r="BX45" s="19">
        <f>+'Converted Data'!BX45</f>
        <v>6.833333333333333</v>
      </c>
      <c r="BY45" s="19">
        <f>+'Converted Data'!BY45</f>
        <v>10.65</v>
      </c>
      <c r="BZ45" s="19">
        <f>+'Converted Data'!BZ45</f>
        <v>3.0666666666666669</v>
      </c>
      <c r="CA45" s="19">
        <f>+'Converted Data'!CA45</f>
        <v>5.6833333333333336</v>
      </c>
      <c r="CB45" s="19">
        <f>+'Converted Data'!CB45</f>
        <v>5.583333333333333</v>
      </c>
      <c r="CC45" s="19">
        <f>+'Converted Data'!CC45</f>
        <v>6.45</v>
      </c>
      <c r="CD45" s="19">
        <f>+'Converted Data'!CD45</f>
        <v>12.5</v>
      </c>
    </row>
    <row r="46" spans="1:82" x14ac:dyDescent="0.25">
      <c r="A46" s="215"/>
      <c r="B46" t="s">
        <v>158</v>
      </c>
      <c r="C46" t="s">
        <v>40</v>
      </c>
      <c r="D46" s="19">
        <f>+'Converted Data'!D46</f>
        <v>4.3</v>
      </c>
      <c r="E46" s="19">
        <f>+'Converted Data'!E46</f>
        <v>10.666666666666666</v>
      </c>
      <c r="F46" s="19">
        <f>+'Converted Data'!F46</f>
        <v>4.45</v>
      </c>
      <c r="G46" s="66">
        <f>+G45+'Converted Data'!G46</f>
        <v>25.483333333333338</v>
      </c>
      <c r="H46" s="19">
        <f>+'Converted Data'!H46</f>
        <v>11.783333333333333</v>
      </c>
      <c r="I46" s="19">
        <f>+'Converted Data'!I46</f>
        <v>12.133333333333333</v>
      </c>
      <c r="J46" s="19">
        <f>+'Converted Data'!J46</f>
        <v>4.25</v>
      </c>
      <c r="K46" s="19">
        <f>+'Converted Data'!K46</f>
        <v>2.8333333333333335</v>
      </c>
      <c r="L46" s="19">
        <f>+'Converted Data'!L46</f>
        <v>27.966666666666665</v>
      </c>
      <c r="M46" s="19">
        <f>+'Converted Data'!M46</f>
        <v>11.716666666666667</v>
      </c>
      <c r="N46" s="19">
        <f>+'Converted Data'!N46</f>
        <v>15.083333333333334</v>
      </c>
      <c r="O46" s="19">
        <f>+'Converted Data'!O46</f>
        <v>22.766666666666666</v>
      </c>
      <c r="P46" s="19">
        <f>+'Converted Data'!P46</f>
        <v>25.1</v>
      </c>
      <c r="Q46" s="19">
        <f>+'Converted Data'!Q46</f>
        <v>5.4333333333333336</v>
      </c>
      <c r="R46" s="19">
        <f>+'Converted Data'!R46</f>
        <v>21.05</v>
      </c>
      <c r="S46" s="19">
        <f>+'Converted Data'!S46</f>
        <v>5.8833333333333329</v>
      </c>
      <c r="T46" s="19">
        <f>+'Converted Data'!T46</f>
        <v>4.0666666666666664</v>
      </c>
      <c r="U46" s="19">
        <f>+'Converted Data'!U46</f>
        <v>4.75</v>
      </c>
      <c r="V46" s="19">
        <f>+'Converted Data'!V46</f>
        <v>7.583333333333333</v>
      </c>
      <c r="W46" s="19">
        <f>W45+'Converted Data'!W46</f>
        <v>3.7333333333333334</v>
      </c>
      <c r="X46" s="19">
        <f>+'Converted Data'!X46</f>
        <v>6.0333333333333332</v>
      </c>
      <c r="Y46" s="19">
        <f>Y45+('Converted Data'!Y46-'Converted Data'!Y45)</f>
        <v>8.5333333333333385</v>
      </c>
      <c r="Z46" s="19">
        <f>+'Converted Data'!Z46</f>
        <v>8.5833333333333339</v>
      </c>
      <c r="AA46" s="19">
        <f>+'Converted Data'!AA46</f>
        <v>14.25</v>
      </c>
      <c r="AB46" s="19">
        <f>+'Converted Data'!AB46</f>
        <v>6.3</v>
      </c>
      <c r="AC46" s="19">
        <f>+'Converted Data'!AC46</f>
        <v>9.6999999999999993</v>
      </c>
      <c r="AD46" s="19">
        <f>AD45+('Converted Data'!AD46-'Converted Data'!AD45)</f>
        <v>45.666666666666671</v>
      </c>
      <c r="AE46" s="19">
        <f>+AE45</f>
        <v>6.6166666666666663</v>
      </c>
      <c r="AF46" s="19">
        <f>+'Converted Data'!AF46</f>
        <v>1.6666666666666665</v>
      </c>
      <c r="AG46" s="19">
        <f>+'Converted Data'!AG46</f>
        <v>7.9333333333333336</v>
      </c>
      <c r="AH46" s="19">
        <f>+'Converted Data'!AH46</f>
        <v>9.5666666666666664</v>
      </c>
      <c r="AI46" s="19">
        <f>+'Converted Data'!AI46</f>
        <v>16.166666666666668</v>
      </c>
      <c r="AJ46" s="19">
        <f>+'Converted Data'!AJ46</f>
        <v>6.5</v>
      </c>
      <c r="AK46" s="19">
        <f>+'Converted Data'!AK46</f>
        <v>12.633333333333333</v>
      </c>
      <c r="AL46" s="19">
        <f>+'Converted Data'!AL46</f>
        <v>16.833333333333332</v>
      </c>
      <c r="AM46" s="19">
        <f>+'Converted Data'!AM46</f>
        <v>17.483333333333334</v>
      </c>
      <c r="AN46" s="19">
        <f>+'Converted Data'!AN46</f>
        <v>17.95</v>
      </c>
      <c r="AO46" s="19">
        <f>+'Converted Data'!AO46</f>
        <v>6.2833333333333332</v>
      </c>
      <c r="AP46" s="45">
        <f>+AP45</f>
        <v>7.1166666666666663</v>
      </c>
      <c r="AQ46" s="19">
        <f>+'Converted Data'!AQ46</f>
        <v>5.333333333333333</v>
      </c>
      <c r="AR46" s="19">
        <f>AR45+'Converted Data'!AR46</f>
        <v>12.566666666666666</v>
      </c>
      <c r="AS46" s="19">
        <f>+'Converted Data'!AS46</f>
        <v>7.916666666666667</v>
      </c>
      <c r="AT46" s="19">
        <f>AT45+'Converted Data'!AT46</f>
        <v>5.9333333333333327</v>
      </c>
      <c r="AU46" s="19">
        <f>+'Converted Data'!AU46</f>
        <v>5.8833333333333329</v>
      </c>
      <c r="AV46" s="19">
        <f>+'Converted Data'!AV46</f>
        <v>17.5</v>
      </c>
      <c r="AW46" s="19">
        <f>+'Converted Data'!AW46</f>
        <v>10.766666666666667</v>
      </c>
      <c r="AX46" s="19">
        <f>+'Converted Data'!AX46</f>
        <v>3.1166666666666667</v>
      </c>
      <c r="AY46" s="19">
        <f>+'Converted Data'!AY46</f>
        <v>24</v>
      </c>
      <c r="AZ46" s="19">
        <f>+'Converted Data'!AZ46</f>
        <v>10.25</v>
      </c>
      <c r="BA46" s="19">
        <f>+'Converted Data'!BA46</f>
        <v>20.45</v>
      </c>
      <c r="BB46" s="19">
        <f>+'Converted Data'!BB46</f>
        <v>4.25</v>
      </c>
      <c r="BC46" s="19">
        <f>+'Converted Data'!BC46</f>
        <v>9.6833333333333336</v>
      </c>
      <c r="BD46" s="19">
        <f>+'Converted Data'!BD46</f>
        <v>7.05</v>
      </c>
      <c r="BE46" s="19">
        <f>+'Converted Data'!BE46</f>
        <v>6.6833333333333336</v>
      </c>
      <c r="BF46" s="19">
        <f>+'Converted Data'!BF46</f>
        <v>6.35</v>
      </c>
      <c r="BG46" s="19">
        <f>+'Converted Data'!BG46</f>
        <v>7.3</v>
      </c>
      <c r="BH46" s="19">
        <f>+'Converted Data'!BH46</f>
        <v>6.416666666666667</v>
      </c>
      <c r="BI46" s="19">
        <f>BI45+'Converted Data'!BI46</f>
        <v>7.4999999999999991</v>
      </c>
      <c r="BJ46" s="19">
        <f>+'Converted Data'!BJ46</f>
        <v>17</v>
      </c>
      <c r="BK46" s="19">
        <f>+'Converted Data'!BK46</f>
        <v>10.916666666666666</v>
      </c>
      <c r="BL46" s="19">
        <f>BL45+'Converted Data'!BL46</f>
        <v>4.6499999999999995</v>
      </c>
      <c r="BM46" s="19">
        <f>BM45+'Converted Data'!BM46</f>
        <v>4.4666666666666668</v>
      </c>
      <c r="BN46" s="19">
        <f>BN45+'Converted Data'!BN46</f>
        <v>6.2166666666666668</v>
      </c>
      <c r="BO46" s="19">
        <f>BO45+'Converted Data'!BO46</f>
        <v>39.483333333333334</v>
      </c>
      <c r="BP46" s="19">
        <f>+'Converted Data'!BP46</f>
        <v>13.766666666666667</v>
      </c>
      <c r="BQ46" s="19">
        <f>BQ45+'Converted Data'!BQ46</f>
        <v>45.75</v>
      </c>
      <c r="BR46" s="19">
        <f>BR45+'Converted Data'!BR46</f>
        <v>25.533333333333335</v>
      </c>
      <c r="BS46" s="19">
        <f>+'Converted Data'!BS46</f>
        <v>5.0666666666666664</v>
      </c>
      <c r="BT46" s="19">
        <f>+'Converted Data'!BT46</f>
        <v>8.9166666666666661</v>
      </c>
      <c r="BU46" s="19">
        <f>+'Converted Data'!BU46</f>
        <v>24.333333333333332</v>
      </c>
      <c r="BV46" s="19">
        <f>+'Converted Data'!BV46</f>
        <v>6</v>
      </c>
      <c r="BW46" s="19">
        <f>+'Converted Data'!BW46</f>
        <v>9.3166666666666664</v>
      </c>
      <c r="BX46" s="19">
        <f>+'Converted Data'!BX46</f>
        <v>6.8833333333333329</v>
      </c>
      <c r="BY46" s="19">
        <f>+'Converted Data'!BY46</f>
        <v>10.9</v>
      </c>
      <c r="BZ46" s="19">
        <f>+'Converted Data'!BZ46</f>
        <v>3.15</v>
      </c>
      <c r="CA46" s="19">
        <f>+'Converted Data'!CA46</f>
        <v>6.15</v>
      </c>
      <c r="CB46" s="19">
        <f>+'Converted Data'!CB46</f>
        <v>5.65</v>
      </c>
      <c r="CC46" s="19">
        <f>+'Converted Data'!CC46</f>
        <v>6.4833333333333334</v>
      </c>
      <c r="CD46" s="19">
        <f>+'Converted Data'!CD46</f>
        <v>14.166666666666666</v>
      </c>
    </row>
    <row r="47" spans="1:82" x14ac:dyDescent="0.25">
      <c r="A47" s="215"/>
      <c r="B47" t="s">
        <v>87</v>
      </c>
      <c r="C47" t="s">
        <v>41</v>
      </c>
      <c r="D47" s="19">
        <f>+'Converted Data'!D47</f>
        <v>14.35</v>
      </c>
      <c r="E47" s="19">
        <f>+'Converted Data'!E47</f>
        <v>17.916666666666668</v>
      </c>
      <c r="F47" s="19">
        <f>+'Converted Data'!F47</f>
        <v>17.25</v>
      </c>
      <c r="G47" s="66">
        <f>+G46+'Converted Data'!G47</f>
        <v>31.533333333333339</v>
      </c>
      <c r="H47" s="19">
        <f>+'Converted Data'!H47</f>
        <v>19.966666666666665</v>
      </c>
      <c r="I47" s="19">
        <f>+'Converted Data'!I47</f>
        <v>30.033333333333335</v>
      </c>
      <c r="J47" s="19">
        <f>+'Converted Data'!J47</f>
        <v>13.666666666666666</v>
      </c>
      <c r="K47" s="19">
        <f>+'Converted Data'!K47</f>
        <v>10.8</v>
      </c>
      <c r="L47" s="19">
        <f>+'Converted Data'!L47</f>
        <v>34.56666666666667</v>
      </c>
      <c r="M47" s="19">
        <f>+'Converted Data'!M47</f>
        <v>24.9</v>
      </c>
      <c r="N47" s="19">
        <f>+'Converted Data'!N47</f>
        <v>20.3</v>
      </c>
      <c r="O47" s="19">
        <f>+'Converted Data'!O47</f>
        <v>29.566666666666666</v>
      </c>
      <c r="P47" s="19">
        <f>+'Converted Data'!P47</f>
        <v>37.75</v>
      </c>
      <c r="Q47" s="19">
        <f>+'Converted Data'!Q47</f>
        <v>13.516666666666667</v>
      </c>
      <c r="R47" s="19">
        <f>+'Converted Data'!R47</f>
        <v>37.516666666666666</v>
      </c>
      <c r="S47" s="19">
        <f>+'Converted Data'!S47</f>
        <v>22.883333333333333</v>
      </c>
      <c r="T47" s="19">
        <f>+'Converted Data'!T47</f>
        <v>9.7166666666666668</v>
      </c>
      <c r="U47" s="19">
        <f>+'Converted Data'!U47</f>
        <v>9.3666666666666671</v>
      </c>
      <c r="V47" s="19">
        <f>+'Converted Data'!V47</f>
        <v>14.933333333333334</v>
      </c>
      <c r="W47" s="19">
        <f>W46+'Converted Data'!W47</f>
        <v>8.1</v>
      </c>
      <c r="X47" s="19">
        <f>+'Converted Data'!X47</f>
        <v>19.683333333333334</v>
      </c>
      <c r="Y47" s="19">
        <f>Y46+('Converted Data'!Y47-'Converted Data'!Y46)</f>
        <v>44.683333333333337</v>
      </c>
      <c r="Z47" s="19">
        <f>+'Converted Data'!Z47</f>
        <v>16.566666666666666</v>
      </c>
      <c r="AA47" s="19">
        <f>+'Converted Data'!AA47</f>
        <v>22.733333333333334</v>
      </c>
      <c r="AB47" s="19">
        <f>+'Converted Data'!AB47</f>
        <v>16.633333333333333</v>
      </c>
      <c r="AC47" s="19">
        <f>+'Converted Data'!AC47</f>
        <v>18.850000000000001</v>
      </c>
      <c r="AD47" s="19">
        <f>AD46+('Converted Data'!AD47-'Converted Data'!AD46)</f>
        <v>52.2</v>
      </c>
      <c r="AE47" s="19">
        <f>AE46+'Converted Data'!AE47</f>
        <v>11.283333333333333</v>
      </c>
      <c r="AF47" s="19">
        <f>+'Converted Data'!AF47</f>
        <v>1.7333333333333334</v>
      </c>
      <c r="AG47" s="19">
        <f>+'Converted Data'!AG47</f>
        <v>10.199999999999999</v>
      </c>
      <c r="AH47" s="19">
        <f>+'Converted Data'!AH47</f>
        <v>18.25</v>
      </c>
      <c r="AI47" s="19">
        <f>+'Converted Data'!AI47</f>
        <v>22.25</v>
      </c>
      <c r="AJ47" s="19">
        <f>+'Converted Data'!AJ47</f>
        <v>12.833333333333334</v>
      </c>
      <c r="AK47" s="19">
        <f>+'Converted Data'!AK47</f>
        <v>33.266666666666666</v>
      </c>
      <c r="AL47" s="19">
        <f>+'Converted Data'!AL47</f>
        <v>17.366666666666667</v>
      </c>
      <c r="AM47" s="19">
        <f>+'Converted Data'!AM47</f>
        <v>26.416666666666668</v>
      </c>
      <c r="AN47" s="19">
        <f>+'Converted Data'!AN47</f>
        <v>30.516666666666666</v>
      </c>
      <c r="AO47" s="19">
        <f>+'Converted Data'!AO47</f>
        <v>16.95</v>
      </c>
      <c r="AP47" s="45">
        <f>+AP46</f>
        <v>7.1166666666666663</v>
      </c>
      <c r="AQ47" s="19">
        <f>+'Converted Data'!AQ47</f>
        <v>20.483333333333334</v>
      </c>
      <c r="AR47" s="19">
        <f>AR46+'Converted Data'!AR47</f>
        <v>16.399999999999999</v>
      </c>
      <c r="AS47" s="19">
        <f>+'Converted Data'!AS47</f>
        <v>15.016666666666667</v>
      </c>
      <c r="AT47" s="19">
        <f>AT46+'Converted Data'!AT47</f>
        <v>12.416666666666666</v>
      </c>
      <c r="AU47" s="19">
        <f>+'Converted Data'!AU47</f>
        <v>12.9</v>
      </c>
      <c r="AV47" s="19">
        <f>+'Converted Data'!AV47</f>
        <v>19.25</v>
      </c>
      <c r="AW47" s="19">
        <f>+'Converted Data'!AW47</f>
        <v>17.016666666666666</v>
      </c>
      <c r="AX47" s="19">
        <f>+'Converted Data'!AX47</f>
        <v>10.050000000000001</v>
      </c>
      <c r="AY47" s="19">
        <f>+'Converted Data'!AY47</f>
        <v>34</v>
      </c>
      <c r="AZ47" s="19">
        <f>+'Converted Data'!AZ47</f>
        <v>15.166666666666666</v>
      </c>
      <c r="BA47" s="19">
        <f>+'Converted Data'!BA47</f>
        <v>25.883333333333333</v>
      </c>
      <c r="BB47" s="19">
        <f>+'Converted Data'!BB47</f>
        <v>16.833333333333332</v>
      </c>
      <c r="BC47" s="19">
        <f>+'Converted Data'!BC47</f>
        <v>17.883333333333333</v>
      </c>
      <c r="BD47" s="19">
        <f>+'Converted Data'!BD47</f>
        <v>14.65</v>
      </c>
      <c r="BE47" s="19">
        <f>+'Converted Data'!BE47</f>
        <v>16.466666666666665</v>
      </c>
      <c r="BF47" s="19">
        <f>+'Converted Data'!BF47</f>
        <v>15.716666666666667</v>
      </c>
      <c r="BG47" s="19">
        <f>+'Converted Data'!BG47</f>
        <v>17.7</v>
      </c>
      <c r="BH47" s="19">
        <f>+'Converted Data'!BH47</f>
        <v>15.116666666666667</v>
      </c>
      <c r="BI47" s="19">
        <f>BI46+'Converted Data'!BI47</f>
        <v>14.666666666666666</v>
      </c>
      <c r="BJ47" s="19">
        <f>+'Converted Data'!BJ47</f>
        <v>23.166666666666668</v>
      </c>
      <c r="BK47" s="19">
        <f>+'Converted Data'!BK47</f>
        <v>20.9</v>
      </c>
      <c r="BL47" s="19">
        <f>BL46+'Converted Data'!BL47</f>
        <v>12.683333333333334</v>
      </c>
      <c r="BM47" s="19">
        <f>BM46+'Converted Data'!BM47</f>
        <v>12.316666666666666</v>
      </c>
      <c r="BN47" s="19">
        <f>BN46+'Converted Data'!BN47</f>
        <v>13.55</v>
      </c>
      <c r="BO47" s="19">
        <f>BO46+'Converted Data'!BO47</f>
        <v>49.1</v>
      </c>
      <c r="BP47" s="19">
        <f>+'Converted Data'!BP47</f>
        <v>19.433333333333334</v>
      </c>
      <c r="BQ47" s="19">
        <f>BQ46+'Converted Data'!BQ47</f>
        <v>54.583333333333336</v>
      </c>
      <c r="BR47" s="19">
        <f>BR46+'Converted Data'!BR47</f>
        <v>36.033333333333331</v>
      </c>
      <c r="BS47" s="19">
        <f>+'Converted Data'!BS47</f>
        <v>11.85</v>
      </c>
      <c r="BT47" s="19">
        <f>+'Converted Data'!BT47</f>
        <v>20.85</v>
      </c>
      <c r="BU47" s="19">
        <f>+'Converted Data'!BU47</f>
        <v>44.25</v>
      </c>
      <c r="BV47" s="19">
        <f>+'Converted Data'!BV47</f>
        <v>13.866666666666667</v>
      </c>
      <c r="BW47" s="19">
        <f>+'Converted Data'!BW47</f>
        <v>12.7</v>
      </c>
      <c r="BX47" s="19">
        <f>+'Converted Data'!BX47</f>
        <v>11.983333333333333</v>
      </c>
      <c r="BY47" s="19">
        <f>+'Converted Data'!BY47</f>
        <v>24.1</v>
      </c>
      <c r="BZ47" s="19">
        <f>+'Converted Data'!BZ47</f>
        <v>14.5</v>
      </c>
      <c r="CA47" s="19">
        <f>+'Converted Data'!CA47</f>
        <v>14.233333333333333</v>
      </c>
      <c r="CB47" s="19">
        <f>+'Converted Data'!CB47</f>
        <v>10.866666666666667</v>
      </c>
      <c r="CC47" s="19">
        <f>+'Converted Data'!CC47</f>
        <v>10.783333333333333</v>
      </c>
      <c r="CD47" s="19">
        <f>+'Converted Data'!CD47</f>
        <v>18.916666666666668</v>
      </c>
    </row>
    <row r="48" spans="1:82" x14ac:dyDescent="0.25">
      <c r="A48" s="215"/>
      <c r="B48" t="s">
        <v>158</v>
      </c>
      <c r="C48" t="s">
        <v>191</v>
      </c>
      <c r="D48" s="44">
        <f>+'Converted Data'!D48</f>
        <v>44.35</v>
      </c>
      <c r="E48" s="19">
        <f>+'Converted Data'!E48</f>
        <v>18.233333333333334</v>
      </c>
      <c r="F48" s="19" t="str">
        <f>+'Converted Data'!F48</f>
        <v>N/A</v>
      </c>
      <c r="G48" s="44">
        <f>+G47+'Converted Data'!G48</f>
        <v>52.833333333333343</v>
      </c>
      <c r="H48" s="19">
        <f>+'Converted Data'!H48</f>
        <v>20.316666666666666</v>
      </c>
      <c r="I48" s="19">
        <f>+'Converted Data'!I48</f>
        <v>31.383333333333333</v>
      </c>
      <c r="J48" s="19">
        <f>+'Converted Data'!J48</f>
        <v>14.033333333333333</v>
      </c>
      <c r="K48" s="19">
        <f>+'Converted Data'!K48</f>
        <v>11.266666666666667</v>
      </c>
      <c r="L48" s="19" t="str">
        <f>+'Converted Data'!L48</f>
        <v>N/A</v>
      </c>
      <c r="M48" s="19">
        <f>+'Converted Data'!M48</f>
        <v>25.183333333333334</v>
      </c>
      <c r="N48" s="19">
        <f>+'Converted Data'!N48</f>
        <v>28.533333333333335</v>
      </c>
      <c r="O48" s="19" t="str">
        <f>+'Converted Data'!O48</f>
        <v>N/A</v>
      </c>
      <c r="P48" s="19" t="str">
        <f>+'Converted Data'!P48</f>
        <v>N/A</v>
      </c>
      <c r="Q48" s="19" t="str">
        <f>+'Converted Data'!Q48</f>
        <v>N/A</v>
      </c>
      <c r="R48" s="44">
        <f>+'Converted Data'!R48</f>
        <v>40.200000000000003</v>
      </c>
      <c r="S48" s="19">
        <f>+'Converted Data'!S48</f>
        <v>23.1</v>
      </c>
      <c r="T48" s="19">
        <f>+'Converted Data'!T48</f>
        <v>9.7833333333333332</v>
      </c>
      <c r="U48" s="19">
        <f>+'Converted Data'!U48</f>
        <v>9.5833333333333339</v>
      </c>
      <c r="V48" s="19">
        <f>+'Converted Data'!V48</f>
        <v>15</v>
      </c>
      <c r="W48" s="19">
        <f>W47+'Converted Data'!W48</f>
        <v>8.1999999999999993</v>
      </c>
      <c r="X48" s="19">
        <f>+'Converted Data'!X48</f>
        <v>20.350000000000001</v>
      </c>
      <c r="Y48" s="19" t="str">
        <f>+'Converted Data'!Y48</f>
        <v>N/A</v>
      </c>
      <c r="Z48" s="19" t="str">
        <f>+'Converted Data'!Z48</f>
        <v>N/A</v>
      </c>
      <c r="AA48" s="19" t="str">
        <f>+'Converted Data'!AA48</f>
        <v>N/A</v>
      </c>
      <c r="AB48" s="19" t="str">
        <f>+'Converted Data'!AB48</f>
        <v>N/A</v>
      </c>
      <c r="AC48" s="19" t="str">
        <f>+'Converted Data'!AC48</f>
        <v>N/A</v>
      </c>
      <c r="AD48" s="19" t="s">
        <v>53</v>
      </c>
      <c r="AE48" s="19" t="s">
        <v>53</v>
      </c>
      <c r="AF48" s="19">
        <f>+'Converted Data'!AF48</f>
        <v>2.0833333333333335</v>
      </c>
      <c r="AG48" s="19" t="str">
        <f>+'Converted Data'!AG48</f>
        <v>N/A</v>
      </c>
      <c r="AH48" s="19">
        <f>+'Converted Data'!AH48</f>
        <v>18.3</v>
      </c>
      <c r="AI48" s="19">
        <f>+'Converted Data'!AI48</f>
        <v>23.333333333333332</v>
      </c>
      <c r="AJ48" s="19" t="str">
        <f>+'Converted Data'!AJ48</f>
        <v>N/A</v>
      </c>
      <c r="AK48" s="19">
        <f>+'Converted Data'!AK48</f>
        <v>34.533333333333331</v>
      </c>
      <c r="AL48" s="19">
        <f>+'Converted Data'!AL48</f>
        <v>19.433333333333334</v>
      </c>
      <c r="AM48" s="19" t="str">
        <f>+'Converted Data'!AM48</f>
        <v>N/A</v>
      </c>
      <c r="AN48" s="44">
        <f>+'Converted Data'!AN48</f>
        <v>45</v>
      </c>
      <c r="AO48" s="19">
        <f>+'Converted Data'!AO48</f>
        <v>17.383333333333333</v>
      </c>
      <c r="AP48" s="45">
        <f>+AP47</f>
        <v>7.1166666666666663</v>
      </c>
      <c r="AQ48" s="19">
        <f>+'Converted Data'!AQ48</f>
        <v>22.116666666666667</v>
      </c>
      <c r="AR48" s="19" t="str">
        <f>+'Converted Data'!AR48</f>
        <v>N/A</v>
      </c>
      <c r="AS48" s="19">
        <f>+'Converted Data'!AS48</f>
        <v>19.316666666666666</v>
      </c>
      <c r="AT48" s="19">
        <f>AT47+'Converted Data'!AT48</f>
        <v>13.566666666666666</v>
      </c>
      <c r="AU48" s="19" t="str">
        <f>+'Converted Data'!AU48</f>
        <v>N/A</v>
      </c>
      <c r="AV48" s="19">
        <f>+'Converted Data'!AV48</f>
        <v>22.5</v>
      </c>
      <c r="AW48" s="19">
        <f>+'Converted Data'!AW48</f>
        <v>18.399999999999999</v>
      </c>
      <c r="AX48" s="44">
        <f>+'Converted Data'!AX48</f>
        <v>20.05</v>
      </c>
      <c r="AY48" s="19">
        <f>+'Converted Data'!AY48</f>
        <v>35</v>
      </c>
      <c r="AZ48" s="19">
        <f>+'Converted Data'!AZ48</f>
        <v>15.5</v>
      </c>
      <c r="BA48" s="19">
        <f>+'Converted Data'!BA48</f>
        <v>26.5</v>
      </c>
      <c r="BB48" s="19" t="str">
        <f>+'Converted Data'!BB48</f>
        <v>N/A</v>
      </c>
      <c r="BC48" s="19">
        <f>+'Converted Data'!BC48</f>
        <v>17.966666666666665</v>
      </c>
      <c r="BD48" s="19">
        <f>+'Converted Data'!BD48</f>
        <v>14.683333333333334</v>
      </c>
      <c r="BE48" s="19">
        <f>+'Converted Data'!BE48</f>
        <v>19.149999999999999</v>
      </c>
      <c r="BF48" s="19">
        <f>+'Converted Data'!BF48</f>
        <v>18.3</v>
      </c>
      <c r="BG48" s="19">
        <f>+'Converted Data'!BG48</f>
        <v>20.85</v>
      </c>
      <c r="BH48" s="19">
        <f>+'Converted Data'!BH48</f>
        <v>17.399999999999999</v>
      </c>
      <c r="BI48" s="19" t="str">
        <f>+'Converted Data'!BI48</f>
        <v>N/A</v>
      </c>
      <c r="BJ48" s="19" t="str">
        <f>+'Converted Data'!BJ48</f>
        <v>N/A</v>
      </c>
      <c r="BK48" s="19" t="str">
        <f>+'Converted Data'!BK48</f>
        <v>N/A</v>
      </c>
      <c r="BL48" s="19" t="str">
        <f>+'Converted Data'!BL48</f>
        <v>N/A</v>
      </c>
      <c r="BM48" s="19" t="str">
        <f>+'Converted Data'!BM48</f>
        <v>N/A</v>
      </c>
      <c r="BN48" s="19" t="str">
        <f>+'Converted Data'!BN48</f>
        <v>N/A</v>
      </c>
      <c r="BO48" s="19">
        <f>BO47+'Converted Data'!BO48</f>
        <v>50.266666666666666</v>
      </c>
      <c r="BP48" s="19">
        <f>+'Converted Data'!BP48</f>
        <v>19.616666666666667</v>
      </c>
      <c r="BQ48" s="19">
        <f>BQ47+'Converted Data'!BQ48</f>
        <v>55.666666666666671</v>
      </c>
      <c r="BR48" s="19">
        <f>BR47+'Converted Data'!BR48</f>
        <v>36.366666666666667</v>
      </c>
      <c r="BS48" s="19" t="str">
        <f>+'Converted Data'!BS48</f>
        <v>N/A</v>
      </c>
      <c r="BT48" s="19">
        <f>+'Converted Data'!BT48</f>
        <v>22.683333333333334</v>
      </c>
      <c r="BU48" s="19">
        <f>+'Converted Data'!BU48</f>
        <v>48.166666666666664</v>
      </c>
      <c r="BV48" s="19">
        <f>+'Converted Data'!BV48</f>
        <v>14.433333333333334</v>
      </c>
      <c r="BW48" s="19">
        <f>+'Converted Data'!BW48</f>
        <v>13.366666666666667</v>
      </c>
      <c r="BX48" s="19">
        <f>+'Converted Data'!BX48</f>
        <v>12.733333333333333</v>
      </c>
      <c r="BY48" s="19">
        <f>+'Converted Data'!BY48</f>
        <v>25.25</v>
      </c>
      <c r="BZ48" s="19">
        <f>+'Converted Data'!BZ48</f>
        <v>14.733333333333333</v>
      </c>
      <c r="CA48" s="19" t="str">
        <f>+'Converted Data'!CA48</f>
        <v>N/A</v>
      </c>
      <c r="CB48" s="19">
        <f>+'Converted Data'!CB48</f>
        <v>12.866666666666667</v>
      </c>
      <c r="CC48" s="19" t="str">
        <f>+'Converted Data'!CC48</f>
        <v>N/A</v>
      </c>
      <c r="CD48" s="19">
        <f>+'Converted Data'!CD48</f>
        <v>20.916666666666668</v>
      </c>
    </row>
    <row r="49" spans="1:82" x14ac:dyDescent="0.25">
      <c r="A49" s="215"/>
      <c r="B49" t="s">
        <v>193</v>
      </c>
      <c r="C49" t="s">
        <v>192</v>
      </c>
      <c r="D49" s="19"/>
      <c r="E49" s="19"/>
      <c r="F49" s="19"/>
      <c r="G49" s="66"/>
      <c r="H49" s="19"/>
      <c r="I49" s="19"/>
      <c r="J49" s="19"/>
      <c r="K49" s="19"/>
      <c r="L49" s="19"/>
      <c r="M49" s="19"/>
      <c r="N49" s="19"/>
      <c r="O49" s="19"/>
      <c r="P49" s="19"/>
      <c r="Q49" s="19"/>
      <c r="R49" s="19" t="str">
        <f>+'Raw Data'!R51</f>
        <v>N/A</v>
      </c>
      <c r="S49" s="19" t="str">
        <f>+'Raw Data'!S51</f>
        <v>N/A</v>
      </c>
      <c r="T49" s="19" t="str">
        <f>+'Raw Data'!T51</f>
        <v>N/A</v>
      </c>
      <c r="U49" s="19" t="str">
        <f>+'Raw Data'!U51</f>
        <v>N/A</v>
      </c>
      <c r="V49" s="19" t="str">
        <f>+'Raw Data'!V51</f>
        <v>N/A</v>
      </c>
      <c r="W49" s="19" t="str">
        <f>+'Raw Data'!W51</f>
        <v>N/A</v>
      </c>
      <c r="X49" s="19" t="str">
        <f>+'Raw Data'!X51</f>
        <v>N/A</v>
      </c>
      <c r="Y49" s="19" t="str">
        <f>+'Raw Data'!Y51</f>
        <v>N/A</v>
      </c>
      <c r="Z49" s="19" t="str">
        <f>+'Raw Data'!Z51</f>
        <v>65 miles - 1 hour</v>
      </c>
      <c r="AA49" s="19" t="str">
        <f>+'Raw Data'!AA51</f>
        <v>600ft - 8 min</v>
      </c>
      <c r="AB49" s="19" t="str">
        <f>+'Raw Data'!AB51</f>
        <v>37 miles</v>
      </c>
      <c r="AC49" s="19" t="str">
        <f>+'Raw Data'!AC51</f>
        <v>5 miles</v>
      </c>
      <c r="AD49" s="19" t="str">
        <f>+'Raw Data'!AD51</f>
        <v>15 min estimated driving time</v>
      </c>
      <c r="AE49" s="19" t="str">
        <f>+'Raw Data'!AE51</f>
        <v>12 miles, 13:34</v>
      </c>
      <c r="AF49" s="19" t="str">
        <f>+'Raw Data'!AF51</f>
        <v>N/A</v>
      </c>
      <c r="AG49" s="19" t="str">
        <f>+'Raw Data'!AG51</f>
        <v>1 mile, 5 minutes</v>
      </c>
      <c r="AH49" s="19" t="str">
        <f>+'Raw Data'!AH51</f>
        <v>N/A</v>
      </c>
      <c r="AI49" s="19" t="str">
        <f>+'Raw Data'!AI51</f>
        <v>N/A</v>
      </c>
      <c r="AJ49" s="19" t="str">
        <f>+'Raw Data'!AJ51</f>
        <v>3 MILES</v>
      </c>
      <c r="AK49" s="19" t="str">
        <f>+'Raw Data'!AK51</f>
        <v>N/A</v>
      </c>
      <c r="AL49" s="19" t="str">
        <f>+'Raw Data'!AL51</f>
        <v>N/A</v>
      </c>
      <c r="AM49" s="19" t="str">
        <f>+'Raw Data'!AM51</f>
        <v>15 MILES</v>
      </c>
      <c r="AN49" s="19" t="str">
        <f>+'Raw Data'!AN51</f>
        <v>N/A</v>
      </c>
      <c r="AO49" s="19" t="str">
        <f>+'Raw Data'!AO51</f>
        <v>N/A</v>
      </c>
      <c r="AP49" s="19" t="str">
        <f>+'Raw Data'!AP51</f>
        <v>N/A</v>
      </c>
      <c r="AQ49" s="19" t="str">
        <f>+'Raw Data'!AQ51</f>
        <v>N/A</v>
      </c>
      <c r="AR49" s="19" t="str">
        <f>+'Raw Data'!AR51</f>
        <v>N/A</v>
      </c>
      <c r="AS49" s="19" t="str">
        <f>+'Raw Data'!AS51</f>
        <v>N/A</v>
      </c>
      <c r="AT49" s="19" t="str">
        <f>+'Raw Data'!AT51</f>
        <v>N/A</v>
      </c>
      <c r="AU49" s="19" t="str">
        <f>+'Raw Data'!AU51</f>
        <v>N/A</v>
      </c>
      <c r="AV49" s="19" t="str">
        <f>+'Raw Data'!AV51</f>
        <v>N/A</v>
      </c>
      <c r="AW49" s="19" t="str">
        <f>+'Raw Data'!AW51</f>
        <v>N/A</v>
      </c>
      <c r="AX49" s="19" t="str">
        <f>+'Raw Data'!AX51</f>
        <v>N/A</v>
      </c>
      <c r="AY49" s="19" t="str">
        <f>+'Raw Data'!AY51</f>
        <v>N/A</v>
      </c>
      <c r="AZ49" s="19" t="str">
        <f>+'Raw Data'!AZ51</f>
        <v>N/A</v>
      </c>
      <c r="BA49" s="19" t="str">
        <f>+'Raw Data'!BA51</f>
        <v>N/A</v>
      </c>
      <c r="BB49" s="19" t="str">
        <f>+'Raw Data'!BB51</f>
        <v>35 miles - 40 minutes</v>
      </c>
      <c r="BC49" s="19" t="str">
        <f>+'Raw Data'!BC51</f>
        <v>N/A</v>
      </c>
      <c r="BD49" s="19" t="str">
        <f>+'Raw Data'!BD51</f>
        <v>N/A</v>
      </c>
      <c r="BE49" s="19" t="str">
        <f>+'Raw Data'!BE51</f>
        <v>N/A</v>
      </c>
      <c r="BF49" s="19" t="str">
        <f>+'Raw Data'!BF51</f>
        <v>N/A</v>
      </c>
      <c r="BG49" s="19" t="str">
        <f>+'Raw Data'!BG51</f>
        <v>N/A</v>
      </c>
      <c r="BH49" s="19" t="str">
        <f>+'Raw Data'!BH51</f>
        <v>N/A</v>
      </c>
      <c r="BI49" s="19" t="str">
        <f>+'Raw Data'!BI51</f>
        <v>N/A</v>
      </c>
      <c r="BJ49" s="19">
        <f>+'Raw Data'!BJ51</f>
        <v>0</v>
      </c>
      <c r="BK49" s="19">
        <f>+'Raw Data'!BK51</f>
        <v>0</v>
      </c>
      <c r="BL49" s="19" t="str">
        <f>+'Raw Data'!BL51</f>
        <v>N/A</v>
      </c>
      <c r="BM49" s="19" t="str">
        <f>+'Raw Data'!BM51</f>
        <v>N/A</v>
      </c>
      <c r="BN49" s="19" t="str">
        <f>+'Raw Data'!BN51</f>
        <v>N/A</v>
      </c>
      <c r="BO49" s="19"/>
      <c r="BP49" s="19"/>
      <c r="BQ49" s="19"/>
      <c r="BR49" s="19"/>
      <c r="BS49" s="19"/>
      <c r="BT49" s="19"/>
      <c r="BU49" s="19"/>
      <c r="BV49" s="19"/>
      <c r="BW49" s="19"/>
      <c r="BX49" s="19"/>
      <c r="BY49" s="19"/>
      <c r="BZ49" s="19"/>
      <c r="CA49" s="19"/>
      <c r="CB49" s="19"/>
      <c r="CC49" s="19"/>
      <c r="CD49" s="19"/>
    </row>
    <row r="50" spans="1:82" x14ac:dyDescent="0.25">
      <c r="A50" s="215"/>
      <c r="B50" t="s">
        <v>87</v>
      </c>
      <c r="C50" t="s">
        <v>42</v>
      </c>
      <c r="D50" s="19">
        <f>+'Converted Data'!D50</f>
        <v>5</v>
      </c>
      <c r="E50" s="19">
        <f>+'Converted Data'!E50</f>
        <v>1</v>
      </c>
      <c r="F50" s="19">
        <f>+'Converted Data'!F50</f>
        <v>4</v>
      </c>
      <c r="G50" s="44">
        <f>3+15/60</f>
        <v>3.25</v>
      </c>
      <c r="H50" s="44">
        <v>2</v>
      </c>
      <c r="I50" s="19">
        <f>+'Converted Data'!I50</f>
        <v>2</v>
      </c>
      <c r="J50" s="19" t="str">
        <f>+'Converted Data'!J50</f>
        <v>N/A</v>
      </c>
      <c r="K50" s="19" t="str">
        <f>+'Converted Data'!K50</f>
        <v>N/A</v>
      </c>
      <c r="L50" s="44">
        <f>7+0.533333333333333</f>
        <v>7.5333333333333332</v>
      </c>
      <c r="M50" s="19">
        <f>+'Converted Data'!M50</f>
        <v>2</v>
      </c>
      <c r="N50" s="19">
        <f>+'Converted Data'!N50</f>
        <v>5</v>
      </c>
      <c r="O50" s="19">
        <f>+'Converted Data'!O50</f>
        <v>9</v>
      </c>
      <c r="P50" s="44">
        <f>1+0.5</f>
        <v>1.5</v>
      </c>
      <c r="Q50" s="19">
        <f>+'Converted Data'!Q50</f>
        <v>1</v>
      </c>
      <c r="R50" s="44">
        <v>15</v>
      </c>
      <c r="S50" s="19" t="str">
        <f>+'Converted Data'!S50</f>
        <v>N/A</v>
      </c>
      <c r="T50" s="19">
        <f>+'Converted Data'!T50</f>
        <v>0</v>
      </c>
      <c r="U50" s="44">
        <v>1</v>
      </c>
      <c r="V50" s="44">
        <v>1</v>
      </c>
      <c r="W50" s="44">
        <f>5+0.05</f>
        <v>5.05</v>
      </c>
      <c r="X50" s="19" t="str">
        <f>+'Converted Data'!X50</f>
        <v>N/A</v>
      </c>
      <c r="Y50" s="19">
        <f>+'Converted Data'!Y50</f>
        <v>2</v>
      </c>
      <c r="Z50" s="44">
        <v>2</v>
      </c>
      <c r="AA50" s="19">
        <f>+'Converted Data'!AA50</f>
        <v>10</v>
      </c>
      <c r="AB50" s="19">
        <f>+'Converted Data'!AB50</f>
        <v>5</v>
      </c>
      <c r="AC50" s="19">
        <f>+'Converted Data'!AC50</f>
        <v>5</v>
      </c>
      <c r="AD50" s="44">
        <v>10</v>
      </c>
      <c r="AE50" s="44">
        <f>3+0.216666666666667</f>
        <v>3.2166666666666668</v>
      </c>
      <c r="AF50" s="19">
        <f>+'Converted Data'!AF50</f>
        <v>3</v>
      </c>
      <c r="AG50" s="19">
        <f>+'Converted Data'!AG50</f>
        <v>8</v>
      </c>
      <c r="AH50" s="44">
        <f>2+0.883333333333333</f>
        <v>2.8833333333333329</v>
      </c>
      <c r="AI50" s="19">
        <f>+'Converted Data'!AI50</f>
        <v>5</v>
      </c>
      <c r="AJ50" s="19">
        <f>+'Converted Data'!AJ50</f>
        <v>3</v>
      </c>
      <c r="AK50" s="19">
        <f>+'Converted Data'!AK50</f>
        <v>5</v>
      </c>
      <c r="AL50" s="19">
        <f>+'Converted Data'!AL50</f>
        <v>0</v>
      </c>
      <c r="AM50" s="19">
        <f>+'Converted Data'!AM50</f>
        <v>20</v>
      </c>
      <c r="AN50" s="19">
        <f>+'Converted Data'!AN50</f>
        <v>23</v>
      </c>
      <c r="AO50" s="19">
        <f>+'Converted Data'!AO50</f>
        <v>2</v>
      </c>
      <c r="AP50" s="19" t="str">
        <f>+'Converted Data'!AP50</f>
        <v>N/A</v>
      </c>
      <c r="AQ50" s="19">
        <f>+'Converted Data'!AQ50</f>
        <v>10</v>
      </c>
      <c r="AR50" s="19">
        <f>+'Converted Data'!AR50</f>
        <v>5</v>
      </c>
      <c r="AS50" s="19" t="str">
        <f>+'Converted Data'!AS50</f>
        <v>N/A</v>
      </c>
      <c r="AT50" s="19" t="str">
        <f>+'Converted Data'!AT50</f>
        <v>N/A</v>
      </c>
      <c r="AU50" s="19" t="str">
        <f>+'Converted Data'!AU50</f>
        <v>N/A</v>
      </c>
      <c r="AV50" s="19">
        <f>+'Converted Data'!AV50</f>
        <v>10</v>
      </c>
      <c r="AW50" s="19" t="str">
        <f>+'Converted Data'!AW50</f>
        <v>N/A</v>
      </c>
      <c r="AX50" s="44">
        <f>4+0.5</f>
        <v>4.5</v>
      </c>
      <c r="AY50" s="44">
        <v>10</v>
      </c>
      <c r="AZ50" s="19">
        <f>+'Converted Data'!AZ50</f>
        <v>3</v>
      </c>
      <c r="BA50" s="19">
        <f>+'Converted Data'!BA50</f>
        <v>3</v>
      </c>
      <c r="BB50" s="19" t="str">
        <f>+'Converted Data'!BB50</f>
        <v>N/A</v>
      </c>
      <c r="BC50" s="19">
        <f>+'Converted Data'!BC50</f>
        <v>4</v>
      </c>
      <c r="BD50" s="19">
        <f>+'Converted Data'!BD50</f>
        <v>3</v>
      </c>
      <c r="BE50" s="19" t="str">
        <f>+'Converted Data'!BE50</f>
        <v>N/A</v>
      </c>
      <c r="BF50" s="19" t="str">
        <f>+'Converted Data'!BF50</f>
        <v>N/A</v>
      </c>
      <c r="BG50" s="19" t="str">
        <f>+'Converted Data'!BG50</f>
        <v>N/A</v>
      </c>
      <c r="BH50" s="19" t="str">
        <f>+'Converted Data'!BH50</f>
        <v>N/A</v>
      </c>
      <c r="BI50" s="19" t="str">
        <f>+'Converted Data'!BI50</f>
        <v>N/A</v>
      </c>
      <c r="BJ50" s="19">
        <f>+'Converted Data'!BJ50</f>
        <v>10</v>
      </c>
      <c r="BK50" s="19">
        <f>+'Converted Data'!BK50</f>
        <v>10</v>
      </c>
      <c r="BL50" s="19" t="str">
        <f>+'Converted Data'!BL50</f>
        <v>N/A</v>
      </c>
      <c r="BM50" s="19" t="str">
        <f>+'Converted Data'!BM50</f>
        <v>N/A</v>
      </c>
      <c r="BN50" s="19" t="str">
        <f>+'Converted Data'!BN50</f>
        <v>N/A</v>
      </c>
      <c r="BO50" s="44">
        <f>5+0.533333333333333</f>
        <v>5.5333333333333332</v>
      </c>
      <c r="BP50" s="44">
        <f>2+0.25</f>
        <v>2.25</v>
      </c>
      <c r="BQ50" s="44">
        <f>5+0.166666666666667</f>
        <v>5.166666666666667</v>
      </c>
      <c r="BR50" s="19">
        <f>+'Converted Data'!BR50</f>
        <v>10</v>
      </c>
      <c r="BS50" s="19">
        <f>+'Converted Data'!BS50</f>
        <v>10</v>
      </c>
      <c r="BT50" s="19">
        <f>+'Converted Data'!BT50</f>
        <v>10</v>
      </c>
      <c r="BU50" s="19">
        <f>+'Converted Data'!BU50</f>
        <v>20</v>
      </c>
      <c r="BV50" s="19">
        <f>+'Converted Data'!BV50</f>
        <v>1</v>
      </c>
      <c r="BW50" s="19" t="str">
        <f>+'Converted Data'!BW50</f>
        <v>N/A</v>
      </c>
      <c r="BX50" s="19" t="str">
        <f>+'Converted Data'!BX50</f>
        <v>N/A</v>
      </c>
      <c r="BY50" s="44">
        <v>15</v>
      </c>
      <c r="BZ50" s="19" t="str">
        <f>+'Converted Data'!BZ50</f>
        <v>N/A</v>
      </c>
      <c r="CA50" s="19">
        <f>+'Converted Data'!CA50</f>
        <v>15</v>
      </c>
      <c r="CB50" s="19">
        <f>+'Converted Data'!CB50</f>
        <v>1</v>
      </c>
      <c r="CC50" s="19">
        <f>5</f>
        <v>5</v>
      </c>
      <c r="CD50" s="19">
        <f>+'Converted Data'!CD50</f>
        <v>3</v>
      </c>
    </row>
    <row r="51" spans="1:82" x14ac:dyDescent="0.25">
      <c r="A51" s="215"/>
      <c r="B51" t="s">
        <v>87</v>
      </c>
      <c r="C51" t="s">
        <v>43</v>
      </c>
      <c r="D51" s="19">
        <f>+'Converted Data'!D51</f>
        <v>25</v>
      </c>
      <c r="E51" s="19">
        <f>+'Converted Data'!E51</f>
        <v>10</v>
      </c>
      <c r="F51" s="19">
        <f>+'Converted Data'!F51</f>
        <v>4</v>
      </c>
      <c r="G51" s="44">
        <f>1+0.183333333333333</f>
        <v>1.1833333333333329</v>
      </c>
      <c r="H51" s="44">
        <v>8.3333333333333329E-2</v>
      </c>
      <c r="I51" s="19">
        <f>+'Converted Data'!I51</f>
        <v>12</v>
      </c>
      <c r="J51" s="19" t="str">
        <f>+'Converted Data'!J51</f>
        <v>N/A</v>
      </c>
      <c r="K51" s="19" t="str">
        <f>+'Converted Data'!K51</f>
        <v>N/A</v>
      </c>
      <c r="L51" s="44">
        <f>5+0.25</f>
        <v>5.25</v>
      </c>
      <c r="M51" s="19">
        <f>+'Converted Data'!M51</f>
        <v>15</v>
      </c>
      <c r="N51" s="19">
        <f>+'Converted Data'!N51</f>
        <v>3</v>
      </c>
      <c r="O51" s="19">
        <f>+'Converted Data'!O51</f>
        <v>2</v>
      </c>
      <c r="P51" s="44">
        <v>0.1</v>
      </c>
      <c r="Q51" s="19">
        <f>+'Converted Data'!Q51</f>
        <v>9</v>
      </c>
      <c r="R51" s="44">
        <v>4</v>
      </c>
      <c r="S51" s="19" t="str">
        <f>+'Converted Data'!S51</f>
        <v>N/A</v>
      </c>
      <c r="T51" s="19">
        <f>+'Converted Data'!T51</f>
        <v>0</v>
      </c>
      <c r="U51" s="44">
        <v>2</v>
      </c>
      <c r="V51" s="44">
        <v>2</v>
      </c>
      <c r="W51" s="44">
        <f>3+0.0333333333333333</f>
        <v>3.0333333333333332</v>
      </c>
      <c r="X51" s="19" t="str">
        <f>+'Converted Data'!X51</f>
        <v>N/A</v>
      </c>
      <c r="Y51" s="19">
        <f>+'Converted Data'!Y51</f>
        <v>2</v>
      </c>
      <c r="Z51" s="44">
        <v>10</v>
      </c>
      <c r="AA51" s="19">
        <f>+'Converted Data'!AA51</f>
        <v>3</v>
      </c>
      <c r="AB51" s="19">
        <f>+'Converted Data'!AB51</f>
        <v>10</v>
      </c>
      <c r="AC51" s="19">
        <f>+'Converted Data'!AC51</f>
        <v>10</v>
      </c>
      <c r="AD51" s="44">
        <v>10</v>
      </c>
      <c r="AE51" s="44">
        <f>3+0.116666666666667</f>
        <v>3.1166666666666671</v>
      </c>
      <c r="AF51" s="19">
        <f>+'Converted Data'!AF51</f>
        <v>6</v>
      </c>
      <c r="AG51" s="19">
        <f>+'Converted Data'!AG51</f>
        <v>3</v>
      </c>
      <c r="AH51" s="44">
        <f>2+0.75</f>
        <v>2.75</v>
      </c>
      <c r="AI51" s="19">
        <f>+'Converted Data'!AI51</f>
        <v>3</v>
      </c>
      <c r="AJ51" s="19">
        <f>+'Converted Data'!AJ51</f>
        <v>2</v>
      </c>
      <c r="AK51" s="19">
        <f>+'Converted Data'!AK51</f>
        <v>5</v>
      </c>
      <c r="AL51" s="19">
        <f>+'Converted Data'!AL51</f>
        <v>0</v>
      </c>
      <c r="AM51" s="19">
        <f>+'Converted Data'!AM51</f>
        <v>30</v>
      </c>
      <c r="AN51" s="19">
        <f>+'Converted Data'!AN51</f>
        <v>15</v>
      </c>
      <c r="AO51" s="19">
        <f>+'Converted Data'!AO51</f>
        <v>2</v>
      </c>
      <c r="AP51" s="19" t="str">
        <f>+'Converted Data'!AP51</f>
        <v>N/A</v>
      </c>
      <c r="AQ51" s="19">
        <f>+'Converted Data'!AQ51</f>
        <v>5</v>
      </c>
      <c r="AR51" s="19">
        <f>+'Converted Data'!AR51</f>
        <v>5</v>
      </c>
      <c r="AS51" s="19" t="str">
        <f>+'Converted Data'!AS51</f>
        <v>N/A</v>
      </c>
      <c r="AT51" s="19" t="str">
        <f>+'Converted Data'!AT51</f>
        <v>N/A</v>
      </c>
      <c r="AU51" s="19" t="str">
        <f>+'Converted Data'!AU51</f>
        <v>N/A</v>
      </c>
      <c r="AV51" s="19">
        <f>+'Converted Data'!AV51</f>
        <v>5</v>
      </c>
      <c r="AW51" s="19" t="str">
        <f>+'Converted Data'!AW51</f>
        <v>N/A</v>
      </c>
      <c r="AX51" s="44">
        <v>0.5</v>
      </c>
      <c r="AY51" s="44">
        <v>2</v>
      </c>
      <c r="AZ51" s="19">
        <f>+'Converted Data'!AZ51</f>
        <v>2</v>
      </c>
      <c r="BA51" s="19">
        <f>+'Converted Data'!BA51</f>
        <v>3</v>
      </c>
      <c r="BB51" s="19" t="str">
        <f>+'Converted Data'!BB51</f>
        <v>N/A</v>
      </c>
      <c r="BC51" s="19">
        <f>+'Converted Data'!BC51</f>
        <v>8</v>
      </c>
      <c r="BD51" s="19">
        <f>+'Converted Data'!BD51</f>
        <v>7</v>
      </c>
      <c r="BE51" s="19" t="str">
        <f>+'Converted Data'!BE51</f>
        <v>N/A</v>
      </c>
      <c r="BF51" s="19" t="str">
        <f>+'Converted Data'!BF51</f>
        <v>N/A</v>
      </c>
      <c r="BG51" s="19" t="str">
        <f>+'Converted Data'!BG51</f>
        <v>N/A</v>
      </c>
      <c r="BH51" s="19" t="str">
        <f>+'Converted Data'!BH51</f>
        <v>N/A</v>
      </c>
      <c r="BI51" s="19" t="str">
        <f>+'Converted Data'!BI51</f>
        <v>N/A</v>
      </c>
      <c r="BJ51" s="19">
        <f>+'Converted Data'!BJ51</f>
        <v>3</v>
      </c>
      <c r="BK51" s="19">
        <f>+'Converted Data'!BK51</f>
        <v>4</v>
      </c>
      <c r="BL51" s="19" t="str">
        <f>+'Converted Data'!BL51</f>
        <v>N/A</v>
      </c>
      <c r="BM51" s="19" t="str">
        <f>+'Converted Data'!BM51</f>
        <v>N/A</v>
      </c>
      <c r="BN51" s="19" t="str">
        <f>+'Converted Data'!BN51</f>
        <v>N/A</v>
      </c>
      <c r="BO51" s="44">
        <f>5+0.5</f>
        <v>5.5</v>
      </c>
      <c r="BP51" s="44">
        <f>3+0.25</f>
        <v>3.25</v>
      </c>
      <c r="BQ51" s="44">
        <f>4+0.916666666666667</f>
        <v>4.916666666666667</v>
      </c>
      <c r="BR51" s="19">
        <f>+'Converted Data'!BR51</f>
        <v>4</v>
      </c>
      <c r="BS51" s="19">
        <f>+'Converted Data'!BS51</f>
        <v>10</v>
      </c>
      <c r="BT51" s="19">
        <f>+'Converted Data'!BT51</f>
        <v>5</v>
      </c>
      <c r="BU51" s="19">
        <f>+'Converted Data'!BU51</f>
        <v>5</v>
      </c>
      <c r="BV51" s="19">
        <f>+'Converted Data'!BV51</f>
        <v>4</v>
      </c>
      <c r="BW51" s="19" t="str">
        <f>+'Converted Data'!BW51</f>
        <v>N/A</v>
      </c>
      <c r="BX51" s="19" t="str">
        <f>+'Converted Data'!BX51</f>
        <v>N/A</v>
      </c>
      <c r="BY51" s="44">
        <v>35</v>
      </c>
      <c r="BZ51" s="19" t="str">
        <f>+'Converted Data'!BZ51</f>
        <v>N/A</v>
      </c>
      <c r="CA51" s="19">
        <f>+'Converted Data'!CA51</f>
        <v>2</v>
      </c>
      <c r="CB51" s="19">
        <f>+'Converted Data'!CB51</f>
        <v>2</v>
      </c>
      <c r="CC51" s="19">
        <f>5</f>
        <v>5</v>
      </c>
      <c r="CD51" s="19">
        <f>+'Converted Data'!CD51</f>
        <v>1</v>
      </c>
    </row>
    <row r="52" spans="1:82" x14ac:dyDescent="0.25">
      <c r="A52" s="215"/>
      <c r="B52" t="s">
        <v>87</v>
      </c>
      <c r="C52" t="s">
        <v>44</v>
      </c>
      <c r="D52" s="19">
        <f>+'Converted Data'!D52</f>
        <v>2.7166666666666668</v>
      </c>
      <c r="E52" s="19">
        <f>+'Converted Data'!E52</f>
        <v>3.1666666666666665</v>
      </c>
      <c r="F52" s="19">
        <f>+'Converted Data'!F52</f>
        <v>6</v>
      </c>
      <c r="G52" s="19">
        <f>+'Converted Data'!G52</f>
        <v>5.25</v>
      </c>
      <c r="H52" s="19">
        <f>+'Converted Data'!H52</f>
        <v>1.2833333333333332</v>
      </c>
      <c r="I52" s="19">
        <f>+'Converted Data'!I52</f>
        <v>7.25</v>
      </c>
      <c r="J52" s="19">
        <f>+'Converted Data'!J52</f>
        <v>3</v>
      </c>
      <c r="K52" s="19">
        <f>+'Converted Data'!K52</f>
        <v>3.5333333333333332</v>
      </c>
      <c r="L52" s="19">
        <f>+'Converted Data'!L52</f>
        <v>2.5</v>
      </c>
      <c r="M52" s="19">
        <f>+'Converted Data'!M52</f>
        <v>2.5</v>
      </c>
      <c r="N52" s="19">
        <f>+'Converted Data'!N52</f>
        <v>3.3833333333333333</v>
      </c>
      <c r="O52" s="19">
        <f>+'Converted Data'!O52</f>
        <v>2.4666666666666668</v>
      </c>
      <c r="P52" s="19">
        <f>+'Converted Data'!P52</f>
        <v>3</v>
      </c>
      <c r="Q52" s="19">
        <f>+'Converted Data'!Q52</f>
        <v>1.1499999999999999</v>
      </c>
      <c r="R52" s="19">
        <f>+'Converted Data'!R52</f>
        <v>1.3333333333333333</v>
      </c>
      <c r="S52" s="19">
        <f>+'Converted Data'!S52</f>
        <v>1.3833333333333333</v>
      </c>
      <c r="T52" s="19">
        <f>+'Converted Data'!T52</f>
        <v>0.6166666666666667</v>
      </c>
      <c r="U52" s="44">
        <v>0.5</v>
      </c>
      <c r="V52" s="44">
        <v>0.5</v>
      </c>
      <c r="W52" s="19">
        <f>+'Converted Data'!W52</f>
        <v>1.8333333333333335</v>
      </c>
      <c r="X52" s="19">
        <f>+'Converted Data'!X52</f>
        <v>1.95</v>
      </c>
      <c r="Y52" s="19">
        <f>+'Converted Data'!Y52</f>
        <v>0.75</v>
      </c>
      <c r="Z52" s="19">
        <f>+'Converted Data'!Z52</f>
        <v>3.7666666666666666</v>
      </c>
      <c r="AA52" s="19">
        <f>+'Converted Data'!AA52</f>
        <v>3.25</v>
      </c>
      <c r="AB52" s="19">
        <f>+'Converted Data'!AB52</f>
        <v>2</v>
      </c>
      <c r="AC52" s="19">
        <f>+'Converted Data'!AC52</f>
        <v>5.5</v>
      </c>
      <c r="AD52" s="19">
        <f>+'Converted Data'!AD52</f>
        <v>6.0666666666666664</v>
      </c>
      <c r="AE52" s="19">
        <f>+'Converted Data'!AE52</f>
        <v>2.1666666666666665</v>
      </c>
      <c r="AF52" s="19">
        <f>+'Converted Data'!AF52</f>
        <v>0.33333333333333331</v>
      </c>
      <c r="AG52" s="19">
        <f>+'Converted Data'!AG52</f>
        <v>3.5833333333333335</v>
      </c>
      <c r="AH52" s="19">
        <f>+'Converted Data'!AH52</f>
        <v>0.75</v>
      </c>
      <c r="AI52" s="19">
        <f>+'Converted Data'!AI52</f>
        <v>2.4</v>
      </c>
      <c r="AJ52" s="19">
        <f>+'Converted Data'!AJ52</f>
        <v>3</v>
      </c>
      <c r="AK52" s="19">
        <f>+'Converted Data'!AK52</f>
        <v>8.5</v>
      </c>
      <c r="AL52" s="19">
        <f>+'Converted Data'!AL52</f>
        <v>2.7166666666666668</v>
      </c>
      <c r="AM52" s="19">
        <f>+'Converted Data'!AM52</f>
        <v>8.85</v>
      </c>
      <c r="AN52" s="19">
        <f>+'Converted Data'!AN52</f>
        <v>6.8666666666666671</v>
      </c>
      <c r="AO52" s="19">
        <f>+'Converted Data'!AO52</f>
        <v>1.3166666666666667</v>
      </c>
      <c r="AP52" s="19" t="str">
        <f>+'Converted Data'!AP52</f>
        <v>N/A</v>
      </c>
      <c r="AQ52" s="19">
        <f>+'Converted Data'!AQ52</f>
        <v>0.73333333333333328</v>
      </c>
      <c r="AR52" s="19">
        <f>+'Converted Data'!AR52</f>
        <v>2.1666666666666665</v>
      </c>
      <c r="AS52" s="19">
        <f>+'Converted Data'!AS52</f>
        <v>3</v>
      </c>
      <c r="AT52" s="19" t="str">
        <f>+'Converted Data'!AT52</f>
        <v>N/A</v>
      </c>
      <c r="AU52" s="19">
        <f>+'Converted Data'!AU52</f>
        <v>0.75</v>
      </c>
      <c r="AV52" s="19">
        <f>+'Converted Data'!AV52</f>
        <v>1.75</v>
      </c>
      <c r="AW52" s="19">
        <f>+'Converted Data'!AW52</f>
        <v>2.85</v>
      </c>
      <c r="AX52" s="19">
        <f>+'Converted Data'!AX52</f>
        <v>1.0833333333333333</v>
      </c>
      <c r="AY52" s="19">
        <f>+'Converted Data'!AY52</f>
        <v>4</v>
      </c>
      <c r="AZ52" s="19">
        <f>+'Converted Data'!AZ52</f>
        <v>1</v>
      </c>
      <c r="BA52" s="19">
        <f>+'Converted Data'!BA52</f>
        <v>2.2833333333333332</v>
      </c>
      <c r="BB52" s="19">
        <f>+'Converted Data'!BB52</f>
        <v>1.7666666666666666</v>
      </c>
      <c r="BC52" s="19">
        <f>+'Converted Data'!BC52</f>
        <v>3.1333333333333333</v>
      </c>
      <c r="BD52" s="19">
        <f>+'Converted Data'!BD52</f>
        <v>2.25</v>
      </c>
      <c r="BE52" s="19">
        <f>+'Converted Data'!BE52</f>
        <v>4.5</v>
      </c>
      <c r="BF52" s="19">
        <f>+'Converted Data'!BF52</f>
        <v>5.166666666666667</v>
      </c>
      <c r="BG52" s="19">
        <f>+'Converted Data'!BG52</f>
        <v>5</v>
      </c>
      <c r="BH52" s="19">
        <f>+'Converted Data'!BH52</f>
        <v>5.5</v>
      </c>
      <c r="BI52" s="19">
        <f>+'Converted Data'!BI52</f>
        <v>1.5</v>
      </c>
      <c r="BJ52" s="19">
        <f>+'Converted Data'!BJ52</f>
        <v>3.25</v>
      </c>
      <c r="BK52" s="19">
        <f>+'Converted Data'!BK52</f>
        <v>3.4333333333333336</v>
      </c>
      <c r="BL52" s="19">
        <f>+'Converted Data'!BL52</f>
        <v>1.7</v>
      </c>
      <c r="BM52" s="19">
        <f>+'Converted Data'!BM52</f>
        <v>2.0166666666666666</v>
      </c>
      <c r="BN52" s="19">
        <f>+'Converted Data'!BN52</f>
        <v>1.3666666666666667</v>
      </c>
      <c r="BO52" s="19">
        <f>+'Converted Data'!BO52</f>
        <v>4.333333333333333</v>
      </c>
      <c r="BP52" s="19">
        <v>0.33333333333333331</v>
      </c>
      <c r="BQ52" s="19">
        <f>+'Converted Data'!BQ52</f>
        <v>4.5</v>
      </c>
      <c r="BR52" s="19">
        <f>+'Converted Data'!BR52</f>
        <v>7</v>
      </c>
      <c r="BS52" s="19">
        <f>+'Converted Data'!BS52</f>
        <v>3</v>
      </c>
      <c r="BT52" s="19">
        <f>+'Converted Data'!BT52</f>
        <v>3</v>
      </c>
      <c r="BU52" s="44">
        <v>0.5</v>
      </c>
      <c r="BV52" s="19">
        <f>+'Converted Data'!BV52</f>
        <v>2.0666666666666669</v>
      </c>
      <c r="BW52" s="19">
        <f>+'Converted Data'!BW52</f>
        <v>0.5</v>
      </c>
      <c r="BX52" s="19">
        <f>+'Converted Data'!BX52</f>
        <v>0.5</v>
      </c>
      <c r="BY52" s="19">
        <f>+'Converted Data'!BY52</f>
        <v>1.5</v>
      </c>
      <c r="BZ52" s="19">
        <f>+'Converted Data'!BZ52</f>
        <v>3.5333333333333332</v>
      </c>
      <c r="CA52" s="19">
        <f>+'Converted Data'!CA52</f>
        <v>2.25</v>
      </c>
      <c r="CB52" s="19">
        <f>+'Converted Data'!CB52</f>
        <v>3</v>
      </c>
      <c r="CC52" s="19">
        <f>+'Converted Data'!CC52</f>
        <v>4.666666666666667</v>
      </c>
      <c r="CD52" s="19">
        <f>+'Converted Data'!CD52</f>
        <v>31.5</v>
      </c>
    </row>
    <row r="53" spans="1:82" x14ac:dyDescent="0.25">
      <c r="A53" s="215"/>
      <c r="B53" t="s">
        <v>87</v>
      </c>
      <c r="C53" t="s">
        <v>45</v>
      </c>
      <c r="D53" s="22">
        <f>+'Converted Data'!D53</f>
        <v>2</v>
      </c>
      <c r="E53" s="22">
        <f>+'Converted Data'!E53</f>
        <v>3</v>
      </c>
      <c r="F53" s="22" t="str">
        <f>+'Converted Data'!F53</f>
        <v>2</v>
      </c>
      <c r="G53" s="22" t="str">
        <f>+'Converted Data'!G53</f>
        <v>2</v>
      </c>
      <c r="H53" s="22" t="str">
        <f>+'Converted Data'!H53</f>
        <v>3</v>
      </c>
      <c r="I53" s="22" t="str">
        <f>+'Converted Data'!I53</f>
        <v>1</v>
      </c>
      <c r="J53" s="22" t="str">
        <f>+'Converted Data'!J53</f>
        <v>1</v>
      </c>
      <c r="K53" s="22" t="str">
        <f>+'Converted Data'!K53</f>
        <v>1</v>
      </c>
      <c r="L53" s="22" t="str">
        <f>+'Converted Data'!L53</f>
        <v>3</v>
      </c>
      <c r="M53" s="22" t="str">
        <f>+'Converted Data'!M53</f>
        <v>1</v>
      </c>
      <c r="N53" s="22" t="str">
        <f>+'Converted Data'!N53</f>
        <v>5</v>
      </c>
      <c r="O53" s="22" t="str">
        <f>+'Converted Data'!O53</f>
        <v>2</v>
      </c>
      <c r="P53" s="22" t="str">
        <f>+'Converted Data'!P53</f>
        <v>4</v>
      </c>
      <c r="Q53" s="22" t="str">
        <f>+'Converted Data'!Q53</f>
        <v>2</v>
      </c>
      <c r="R53" s="22" t="str">
        <f>+'Converted Data'!R53</f>
        <v>3</v>
      </c>
      <c r="S53" s="22" t="str">
        <f>+'Converted Data'!S53</f>
        <v>1</v>
      </c>
      <c r="T53" s="22" t="str">
        <f>+'Converted Data'!T53</f>
        <v>0</v>
      </c>
      <c r="U53" s="22" t="str">
        <f>+'Converted Data'!U53</f>
        <v>1</v>
      </c>
      <c r="V53" s="22" t="str">
        <f>+'Converted Data'!V53</f>
        <v>1</v>
      </c>
      <c r="W53" s="22" t="str">
        <f>+'Converted Data'!W53</f>
        <v>1</v>
      </c>
      <c r="X53" s="22" t="str">
        <f>+'Converted Data'!X53</f>
        <v>1</v>
      </c>
      <c r="Y53" s="94">
        <v>1</v>
      </c>
      <c r="Z53" s="22" t="str">
        <f>+'Converted Data'!Z53</f>
        <v>1</v>
      </c>
      <c r="AA53" s="22" t="str">
        <f>+'Converted Data'!AA53</f>
        <v>1</v>
      </c>
      <c r="AB53" s="22" t="str">
        <f>+'Converted Data'!AB53</f>
        <v>2</v>
      </c>
      <c r="AC53" s="22" t="str">
        <f>+'Converted Data'!AC53</f>
        <v>1</v>
      </c>
      <c r="AD53" s="22" t="str">
        <f>+'Converted Data'!AD53</f>
        <v>1</v>
      </c>
      <c r="AE53" s="22" t="str">
        <f>+'Converted Data'!AE53</f>
        <v>2</v>
      </c>
      <c r="AF53" s="22" t="str">
        <f>+'Converted Data'!AF53</f>
        <v>2</v>
      </c>
      <c r="AG53" s="22" t="str">
        <f>+'Converted Data'!AG53</f>
        <v>1</v>
      </c>
      <c r="AH53" s="22" t="str">
        <f>+'Converted Data'!AH53</f>
        <v>2</v>
      </c>
      <c r="AI53" s="94">
        <v>1</v>
      </c>
      <c r="AJ53" s="22" t="str">
        <f>+'Converted Data'!AJ53</f>
        <v>1</v>
      </c>
      <c r="AK53" s="22" t="str">
        <f>+'Converted Data'!AK53</f>
        <v>2</v>
      </c>
      <c r="AL53" s="22">
        <v>1</v>
      </c>
      <c r="AM53" s="22" t="str">
        <f>+'Converted Data'!AM53</f>
        <v>2</v>
      </c>
      <c r="AN53" s="22" t="str">
        <f>+'Converted Data'!AN53</f>
        <v>2</v>
      </c>
      <c r="AO53" s="22" t="str">
        <f>+'Converted Data'!AO53</f>
        <v>2</v>
      </c>
      <c r="AP53" s="94">
        <v>1</v>
      </c>
      <c r="AQ53" s="22" t="str">
        <f>+'Converted Data'!AQ53</f>
        <v>2</v>
      </c>
      <c r="AR53" s="94">
        <v>1</v>
      </c>
      <c r="AS53" s="94">
        <v>1</v>
      </c>
      <c r="AT53" s="94">
        <v>1</v>
      </c>
      <c r="AU53" s="22" t="str">
        <f>+'Converted Data'!AU53</f>
        <v>2</v>
      </c>
      <c r="AV53" s="22" t="str">
        <f>+'Converted Data'!AV53</f>
        <v>3</v>
      </c>
      <c r="AW53" s="22" t="str">
        <f>+'Converted Data'!AW53</f>
        <v>3</v>
      </c>
      <c r="AX53" s="22" t="str">
        <f>+'Converted Data'!AX53</f>
        <v>1</v>
      </c>
      <c r="AY53" s="22" t="str">
        <f>+'Converted Data'!AY53</f>
        <v>2</v>
      </c>
      <c r="AZ53" s="22" t="str">
        <f>+'Converted Data'!AZ53</f>
        <v>3</v>
      </c>
      <c r="BA53" s="22" t="str">
        <f>+'Converted Data'!BA53</f>
        <v>2</v>
      </c>
      <c r="BB53" s="22" t="str">
        <f>+'Converted Data'!BB53</f>
        <v>1</v>
      </c>
      <c r="BC53" s="22" t="str">
        <f>+'Converted Data'!BC53</f>
        <v>2</v>
      </c>
      <c r="BD53" s="22" t="str">
        <f>+'Converted Data'!BD53</f>
        <v>1</v>
      </c>
      <c r="BE53" s="22" t="str">
        <f>+'Converted Data'!BE53</f>
        <v>3</v>
      </c>
      <c r="BF53" s="22" t="str">
        <f>+'Converted Data'!BF53</f>
        <v>3</v>
      </c>
      <c r="BG53" s="22" t="str">
        <f>+'Converted Data'!BG53</f>
        <v>3</v>
      </c>
      <c r="BH53" s="22" t="str">
        <f>+'Converted Data'!BH53</f>
        <v>3</v>
      </c>
      <c r="BI53" s="22" t="str">
        <f>+'Converted Data'!BI53</f>
        <v>2</v>
      </c>
      <c r="BJ53" s="22" t="str">
        <f>+'Converted Data'!BJ53</f>
        <v>3</v>
      </c>
      <c r="BK53" s="22" t="str">
        <f>+'Converted Data'!BK53</f>
        <v>4</v>
      </c>
      <c r="BL53" s="22" t="str">
        <f>+'Converted Data'!BL53</f>
        <v>1</v>
      </c>
      <c r="BM53" s="22" t="str">
        <f>+'Converted Data'!BM53</f>
        <v>1</v>
      </c>
      <c r="BN53" s="22" t="str">
        <f>+'Converted Data'!BN53</f>
        <v>1</v>
      </c>
      <c r="BO53" s="22" t="str">
        <f>+'Converted Data'!BO53</f>
        <v>2</v>
      </c>
      <c r="BP53" s="22" t="str">
        <f>+'Converted Data'!BP53</f>
        <v>3</v>
      </c>
      <c r="BQ53" s="22" t="str">
        <f>+'Converted Data'!BQ53</f>
        <v>2</v>
      </c>
      <c r="BR53" s="22" t="str">
        <f>+'Converted Data'!BR53</f>
        <v>2</v>
      </c>
      <c r="BS53" s="22" t="str">
        <f>+'Converted Data'!BS53</f>
        <v>4</v>
      </c>
      <c r="BT53" s="22" t="str">
        <f>+'Converted Data'!BT53</f>
        <v>2</v>
      </c>
      <c r="BU53" s="22" t="str">
        <f>+'Converted Data'!BU53</f>
        <v>3</v>
      </c>
      <c r="BV53" s="22" t="str">
        <f>+'Converted Data'!BV53</f>
        <v>1</v>
      </c>
      <c r="BW53" s="22" t="str">
        <f>+'Converted Data'!BW53</f>
        <v>1</v>
      </c>
      <c r="BX53" s="22" t="str">
        <f>+'Converted Data'!BX53</f>
        <v>2</v>
      </c>
      <c r="BY53" s="22" t="str">
        <f>+'Converted Data'!BY53</f>
        <v>4</v>
      </c>
      <c r="BZ53" s="22" t="str">
        <f>+'Converted Data'!BZ53</f>
        <v>1</v>
      </c>
      <c r="CA53" s="22" t="str">
        <f>+'Converted Data'!CA53</f>
        <v>1</v>
      </c>
      <c r="CB53" s="22" t="str">
        <f>+'Converted Data'!CB53</f>
        <v>3</v>
      </c>
      <c r="CC53" s="22" t="str">
        <f>+'Converted Data'!CC53</f>
        <v>1</v>
      </c>
      <c r="CD53" s="22" t="str">
        <f>+'Converted Data'!CD53</f>
        <v>2</v>
      </c>
    </row>
    <row r="54" spans="1:82" x14ac:dyDescent="0.25">
      <c r="A54" s="215"/>
      <c r="B54" t="s">
        <v>87</v>
      </c>
      <c r="C54" t="s">
        <v>46</v>
      </c>
      <c r="D54" s="19" t="str">
        <f>+'Converted Data'!D54</f>
        <v>NEGATIVE</v>
      </c>
      <c r="E54" s="19" t="str">
        <f>+'Converted Data'!E54</f>
        <v>NEGATIVE</v>
      </c>
      <c r="F54" s="19" t="str">
        <f>+'Converted Data'!F54</f>
        <v>*Blank*</v>
      </c>
      <c r="G54" s="19" t="str">
        <f>+'Converted Data'!G54</f>
        <v>NEGATIVE</v>
      </c>
      <c r="H54" s="19" t="str">
        <f>+'Converted Data'!H54</f>
        <v>NEGATIVE</v>
      </c>
      <c r="I54" s="19" t="str">
        <f>+'Converted Data'!I54</f>
        <v>NEGATIVE</v>
      </c>
      <c r="J54" s="19" t="str">
        <f>+'Converted Data'!J54</f>
        <v>NEGATIVE</v>
      </c>
      <c r="K54" s="19" t="str">
        <f>+'Converted Data'!K54</f>
        <v>NEGATIVE</v>
      </c>
      <c r="L54" s="19" t="str">
        <f>+'Converted Data'!L54</f>
        <v>NEGATIVE</v>
      </c>
      <c r="M54" s="19" t="str">
        <f>+'Converted Data'!M54</f>
        <v>NEGATIVE</v>
      </c>
      <c r="N54" s="19" t="str">
        <f>+'Converted Data'!N54</f>
        <v>NEGATIVE</v>
      </c>
      <c r="O54" s="19" t="str">
        <f>+'Converted Data'!O54</f>
        <v>NEGATIVE</v>
      </c>
      <c r="P54" s="19" t="str">
        <f>+'Converted Data'!P54</f>
        <v>NEGATIVE</v>
      </c>
      <c r="Q54" s="19" t="str">
        <f>+'Converted Data'!Q54</f>
        <v>NEGATIVE</v>
      </c>
      <c r="R54" s="19" t="str">
        <f>+'Converted Data'!R54</f>
        <v>NEGATIVE</v>
      </c>
      <c r="S54" s="19" t="str">
        <f>+'Converted Data'!S54</f>
        <v>NEGATIVE</v>
      </c>
      <c r="T54" s="19" t="str">
        <f>+'Converted Data'!T54</f>
        <v>NEGATIVE</v>
      </c>
      <c r="U54" s="19" t="str">
        <f>+'Converted Data'!U54</f>
        <v>NEGATIVE</v>
      </c>
      <c r="V54" s="19" t="str">
        <f>+'Converted Data'!V54</f>
        <v>NEGATIVE</v>
      </c>
      <c r="W54" s="19" t="str">
        <f>+'Converted Data'!W54</f>
        <v>NEGATIVE</v>
      </c>
      <c r="X54" s="19" t="str">
        <f>+'Converted Data'!X54</f>
        <v>NEGATIVE</v>
      </c>
      <c r="Y54" s="19" t="str">
        <f>+'Converted Data'!Y54</f>
        <v>NEGATIVE</v>
      </c>
      <c r="Z54" s="19" t="str">
        <f>+'Converted Data'!Z54</f>
        <v>NEGATIVE</v>
      </c>
      <c r="AA54" s="19" t="str">
        <f>+'Converted Data'!AA54</f>
        <v>NEGATIVE</v>
      </c>
      <c r="AB54" s="19" t="str">
        <f>+'Converted Data'!AB54</f>
        <v>NEGATIVE</v>
      </c>
      <c r="AC54" s="19" t="str">
        <f>+'Converted Data'!AC54</f>
        <v>NEGATIVE</v>
      </c>
      <c r="AD54" s="19" t="str">
        <f>+'Converted Data'!AD54</f>
        <v>NEGATIVE</v>
      </c>
      <c r="AE54" s="19" t="str">
        <f>+'Converted Data'!AE54</f>
        <v>NEGATIVE</v>
      </c>
      <c r="AF54" s="19" t="str">
        <f>+'Converted Data'!AF54</f>
        <v>NEGATIVE</v>
      </c>
      <c r="AG54" s="19" t="str">
        <f>+'Converted Data'!AG54</f>
        <v>NEGATIVE</v>
      </c>
      <c r="AH54" s="19" t="str">
        <f>+'Converted Data'!AH54</f>
        <v>NEGATIVE</v>
      </c>
      <c r="AI54" s="19" t="str">
        <f>+'Converted Data'!AI54</f>
        <v>NEGATIVE</v>
      </c>
      <c r="AJ54" s="19" t="str">
        <f>+'Converted Data'!AJ54</f>
        <v>NEGATIVE</v>
      </c>
      <c r="AK54" s="19" t="str">
        <f>+'Converted Data'!AK54</f>
        <v>NEGATIVE</v>
      </c>
      <c r="AL54" s="19" t="str">
        <f>+'Converted Data'!AL54</f>
        <v>NEGATIVE</v>
      </c>
      <c r="AM54" s="19" t="str">
        <f>+'Converted Data'!AM54</f>
        <v>NEGATIVE</v>
      </c>
      <c r="AN54" s="19" t="str">
        <f>+'Converted Data'!AN54</f>
        <v>NEGATIVE</v>
      </c>
      <c r="AO54" s="19" t="str">
        <f>+'Converted Data'!AO54</f>
        <v>NEGATIVE</v>
      </c>
      <c r="AP54" s="19" t="str">
        <f>+'Converted Data'!AP54</f>
        <v>N/A</v>
      </c>
      <c r="AQ54" s="19" t="str">
        <f>+'Converted Data'!AQ54</f>
        <v>NEGATIVE</v>
      </c>
      <c r="AR54" s="19" t="str">
        <f>+'Converted Data'!AR54</f>
        <v>NEGATIVE</v>
      </c>
      <c r="AS54" s="19" t="str">
        <f>+'Converted Data'!AS54</f>
        <v>N/A</v>
      </c>
      <c r="AT54" s="19" t="str">
        <f>+'Converted Data'!AT54</f>
        <v>N/A</v>
      </c>
      <c r="AU54" s="19" t="str">
        <f>+'Converted Data'!AU54</f>
        <v>NEGATIVE</v>
      </c>
      <c r="AV54" s="19" t="str">
        <f>+'Converted Data'!AV54</f>
        <v>NEGATIVE</v>
      </c>
      <c r="AW54" s="19" t="str">
        <f>+'Converted Data'!AW54</f>
        <v>NEGATIVE</v>
      </c>
      <c r="AX54" s="19" t="str">
        <f>+'Converted Data'!AX54</f>
        <v>NEGATIVE</v>
      </c>
      <c r="AY54" s="19" t="str">
        <f>+'Converted Data'!AY54</f>
        <v>NEGATIVE</v>
      </c>
      <c r="AZ54" s="19" t="str">
        <f>+'Converted Data'!AZ54</f>
        <v>NEGATIVE</v>
      </c>
      <c r="BA54" s="19" t="str">
        <f>+'Converted Data'!BA54</f>
        <v>NEGATIVE</v>
      </c>
      <c r="BB54" s="19" t="str">
        <f>+'Converted Data'!BB54</f>
        <v>NEGATIVE</v>
      </c>
      <c r="BC54" s="19" t="str">
        <f>+'Converted Data'!BC54</f>
        <v>NEGATIVE</v>
      </c>
      <c r="BD54" s="19" t="str">
        <f>+'Converted Data'!BD54</f>
        <v>NEGATIVE</v>
      </c>
      <c r="BE54" s="19" t="str">
        <f>+'Converted Data'!BE54</f>
        <v>NEGATIVE</v>
      </c>
      <c r="BF54" s="19" t="str">
        <f>+'Converted Data'!BF54</f>
        <v>NEGATIVE</v>
      </c>
      <c r="BG54" s="19" t="str">
        <f>+'Converted Data'!BG54</f>
        <v>NEGATIVE</v>
      </c>
      <c r="BH54" s="19" t="str">
        <f>+'Converted Data'!BH54</f>
        <v>NEGATIVE</v>
      </c>
      <c r="BI54" s="19" t="str">
        <f>+'Converted Data'!BI54</f>
        <v>NEGATIVE</v>
      </c>
      <c r="BJ54" s="19" t="str">
        <f>+'Converted Data'!BJ54</f>
        <v>NEGATIVE</v>
      </c>
      <c r="BK54" s="19" t="str">
        <f>+'Converted Data'!BK54</f>
        <v>NEGATIVE</v>
      </c>
      <c r="BL54" s="19" t="str">
        <f>+'Converted Data'!BL54</f>
        <v>NEGATIVE</v>
      </c>
      <c r="BM54" s="19" t="str">
        <f>+'Converted Data'!BM54</f>
        <v>NEGATIVE</v>
      </c>
      <c r="BN54" s="19" t="str">
        <f>+'Converted Data'!BN54</f>
        <v>NEGATIVE</v>
      </c>
      <c r="BO54" s="19" t="str">
        <f>+'Converted Data'!BO54</f>
        <v>NEGATIVE</v>
      </c>
      <c r="BP54" s="19" t="str">
        <f>+'Converted Data'!BP54</f>
        <v>NEGATIVE</v>
      </c>
      <c r="BQ54" s="19" t="str">
        <f>+'Converted Data'!BQ54</f>
        <v>NEGATIVE</v>
      </c>
      <c r="BR54" s="19" t="str">
        <f>+'Converted Data'!BR54</f>
        <v>N/A</v>
      </c>
      <c r="BS54" s="19" t="str">
        <f>+'Converted Data'!BS54</f>
        <v>NEGATIVE</v>
      </c>
      <c r="BT54" s="19" t="str">
        <f>+'Converted Data'!BT54</f>
        <v>NEGATIVE</v>
      </c>
      <c r="BU54" s="19" t="str">
        <f>+'Converted Data'!BU54</f>
        <v>NEGATIVE</v>
      </c>
      <c r="BV54" s="19" t="str">
        <f>+'Converted Data'!BV54</f>
        <v>NEGATIVE</v>
      </c>
      <c r="BW54" s="19" t="str">
        <f>+'Converted Data'!BW54</f>
        <v>NEGATIVE</v>
      </c>
      <c r="BX54" s="19" t="str">
        <f>+'Converted Data'!BX54</f>
        <v>NEGATIVE</v>
      </c>
      <c r="BY54" s="19" t="str">
        <f>+'Converted Data'!BY54</f>
        <v>NEGATIVE</v>
      </c>
      <c r="BZ54" s="19" t="str">
        <f>+'Converted Data'!BZ54</f>
        <v>NEGATIVE</v>
      </c>
      <c r="CA54" s="19" t="str">
        <f>+'Converted Data'!CA54</f>
        <v>NEGATIVE</v>
      </c>
      <c r="CB54" s="19" t="str">
        <f>+'Converted Data'!CB54</f>
        <v>NEGATIVE</v>
      </c>
      <c r="CC54" s="19" t="str">
        <f>+'Converted Data'!CC54</f>
        <v>NEGATIVE</v>
      </c>
      <c r="CD54" s="19" t="str">
        <f>+'Converted Data'!CD54</f>
        <v>NEGATIVE</v>
      </c>
    </row>
    <row r="55" spans="1:82" x14ac:dyDescent="0.25">
      <c r="A55" s="216"/>
      <c r="C55" t="s">
        <v>47</v>
      </c>
      <c r="D55" s="19" t="str">
        <f>+'Converted Data'!D55</f>
        <v>*Blank*</v>
      </c>
      <c r="E55" s="19" t="str">
        <f>+'Converted Data'!E55</f>
        <v>*Blank*</v>
      </c>
      <c r="F55" s="19" t="str">
        <f>+'Converted Data'!F55</f>
        <v>*Blank*</v>
      </c>
      <c r="G55" s="19" t="str">
        <f>+'Converted Data'!G55</f>
        <v>*Blank*</v>
      </c>
      <c r="H55" s="19" t="str">
        <f>+'Converted Data'!H55</f>
        <v>*Blank*</v>
      </c>
      <c r="I55" s="19" t="str">
        <f>+'Converted Data'!I55</f>
        <v>*BLANK*</v>
      </c>
      <c r="J55" s="19" t="str">
        <f>+'Converted Data'!J55</f>
        <v>Although I familiarized myself with steps prior to data collection, minimal time was wasted re-reading instructions during collection</v>
      </c>
      <c r="K55" s="19" t="str">
        <f>+'Converted Data'!K55</f>
        <v>Had 2 samples sent to the lab at same time. Only checked LIMS once for both samples.</v>
      </c>
      <c r="L55" s="19" t="str">
        <f>+'Converted Data'!L55</f>
        <v>Always pring form before submitting to lab. Check for errors and some inspectors report after hitting "submit" button that data cannot be retreived for printing off.</v>
      </c>
      <c r="M55" s="19">
        <f>+'Converted Data'!M55</f>
        <v>0</v>
      </c>
      <c r="N55" s="19" t="str">
        <f>+'Converted Data'!N55</f>
        <v>There were no differences between the data collection sheet and the normal way the task is performed.</v>
      </c>
      <c r="O55" s="19">
        <f>+'Converted Data'!O55</f>
        <v>0</v>
      </c>
      <c r="P55" s="19" t="str">
        <f>+'Converted Data'!P55</f>
        <v>Time keeper is essential when MT60 sampling task is performed for the first time. One should not be handling a pen while collecting samples nor should they be making time entries. These actions are a distraction at best to proper technique.</v>
      </c>
      <c r="Q55" s="19" t="str">
        <f>+'Converted Data'!Q55</f>
        <v>Grab sample.</v>
      </c>
      <c r="R55" s="19">
        <f>+'Converted Data'!R55</f>
        <v>0</v>
      </c>
      <c r="S55" s="19">
        <f>+'Converted Data'!S55</f>
        <v>0</v>
      </c>
      <c r="T55" s="19" t="str">
        <f>+'Converted Data'!T55</f>
        <v>Inspection Scheduling Activity was completed after sample collection. As such, 2.f. includes time to complete the sample questionnaire as well as product information. The same questionnaire was re-filled out to provide real times under the complete MT60 Documentation in PHIS section</v>
      </c>
      <c r="U55" s="19">
        <f>+'Converted Data'!U55</f>
        <v>0</v>
      </c>
      <c r="V55" s="19">
        <f>+'Converted Data'!V55</f>
        <v>0</v>
      </c>
      <c r="W55" s="19" t="str">
        <f>+'Converted Data'!W55</f>
        <v>[Separate person] timed these events, some times have improved due to the LAB Sampling Questionnaire. LIMS is a bit slower than LEARN. Time increased in this area.</v>
      </c>
      <c r="X55" s="19" t="str">
        <f>+'Converted Data'!X55</f>
        <v>Sample was not analyzed due to leakage.</v>
      </c>
      <c r="Y55" s="19">
        <f>+'Converted Data'!Y55</f>
        <v>0</v>
      </c>
      <c r="Z55" s="19" t="str">
        <f>+'Converted Data'!Z55</f>
        <v>1) Printing sample forms included time to refill paper 2) Packing supplies included time to find FedEx label for correct lab. Sampel box is supposed to contain shipping labels for all 3 labs but this box had duplicate labels for same lab 3) Shipping box was taken to PHV's next assignment for the day which was a designated FedEx pick up. Next assignment is 65 miles ~1 hour</v>
      </c>
      <c r="AA55" s="19">
        <f>+'Converted Data'!AA55</f>
        <v>0</v>
      </c>
      <c r="AB55" s="19">
        <f>+'Converted Data'!AB55</f>
        <v>0</v>
      </c>
      <c r="AC55" s="19">
        <f>+'Converted Data'!AC55</f>
        <v>0</v>
      </c>
      <c r="AD55" s="19" t="str">
        <f>+'Converted Data'!AD55</f>
        <v>Inspection Scheduling Activity - Sample was already scheduled in advance to ensure lab capacity. The time required to schedule was estimated under Scheduling Date of Sample Collection</v>
      </c>
      <c r="AE55" s="19" t="str">
        <f>+'Converted Data'!AE55</f>
        <v>Start of opening computer to get online 0609-0642</v>
      </c>
      <c r="AF55" s="19">
        <f>+'Converted Data'!AF55</f>
        <v>0</v>
      </c>
      <c r="AG55" s="19">
        <f>+'Converted Data'!AG55</f>
        <v>0</v>
      </c>
      <c r="AH55" s="19">
        <f>+'Converted Data'!AH55</f>
        <v>0</v>
      </c>
      <c r="AI55" s="19">
        <f>+'Converted Data'!AI55</f>
        <v>0</v>
      </c>
      <c r="AJ55" s="19">
        <f>+'Converted Data'!AJ55</f>
        <v>0</v>
      </c>
      <c r="AK55" s="19">
        <f>+'Converted Data'!AK55</f>
        <v>0</v>
      </c>
      <c r="AL55" s="19">
        <f>+'Converted Data'!AL55</f>
        <v>0</v>
      </c>
      <c r="AM55" s="19" t="str">
        <f>+'Converted Data'!AM55</f>
        <v>[Another person] assisted with this study.</v>
      </c>
      <c r="AN55" s="19">
        <f>+'Converted Data'!AN55</f>
        <v>0</v>
      </c>
      <c r="AO55" s="19">
        <f>+'Converted Data'!AO55</f>
        <v>0</v>
      </c>
      <c r="AP55" s="19" t="str">
        <f>+'Converted Data'!AP55</f>
        <v>This plant does not get supplier information.</v>
      </c>
      <c r="AQ55" s="19" t="str">
        <f>+'Converted Data'!AQ55</f>
        <v>The most time consuming part of any n60 collection is not necessarily the collection of the 60 pieces (although almost 2:45 hours is a large amount of inspection time): the most time consuming procedure in a very small slaughter processing plant (such as xxxxx) is having to stop, remove gloves, go perform ante-mortem, post-mortem, and observing truck unloading: find a new pair of sterile gloves: resanitize: redon equipment: and pick up where you left off. Sample collection typically can take 4-6 hours total when the higher priority slaighter tasks interupt sample collection.</v>
      </c>
      <c r="AR55" s="19">
        <f>+'Converted Data'!AR55</f>
        <v>0</v>
      </c>
      <c r="AS55" s="19" t="str">
        <f>+'Converted Data'!AS55</f>
        <v>Due to timing of sampling, results were not received at time of mailing of this form.</v>
      </c>
      <c r="AT55" s="19" t="str">
        <f>+'Converted Data'!AT55</f>
        <v>One of the dumbest exerciess we've ever been involved involved in….and we had to do it twice now!
No supplier info needed as this is a slaughter plant.
Results to be determined later.</v>
      </c>
      <c r="AU55" s="19" t="str">
        <f>+'Converted Data'!AU55</f>
        <v xml:space="preserve">[Separate person completed the task while another timed]
For the supplier info (Section 6), I put NA since we only enter and  in PHIS because no outside trims were used.
</v>
      </c>
      <c r="AV55" s="19">
        <f>+'Converted Data'!AV55</f>
        <v>0</v>
      </c>
      <c r="AW55" s="19">
        <f>+'Converted Data'!AW55</f>
        <v>0</v>
      </c>
      <c r="AX55" s="19" t="str">
        <f>+'Converted Data'!AX55</f>
        <v>Having 2 PHUs who have never taken a sample do this to determine average collection times does not seem like accurate data collection.
Collection data sheet is redundant.
We were not given enough lead time to accommodate your request without causing considerable disruption and scheduling diffuculty.
Study did not take into account travel time, we had to drive to a small plant to take sample, then back to large plant to complete PHIS.</v>
      </c>
      <c r="AY55" s="19">
        <f>+'Converted Data'!AY55</f>
        <v>0</v>
      </c>
      <c r="AZ55" s="19">
        <f>+'Converted Data'!AZ55</f>
        <v>0</v>
      </c>
      <c r="BA55" s="19">
        <f>+'Converted Data'!BA55</f>
        <v>0</v>
      </c>
      <c r="BB55" s="19" t="str">
        <f>+'Converted Data'!BB55</f>
        <v>For section 4H, a grab sample was collected so not much equipment needed to be cleaned. 
For section 5M sample was sent for shipping by external travel (35 miles, 40 minutes)
T=43*F</v>
      </c>
      <c r="BC55" s="19" t="str">
        <f>+'Converted Data'!BC55</f>
        <v>4H: Establish maintains equipment. Time recorded is tim eto return equipment.</v>
      </c>
      <c r="BD55" s="19" t="str">
        <f>+'Converted Data'!BD55</f>
        <v>4H: Establish maintains equipment. Time recorded is tim eto return equipment.</v>
      </c>
      <c r="BE55" s="19">
        <f>+'Converted Data'!BE55</f>
        <v>0</v>
      </c>
      <c r="BF55" s="19">
        <f>+'Converted Data'!BF55</f>
        <v>0</v>
      </c>
      <c r="BG55" s="19">
        <f>+'Converted Data'!BG55</f>
        <v>0</v>
      </c>
      <c r="BH55" s="19">
        <f>+'Converted Data'!BH55</f>
        <v>0</v>
      </c>
      <c r="BI55" s="19">
        <f>+'Converted Data'!BI55</f>
        <v>0</v>
      </c>
      <c r="BJ55" s="19" t="str">
        <f>+'Converted Data'!BJ55</f>
        <v>1. On inspection scheduling activity, steps 5&amp;6 not performed until actual date of sample collection.
2. N60 sample procedure activity, step 9 - this is a patrol assignment and IPP only has access to a printer at the HQ plant.
3. Complete MT60/MT55 documentation in PHIS, step 13 - IPP delivers sample to FedEx due to establighment not in operation and end of tour of duty.</v>
      </c>
      <c r="BK55" s="19" t="str">
        <f>+'Converted Data'!BK55</f>
        <v>1. On inspection scheduling activity, steps 5&amp;6 not performed until actual date of sample collection.
2. N60 sample procedure activity, step 9 - this is a patrol assignment and IPP only has access to a printer at the HQ plant.
3. Complete MT60/MT55 documentation in PHIS, step 13 - IPP delivers sample to FedEx due to establighment not in operation and end of tour of duty.</v>
      </c>
      <c r="BL55" s="19">
        <f>+'Converted Data'!BL55</f>
        <v>0</v>
      </c>
      <c r="BM55" s="19">
        <f>+'Converted Data'!BM55</f>
        <v>0</v>
      </c>
      <c r="BN55" s="19">
        <f>+'Converted Data'!BN55</f>
        <v>0</v>
      </c>
      <c r="BO55" s="19">
        <f>+'Converted Data'!BO55</f>
        <v>0</v>
      </c>
      <c r="BP55" s="19">
        <f>+'Converted Data'!BP55</f>
        <v>0</v>
      </c>
      <c r="BQ55" s="19">
        <f>+'Converted Data'!BQ55</f>
        <v>0</v>
      </c>
      <c r="BR55" s="19" t="str">
        <f>+'Converted Data'!BR55</f>
        <v>Sampel was not analyzed by lab due to "delayed delivery by contract carrier" (FedEx)
In Section 5, the items market "Total *" indiciates that each of these items was timed separately and the time is the total time it took for just that item. This was due to an interuption in the flow when trying to print the lab form due to a printer issue</v>
      </c>
      <c r="BS55" s="19" t="str">
        <f>+'Converted Data'!BS55</f>
        <v>AS NOTED IN SEC. 5 QUESTION 5.M. TO ANSWER IS DIFFICULT BECAUSE WE HAVE NO CONTROL ON HOW LONG FEDEX TAKES TO DELIVER SAMPLES. 
SECTION 4 - PHIS DOES NOT REQUIRE PRODUCT TEMP OF SAMPLE
SERIAL # AT THE BOTTOM OF EACH PAGE: NO INSTRUCTION ON WHAT IS WANTED HERE</v>
      </c>
      <c r="BT55" s="19">
        <f>+'Converted Data'!BT55</f>
        <v>0</v>
      </c>
      <c r="BU55" s="19">
        <f>+'Converted Data'!BU55</f>
        <v>0</v>
      </c>
      <c r="BV55" s="19">
        <f>+'Converted Data'!BV55</f>
        <v>0</v>
      </c>
      <c r="BW55" s="19">
        <f>+'Converted Data'!BW55</f>
        <v>0</v>
      </c>
      <c r="BX55" s="19">
        <f>+'Converted Data'!BX55</f>
        <v>0</v>
      </c>
      <c r="BY55" s="19" t="str">
        <f>+'Converted Data'!BY55</f>
        <v>4.D. - THIS STEP ALSO INCLUDED DONNING TO GO TO COLLECTION AREA 
SECTION 5 TIME NOT RECORDED FOR PACKAGE TRACKING TO SEE WHEN/IF DELIVERED. APPROX 10-15MINUTES (CHECKED ON 3-14-14 FOUND STILL EN ROUTE ON 3-14-14). 
PACKAGE RECEIVED AT LAB AT 9:41 ON 3-14-14
RESULTS POSTED AT 9:58 ON 3-15-14</v>
      </c>
      <c r="BZ55" s="19">
        <f>+'Converted Data'!BZ55</f>
        <v>0</v>
      </c>
      <c r="CA55" s="19">
        <f>+'Converted Data'!CA55</f>
        <v>0</v>
      </c>
      <c r="CB55" s="19">
        <f>+'Converted Data'!CB55</f>
        <v>0</v>
      </c>
      <c r="CC55" s="19">
        <f>+'Converted Data'!CC55</f>
        <v>0</v>
      </c>
      <c r="CD55" s="19" t="str">
        <f>+'Converted Data'!CD55</f>
        <v>The form was not listed in LImS with the other samples. It was finally located in another area of LIMS by looking up the form number instead of single establishment results. The lab forgot to put the collection date into the system when they entered the information, i.e. it took some digging to find the results for this sample.</v>
      </c>
    </row>
    <row r="57" spans="1:82" x14ac:dyDescent="0.25">
      <c r="B57" t="s">
        <v>234</v>
      </c>
      <c r="D57" t="str">
        <f>+'Converted Data'!D57</f>
        <v>Very Small</v>
      </c>
      <c r="E57" t="str">
        <f>+'Converted Data'!E57</f>
        <v>Large</v>
      </c>
      <c r="F57" t="str">
        <f>+'Converted Data'!F57</f>
        <v>Very Small</v>
      </c>
      <c r="G57" t="str">
        <f>+'Converted Data'!G57</f>
        <v>Small</v>
      </c>
      <c r="H57" t="str">
        <f>+'Converted Data'!H57</f>
        <v>Small</v>
      </c>
      <c r="I57" t="str">
        <f>+'Converted Data'!I57</f>
        <v>Very Small</v>
      </c>
      <c r="J57" t="str">
        <f>+'Converted Data'!J57</f>
        <v>Small</v>
      </c>
      <c r="K57" t="str">
        <f>+'Converted Data'!K57</f>
        <v>Small</v>
      </c>
      <c r="L57" t="str">
        <f>+'Converted Data'!L57</f>
        <v>Very Small</v>
      </c>
      <c r="M57" t="str">
        <f>+'Converted Data'!M57</f>
        <v>Very Small</v>
      </c>
      <c r="N57" t="str">
        <f>+'Converted Data'!N57</f>
        <v>Large</v>
      </c>
      <c r="O57" t="str">
        <f>+'Converted Data'!O57</f>
        <v>Small</v>
      </c>
      <c r="P57" t="str">
        <f>+'Converted Data'!P57</f>
        <v>Very Small</v>
      </c>
      <c r="Q57" t="str">
        <f>+'Converted Data'!Q57</f>
        <v>Very Small</v>
      </c>
      <c r="R57" t="str">
        <f>+'Converted Data'!R57</f>
        <v>Very Small</v>
      </c>
      <c r="S57" t="str">
        <f>+'Converted Data'!S57</f>
        <v>Large</v>
      </c>
      <c r="T57" t="str">
        <f>+'Converted Data'!T57</f>
        <v>Large</v>
      </c>
      <c r="U57" t="str">
        <f>+'Converted Data'!U57</f>
        <v>Large</v>
      </c>
      <c r="V57" t="str">
        <f>+'Converted Data'!V57</f>
        <v>Large</v>
      </c>
      <c r="W57" t="str">
        <f>+'Converted Data'!W57</f>
        <v>Small</v>
      </c>
      <c r="X57" t="str">
        <f>+'Converted Data'!X57</f>
        <v>Small</v>
      </c>
      <c r="Y57" t="str">
        <f>+'Converted Data'!Y57</f>
        <v>Small</v>
      </c>
      <c r="Z57" t="str">
        <f>+'Converted Data'!Z57</f>
        <v>Very Small</v>
      </c>
      <c r="AA57" t="str">
        <f>+'Converted Data'!AA57</f>
        <v>Small</v>
      </c>
      <c r="AB57" t="str">
        <f>+'Converted Data'!AB57</f>
        <v>Very Small</v>
      </c>
      <c r="AC57" t="str">
        <f>+'Converted Data'!AC57</f>
        <v>Very Small</v>
      </c>
      <c r="AD57" t="str">
        <f>+'Converted Data'!AD57</f>
        <v>Very Small</v>
      </c>
      <c r="AE57" t="str">
        <f>+'Converted Data'!AE57</f>
        <v>Small</v>
      </c>
      <c r="AF57" t="str">
        <f>+'Converted Data'!AF57</f>
        <v>Small</v>
      </c>
      <c r="AG57" t="str">
        <f>+'Converted Data'!AG57</f>
        <v>Small</v>
      </c>
      <c r="AH57" t="str">
        <f>+'Converted Data'!AH57</f>
        <v>Small</v>
      </c>
      <c r="AI57" t="str">
        <f>+'Converted Data'!AI57</f>
        <v>Very Small</v>
      </c>
      <c r="AJ57" t="str">
        <f>+'Converted Data'!AJ57</f>
        <v>Very Small</v>
      </c>
      <c r="AK57" t="str">
        <f>+'Converted Data'!AK57</f>
        <v>Very Small</v>
      </c>
      <c r="AL57" t="str">
        <f>+'Converted Data'!AL57</f>
        <v>Small</v>
      </c>
      <c r="AM57" t="str">
        <f>+'Converted Data'!AM57</f>
        <v>Very Small</v>
      </c>
      <c r="AN57" t="str">
        <f>+'Converted Data'!AN57</f>
        <v>Small</v>
      </c>
      <c r="AO57" t="str">
        <f>+'Converted Data'!AO57</f>
        <v>Very Small</v>
      </c>
      <c r="AP57" t="str">
        <f>+'Converted Data'!AP57</f>
        <v>Small</v>
      </c>
      <c r="AQ57" t="str">
        <f>+'Converted Data'!AQ57</f>
        <v>Very Small</v>
      </c>
      <c r="AR57" t="str">
        <f>+'Converted Data'!AR57</f>
        <v>Small</v>
      </c>
      <c r="AS57" t="str">
        <f>+'Converted Data'!AS57</f>
        <v>Small</v>
      </c>
      <c r="AT57" t="str">
        <f>+'Converted Data'!AT57</f>
        <v>Small</v>
      </c>
      <c r="AU57" t="str">
        <f>+'Converted Data'!AU57</f>
        <v>Large</v>
      </c>
      <c r="AV57" t="str">
        <f>+'Converted Data'!AV57</f>
        <v>Very Small</v>
      </c>
      <c r="AW57" t="str">
        <f>+'Converted Data'!AW57</f>
        <v>Small</v>
      </c>
      <c r="AX57" t="str">
        <f>+'Converted Data'!AX57</f>
        <v>Very Small</v>
      </c>
      <c r="AY57" t="str">
        <f>+'Converted Data'!AY57</f>
        <v>Small</v>
      </c>
      <c r="AZ57" t="str">
        <f>+'Converted Data'!AZ57</f>
        <v>Very Small</v>
      </c>
      <c r="BA57" t="str">
        <f>+'Converted Data'!BA57</f>
        <v>Large</v>
      </c>
      <c r="BB57" t="str">
        <f>+'Converted Data'!BB57</f>
        <v>Very Small</v>
      </c>
      <c r="BC57" t="str">
        <f>+'Converted Data'!BC57</f>
        <v>Large</v>
      </c>
      <c r="BD57" t="str">
        <f>+'Converted Data'!BD57</f>
        <v>Large</v>
      </c>
      <c r="BE57" t="str">
        <f>+'Converted Data'!BE57</f>
        <v>Large</v>
      </c>
      <c r="BF57" t="str">
        <f>+'Converted Data'!BF57</f>
        <v>Large</v>
      </c>
      <c r="BG57" t="str">
        <f>+'Converted Data'!BG57</f>
        <v>Large</v>
      </c>
      <c r="BH57" t="str">
        <f>+'Converted Data'!BH57</f>
        <v>Large</v>
      </c>
      <c r="BI57" t="str">
        <f>+'Converted Data'!BI57</f>
        <v>Large</v>
      </c>
      <c r="BJ57" t="str">
        <f>+'Converted Data'!BJ57</f>
        <v>Small</v>
      </c>
      <c r="BK57" t="str">
        <f>+'Converted Data'!BK57</f>
        <v>Small</v>
      </c>
      <c r="BL57" t="str">
        <f>+'Converted Data'!BL57</f>
        <v>Large</v>
      </c>
      <c r="BM57" t="str">
        <f>+'Converted Data'!BM57</f>
        <v>Large</v>
      </c>
      <c r="BN57" t="str">
        <f>+'Converted Data'!BN57</f>
        <v>Large</v>
      </c>
      <c r="BO57" t="str">
        <f>+'Converted Data'!BO57</f>
        <v>Large</v>
      </c>
      <c r="BP57" t="str">
        <f>+'Converted Data'!BP57</f>
        <v>Large</v>
      </c>
      <c r="BQ57" t="str">
        <f>+'Converted Data'!BQ57</f>
        <v>Large</v>
      </c>
      <c r="BR57">
        <f>+'Converted Data'!BR57</f>
        <v>0</v>
      </c>
      <c r="BS57" t="str">
        <f>+'Converted Data'!BS57</f>
        <v>Very Small</v>
      </c>
      <c r="BT57" t="str">
        <f>+'Converted Data'!BT57</f>
        <v>Very Small</v>
      </c>
      <c r="BU57" t="str">
        <f>+'Converted Data'!BU57</f>
        <v>Small</v>
      </c>
      <c r="BV57" t="str">
        <f>+'Converted Data'!BV57</f>
        <v>Small</v>
      </c>
      <c r="BW57" t="str">
        <f>+'Converted Data'!BW57</f>
        <v>Large</v>
      </c>
      <c r="BX57" t="str">
        <f>+'Converted Data'!BX57</f>
        <v>Large</v>
      </c>
      <c r="BY57" t="str">
        <f>+'Converted Data'!BY57</f>
        <v>Small</v>
      </c>
      <c r="BZ57" t="str">
        <f>+'Converted Data'!BZ57</f>
        <v>Small</v>
      </c>
      <c r="CA57" t="str">
        <f>+'Converted Data'!CA57</f>
        <v>Small</v>
      </c>
      <c r="CB57" t="str">
        <f>+'Converted Data'!CB57</f>
        <v>Large</v>
      </c>
      <c r="CC57" t="str">
        <f>+'Converted Data'!CC57</f>
        <v>Large</v>
      </c>
      <c r="CD57" t="str">
        <f>+'Converted Data'!CD57</f>
        <v>Large</v>
      </c>
    </row>
  </sheetData>
  <mergeCells count="1">
    <mergeCell ref="A4:A55"/>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9"/>
  <sheetViews>
    <sheetView zoomScale="80" zoomScaleNormal="80" workbookViewId="0">
      <pane xSplit="3" ySplit="2" topLeftCell="D3" activePane="bottomRight" state="frozen"/>
      <selection pane="topRight" activeCell="D1" sqref="D1"/>
      <selection pane="bottomLeft" activeCell="A3" sqref="A3"/>
      <selection pane="bottomRight" activeCell="A56" sqref="A56"/>
    </sheetView>
  </sheetViews>
  <sheetFormatPr defaultRowHeight="15" x14ac:dyDescent="0.25"/>
  <cols>
    <col min="1" max="1" width="23.42578125" customWidth="1"/>
    <col min="2" max="2" width="15.7109375" bestFit="1" customWidth="1"/>
    <col min="3" max="3" width="10.85546875" bestFit="1" customWidth="1"/>
    <col min="4" max="82" width="25.7109375" customWidth="1"/>
  </cols>
  <sheetData>
    <row r="1" spans="1:82" x14ac:dyDescent="0.25">
      <c r="B1" s="23" t="s">
        <v>86</v>
      </c>
      <c r="C1" s="24" t="s">
        <v>83</v>
      </c>
      <c r="D1" s="24" t="s">
        <v>159</v>
      </c>
      <c r="E1" s="24" t="s">
        <v>160</v>
      </c>
      <c r="F1" s="24" t="s">
        <v>161</v>
      </c>
      <c r="G1" s="24" t="s">
        <v>162</v>
      </c>
      <c r="H1" s="24" t="s">
        <v>163</v>
      </c>
      <c r="I1" s="24" t="s">
        <v>164</v>
      </c>
      <c r="J1" s="24" t="s">
        <v>165</v>
      </c>
      <c r="K1" s="24" t="s">
        <v>166</v>
      </c>
      <c r="L1" s="24" t="s">
        <v>167</v>
      </c>
      <c r="M1" s="24" t="s">
        <v>168</v>
      </c>
      <c r="N1" s="24" t="s">
        <v>169</v>
      </c>
      <c r="O1" s="24" t="s">
        <v>170</v>
      </c>
      <c r="P1" s="24" t="s">
        <v>171</v>
      </c>
      <c r="Q1" s="24" t="s">
        <v>172</v>
      </c>
      <c r="R1" s="24" t="s">
        <v>173</v>
      </c>
      <c r="S1" s="24" t="s">
        <v>174</v>
      </c>
      <c r="T1" s="24" t="s">
        <v>175</v>
      </c>
      <c r="U1" s="24" t="s">
        <v>176</v>
      </c>
      <c r="V1" s="24" t="s">
        <v>177</v>
      </c>
      <c r="W1" s="24" t="s">
        <v>178</v>
      </c>
      <c r="X1" s="24" t="s">
        <v>179</v>
      </c>
      <c r="Y1" s="24" t="s">
        <v>180</v>
      </c>
      <c r="Z1" s="24" t="s">
        <v>181</v>
      </c>
      <c r="AA1" s="24" t="s">
        <v>182</v>
      </c>
      <c r="AB1" s="24" t="s">
        <v>183</v>
      </c>
      <c r="AC1" s="24" t="s">
        <v>184</v>
      </c>
      <c r="AD1" s="24" t="s">
        <v>185</v>
      </c>
      <c r="AE1" s="24" t="s">
        <v>186</v>
      </c>
      <c r="AF1" s="24" t="s">
        <v>187</v>
      </c>
      <c r="AG1" s="24" t="s">
        <v>188</v>
      </c>
      <c r="AH1" s="24" t="s">
        <v>189</v>
      </c>
      <c r="AI1" s="24" t="str">
        <f>+'Converted Data'!AI1</f>
        <v>035 - 14</v>
      </c>
      <c r="AJ1" s="24" t="str">
        <f>+'Converted Data'!AJ1</f>
        <v>036 - 14</v>
      </c>
      <c r="AK1" s="24" t="str">
        <f>+'Converted Data'!AK1</f>
        <v>037 - 14</v>
      </c>
      <c r="AL1" s="24" t="str">
        <f>+'Converted Data'!AL1</f>
        <v>038 - 14</v>
      </c>
      <c r="AM1" s="24" t="str">
        <f>+'Converted Data'!AM1</f>
        <v>039 - 14</v>
      </c>
      <c r="AN1" s="24" t="str">
        <f>+'Converted Data'!AN1</f>
        <v>040 - 14</v>
      </c>
      <c r="AO1" s="24" t="str">
        <f>+'Converted Data'!AO1</f>
        <v>041 - 14</v>
      </c>
      <c r="AP1" s="24" t="str">
        <f>+'Converted Data'!AP1</f>
        <v>042 - 14</v>
      </c>
      <c r="AQ1" s="24" t="str">
        <f>+'Converted Data'!AQ1</f>
        <v>043 - 14</v>
      </c>
      <c r="AR1" s="24" t="str">
        <f>+'Converted Data'!AR1</f>
        <v>045 - 14</v>
      </c>
      <c r="AS1" s="24" t="str">
        <f>+'Converted Data'!AS1</f>
        <v>047 - 14</v>
      </c>
      <c r="AT1" s="24" t="str">
        <f>+'Converted Data'!AT1</f>
        <v>048 - 14</v>
      </c>
      <c r="AU1" s="24" t="str">
        <f>+'Converted Data'!AU1</f>
        <v>049 - 14</v>
      </c>
      <c r="AV1" s="24" t="str">
        <f>+'Converted Data'!AV1</f>
        <v>050 - 14</v>
      </c>
      <c r="AW1" s="24" t="str">
        <f>+'Converted Data'!AW1</f>
        <v>051 - 14</v>
      </c>
      <c r="AX1" s="24" t="str">
        <f>+'Converted Data'!AX1</f>
        <v>052 - 14</v>
      </c>
      <c r="AY1" s="24" t="str">
        <f>+'Converted Data'!AY1</f>
        <v>053 - 14</v>
      </c>
      <c r="AZ1" s="24" t="str">
        <f>+'Converted Data'!AZ1</f>
        <v>054 - 14</v>
      </c>
      <c r="BA1" s="24" t="str">
        <f>+'Converted Data'!BA1</f>
        <v>055 - 14</v>
      </c>
      <c r="BB1" s="24" t="str">
        <f>+'Converted Data'!BB1</f>
        <v>056 - 14</v>
      </c>
      <c r="BC1" s="24" t="str">
        <f>+'Converted Data'!BC1</f>
        <v>057 - 14</v>
      </c>
      <c r="BD1" s="24" t="str">
        <f>+'Converted Data'!BD1</f>
        <v>058 - 14</v>
      </c>
      <c r="BE1" s="24" t="str">
        <f>+'Converted Data'!BE1</f>
        <v>059 - 14</v>
      </c>
      <c r="BF1" s="24" t="str">
        <f>+'Converted Data'!BF1</f>
        <v>060 - 14</v>
      </c>
      <c r="BG1" s="24" t="str">
        <f>+'Converted Data'!BG1</f>
        <v>061 - 14</v>
      </c>
      <c r="BH1" s="24" t="str">
        <f>+'Converted Data'!BH1</f>
        <v>062 - 14</v>
      </c>
      <c r="BI1" s="24" t="str">
        <f>+'Converted Data'!BI1</f>
        <v>063 - 14</v>
      </c>
      <c r="BJ1" s="24" t="str">
        <f>+'Converted Data'!BJ1</f>
        <v>064 - 14</v>
      </c>
      <c r="BK1" s="24" t="str">
        <f>+'Converted Data'!BK1</f>
        <v>065 - 14</v>
      </c>
      <c r="BL1" s="24" t="str">
        <f>+'Converted Data'!BL1</f>
        <v>066 - 14</v>
      </c>
      <c r="BM1" s="24" t="str">
        <f>+'Converted Data'!BM1</f>
        <v>067 - 14</v>
      </c>
      <c r="BN1" s="24" t="str">
        <f>+'Converted Data'!BN1</f>
        <v>068 - 14</v>
      </c>
      <c r="BO1" s="24" t="str">
        <f>+'Converted Data'!BO1</f>
        <v>069 - 14</v>
      </c>
      <c r="BP1" s="24" t="str">
        <f>+'Converted Data'!BP1</f>
        <v>070 - 14</v>
      </c>
      <c r="BQ1" s="24" t="str">
        <f>+'Converted Data'!BQ1</f>
        <v>071 - 14</v>
      </c>
      <c r="BR1" s="24" t="str">
        <f>+'Converted Data'!BR1</f>
        <v>072 - 14</v>
      </c>
      <c r="BS1" s="24" t="str">
        <f>+'Converted Data'!BS1</f>
        <v>073 - 14</v>
      </c>
      <c r="BT1" s="24" t="str">
        <f>+'Converted Data'!BT1</f>
        <v>074 - 14</v>
      </c>
      <c r="BU1" s="24" t="str">
        <f>+'Converted Data'!BU1</f>
        <v>075 - 14</v>
      </c>
      <c r="BV1" s="24" t="str">
        <f>+'Converted Data'!BV1</f>
        <v>076 - 14</v>
      </c>
      <c r="BW1" s="24" t="str">
        <f>+'Converted Data'!BW1</f>
        <v>077 - 14</v>
      </c>
      <c r="BX1" s="24" t="str">
        <f>+'Converted Data'!BX1</f>
        <v>078 - 14</v>
      </c>
      <c r="BY1" s="24" t="str">
        <f>+'Converted Data'!BY1</f>
        <v>079 - 14</v>
      </c>
      <c r="BZ1" s="24" t="str">
        <f>+'Converted Data'!BZ1</f>
        <v>080 - 14</v>
      </c>
      <c r="CA1" s="24" t="str">
        <f>+'Converted Data'!CA1</f>
        <v>081 - 14</v>
      </c>
      <c r="CB1" s="24" t="str">
        <f>+'Converted Data'!CB1</f>
        <v>082 - 14</v>
      </c>
      <c r="CC1" s="24" t="str">
        <f>+'Converted Data'!CC1</f>
        <v>083 - 14</v>
      </c>
      <c r="CD1" s="24" t="str">
        <f>+'Converted Data'!CD1</f>
        <v>084 - 14</v>
      </c>
    </row>
    <row r="2" spans="1:82" ht="60" x14ac:dyDescent="0.25">
      <c r="B2" s="23" t="s">
        <v>156</v>
      </c>
      <c r="C2" s="24"/>
      <c r="D2" s="11">
        <v>0</v>
      </c>
      <c r="E2" s="11">
        <v>0</v>
      </c>
      <c r="F2" s="11">
        <v>0</v>
      </c>
      <c r="G2" s="12" t="s">
        <v>67</v>
      </c>
      <c r="H2" s="11">
        <v>0</v>
      </c>
      <c r="I2" s="11">
        <v>0</v>
      </c>
      <c r="J2" s="11">
        <v>0</v>
      </c>
      <c r="K2" s="11">
        <v>0</v>
      </c>
      <c r="L2" s="11">
        <v>0</v>
      </c>
      <c r="M2" s="11">
        <v>0</v>
      </c>
      <c r="N2" s="11">
        <v>0</v>
      </c>
      <c r="O2" s="11">
        <v>0</v>
      </c>
      <c r="P2" s="11">
        <v>0</v>
      </c>
      <c r="Q2" s="32">
        <v>0</v>
      </c>
      <c r="R2" s="33">
        <v>0</v>
      </c>
      <c r="S2" s="11">
        <v>0</v>
      </c>
      <c r="T2" s="11">
        <v>0</v>
      </c>
      <c r="U2" s="12" t="s">
        <v>119</v>
      </c>
      <c r="V2" s="11">
        <v>0</v>
      </c>
      <c r="W2" s="12" t="s">
        <v>67</v>
      </c>
      <c r="X2" s="11">
        <v>0</v>
      </c>
      <c r="Y2" s="12" t="s">
        <v>125</v>
      </c>
      <c r="Z2" s="11">
        <v>0</v>
      </c>
      <c r="AA2" s="11">
        <v>0</v>
      </c>
      <c r="AB2" s="11">
        <v>0</v>
      </c>
      <c r="AC2" s="12" t="s">
        <v>133</v>
      </c>
      <c r="AD2" s="12" t="s">
        <v>133</v>
      </c>
      <c r="AE2" s="12" t="s">
        <v>135</v>
      </c>
      <c r="AF2" s="11">
        <v>0</v>
      </c>
      <c r="AG2" s="11">
        <v>0</v>
      </c>
      <c r="AH2" s="12" t="s">
        <v>233</v>
      </c>
      <c r="AI2" s="61">
        <v>0</v>
      </c>
      <c r="AJ2" s="61">
        <v>0</v>
      </c>
      <c r="AK2" s="61">
        <v>0</v>
      </c>
      <c r="AL2" s="61">
        <v>0</v>
      </c>
      <c r="AM2" s="61">
        <v>0</v>
      </c>
      <c r="AN2" s="61">
        <v>0</v>
      </c>
      <c r="AO2" s="12" t="s">
        <v>272</v>
      </c>
      <c r="AP2" s="12" t="s">
        <v>209</v>
      </c>
      <c r="AQ2" s="61">
        <v>0</v>
      </c>
      <c r="AR2" s="61" t="s">
        <v>209</v>
      </c>
      <c r="AS2" s="61">
        <v>0</v>
      </c>
      <c r="AT2" s="61" t="s">
        <v>209</v>
      </c>
      <c r="AU2" s="61">
        <v>0</v>
      </c>
      <c r="AV2" s="61" t="s">
        <v>273</v>
      </c>
      <c r="AW2" s="61">
        <v>0</v>
      </c>
      <c r="AX2" s="61">
        <v>0</v>
      </c>
      <c r="AY2" s="61">
        <v>0</v>
      </c>
      <c r="AZ2" s="61">
        <v>0</v>
      </c>
      <c r="BA2" s="61">
        <v>0</v>
      </c>
      <c r="BB2" s="61" t="s">
        <v>225</v>
      </c>
      <c r="BC2" s="61">
        <v>0</v>
      </c>
      <c r="BD2" s="61">
        <v>0</v>
      </c>
      <c r="BE2" s="61">
        <v>0</v>
      </c>
      <c r="BF2" s="61">
        <v>0</v>
      </c>
      <c r="BG2" s="61">
        <v>0</v>
      </c>
      <c r="BH2" s="61">
        <v>0</v>
      </c>
      <c r="BI2" s="61" t="s">
        <v>232</v>
      </c>
      <c r="BJ2" s="61">
        <v>0</v>
      </c>
      <c r="BK2" s="61">
        <v>0</v>
      </c>
      <c r="BL2" s="61" t="s">
        <v>274</v>
      </c>
      <c r="BM2" s="61" t="s">
        <v>274</v>
      </c>
      <c r="BN2" s="61" t="s">
        <v>274</v>
      </c>
      <c r="BO2" s="61" t="s">
        <v>274</v>
      </c>
      <c r="BP2" s="61">
        <v>0</v>
      </c>
      <c r="BQ2" s="61" t="s">
        <v>274</v>
      </c>
      <c r="BR2" s="61">
        <v>0</v>
      </c>
      <c r="BS2" s="61" t="s">
        <v>314</v>
      </c>
      <c r="BT2" s="61">
        <v>0</v>
      </c>
      <c r="BU2" s="61">
        <v>0</v>
      </c>
      <c r="BV2" s="61" t="s">
        <v>315</v>
      </c>
      <c r="BW2" s="61">
        <v>0</v>
      </c>
      <c r="BX2" s="61">
        <v>0</v>
      </c>
      <c r="BY2" s="61">
        <v>0</v>
      </c>
      <c r="BZ2" s="61">
        <v>0</v>
      </c>
      <c r="CA2" s="61" t="s">
        <v>415</v>
      </c>
      <c r="CB2" s="61">
        <v>0</v>
      </c>
      <c r="CC2" s="61" t="s">
        <v>417</v>
      </c>
      <c r="CD2" s="61">
        <v>0</v>
      </c>
    </row>
    <row r="3" spans="1:82" x14ac:dyDescent="0.25">
      <c r="A3" s="214" t="s">
        <v>718</v>
      </c>
      <c r="B3" s="2" t="str">
        <f>+'Raw Data'!B6</f>
        <v>Removed for Sensitivity</v>
      </c>
      <c r="C3" t="s">
        <v>0</v>
      </c>
    </row>
    <row r="4" spans="1:82" x14ac:dyDescent="0.25">
      <c r="A4" s="215"/>
      <c r="B4" s="2" t="str">
        <f>+'Raw Data'!B7</f>
        <v>N/A</v>
      </c>
      <c r="C4" t="s">
        <v>1</v>
      </c>
    </row>
    <row r="5" spans="1:82" x14ac:dyDescent="0.25">
      <c r="A5" s="215"/>
      <c r="B5" s="2" t="str">
        <f>+'Raw Data'!B8</f>
        <v>Removed for Sensitivity</v>
      </c>
      <c r="C5" t="s">
        <v>2</v>
      </c>
    </row>
    <row r="6" spans="1:82" x14ac:dyDescent="0.25">
      <c r="A6" s="215"/>
      <c r="B6" s="2" t="str">
        <f>+'Raw Data'!B9</f>
        <v>N/A</v>
      </c>
      <c r="C6" t="s">
        <v>3</v>
      </c>
    </row>
    <row r="7" spans="1:82" x14ac:dyDescent="0.25">
      <c r="A7" s="215"/>
      <c r="B7" s="2" t="str">
        <f>+'Raw Data'!B10</f>
        <v>N/A</v>
      </c>
      <c r="C7" t="s">
        <v>4</v>
      </c>
    </row>
    <row r="8" spans="1:82" x14ac:dyDescent="0.25">
      <c r="A8" s="215"/>
      <c r="B8" s="2" t="str">
        <f>+'Raw Data'!B11</f>
        <v>Removed for Sensitivity</v>
      </c>
      <c r="C8" t="s">
        <v>5</v>
      </c>
    </row>
    <row r="9" spans="1:82" x14ac:dyDescent="0.25">
      <c r="A9" s="215"/>
      <c r="B9" s="2" t="str">
        <f>+'Raw Data'!B12</f>
        <v>N/A</v>
      </c>
      <c r="C9" t="s">
        <v>6</v>
      </c>
    </row>
    <row r="10" spans="1:82" x14ac:dyDescent="0.25">
      <c r="A10" s="215"/>
      <c r="B10" s="2" t="str">
        <f>+'Raw Data'!B13</f>
        <v>N/A</v>
      </c>
      <c r="C10" t="s">
        <v>7</v>
      </c>
      <c r="D10" t="s">
        <v>49</v>
      </c>
      <c r="E10" t="s">
        <v>49</v>
      </c>
      <c r="F10" t="s">
        <v>49</v>
      </c>
      <c r="G10" t="s">
        <v>66</v>
      </c>
      <c r="H10" t="s">
        <v>49</v>
      </c>
      <c r="I10" t="s">
        <v>49</v>
      </c>
      <c r="J10" t="s">
        <v>49</v>
      </c>
      <c r="K10" t="s">
        <v>49</v>
      </c>
      <c r="L10" t="s">
        <v>98</v>
      </c>
      <c r="M10" t="s">
        <v>49</v>
      </c>
      <c r="N10" t="s">
        <v>49</v>
      </c>
      <c r="O10" t="s">
        <v>98</v>
      </c>
      <c r="P10" t="s">
        <v>98</v>
      </c>
      <c r="Q10" t="s">
        <v>109</v>
      </c>
      <c r="R10" t="s">
        <v>27</v>
      </c>
      <c r="S10" t="s">
        <v>49</v>
      </c>
      <c r="T10" t="s">
        <v>49</v>
      </c>
      <c r="U10" t="s">
        <v>118</v>
      </c>
      <c r="V10" t="s">
        <v>118</v>
      </c>
      <c r="W10" t="s">
        <v>49</v>
      </c>
      <c r="X10" t="s">
        <v>49</v>
      </c>
      <c r="Y10" t="s">
        <v>49</v>
      </c>
      <c r="Z10" t="s">
        <v>49</v>
      </c>
      <c r="AA10" t="s">
        <v>98</v>
      </c>
      <c r="AB10" t="s">
        <v>27</v>
      </c>
      <c r="AC10" t="s">
        <v>132</v>
      </c>
      <c r="AD10" t="s">
        <v>98</v>
      </c>
      <c r="AE10" t="s">
        <v>98</v>
      </c>
      <c r="AF10" t="s">
        <v>49</v>
      </c>
      <c r="AG10" t="s">
        <v>98</v>
      </c>
      <c r="AH10" t="s">
        <v>49</v>
      </c>
      <c r="AI10" t="s">
        <v>49</v>
      </c>
      <c r="AJ10" t="s">
        <v>49</v>
      </c>
      <c r="AK10" t="s">
        <v>66</v>
      </c>
      <c r="AL10" t="s">
        <v>49</v>
      </c>
      <c r="AM10" t="s">
        <v>49</v>
      </c>
      <c r="AN10" t="s">
        <v>66</v>
      </c>
      <c r="AO10" t="s">
        <v>49</v>
      </c>
      <c r="AP10" t="s">
        <v>208</v>
      </c>
      <c r="AQ10" t="s">
        <v>49</v>
      </c>
      <c r="AR10" t="s">
        <v>53</v>
      </c>
      <c r="AS10" t="s">
        <v>49</v>
      </c>
      <c r="AT10" t="s">
        <v>66</v>
      </c>
      <c r="AU10" t="s">
        <v>49</v>
      </c>
      <c r="AV10" t="s">
        <v>49</v>
      </c>
      <c r="AW10" t="s">
        <v>49</v>
      </c>
      <c r="AX10" t="s">
        <v>49</v>
      </c>
      <c r="AY10" t="s">
        <v>118</v>
      </c>
      <c r="AZ10" t="s">
        <v>49</v>
      </c>
      <c r="BA10" t="s">
        <v>118</v>
      </c>
      <c r="BB10" t="s">
        <v>49</v>
      </c>
      <c r="BC10" t="s">
        <v>118</v>
      </c>
      <c r="BD10" t="s">
        <v>118</v>
      </c>
      <c r="BE10" t="s">
        <v>49</v>
      </c>
      <c r="BF10" t="s">
        <v>49</v>
      </c>
      <c r="BG10" t="s">
        <v>118</v>
      </c>
      <c r="BH10" t="s">
        <v>49</v>
      </c>
      <c r="BI10" t="s">
        <v>49</v>
      </c>
      <c r="BJ10" t="s">
        <v>208</v>
      </c>
      <c r="BK10" t="s">
        <v>208</v>
      </c>
      <c r="BL10" t="s">
        <v>49</v>
      </c>
      <c r="BM10" t="s">
        <v>49</v>
      </c>
      <c r="BN10" t="s">
        <v>49</v>
      </c>
      <c r="BO10" t="s">
        <v>49</v>
      </c>
      <c r="BP10" t="s">
        <v>53</v>
      </c>
      <c r="BQ10" t="s">
        <v>49</v>
      </c>
      <c r="BR10" t="s">
        <v>98</v>
      </c>
      <c r="BS10" t="s">
        <v>49</v>
      </c>
      <c r="BT10" t="s">
        <v>49</v>
      </c>
      <c r="BU10" t="s">
        <v>49</v>
      </c>
      <c r="BV10" t="s">
        <v>49</v>
      </c>
      <c r="BW10" t="s">
        <v>49</v>
      </c>
      <c r="BX10" t="s">
        <v>49</v>
      </c>
      <c r="BY10" t="s">
        <v>49</v>
      </c>
      <c r="BZ10" t="s">
        <v>49</v>
      </c>
      <c r="CA10" t="s">
        <v>414</v>
      </c>
      <c r="CB10" t="s">
        <v>49</v>
      </c>
      <c r="CC10" t="s">
        <v>49</v>
      </c>
      <c r="CD10" t="s">
        <v>49</v>
      </c>
    </row>
    <row r="11" spans="1:82" x14ac:dyDescent="0.25">
      <c r="A11" s="215"/>
      <c r="B11" s="2" t="str">
        <f>+'Raw Data'!B14</f>
        <v>N/A</v>
      </c>
      <c r="C11" t="s">
        <v>8</v>
      </c>
      <c r="D11" s="2" t="str">
        <f>'Raw Data'!D14</f>
        <v>2-9</v>
      </c>
      <c r="E11" s="2" t="str">
        <f>'Raw Data'!E14</f>
        <v>10+</v>
      </c>
      <c r="F11" s="2" t="str">
        <f>'Raw Data'!F14</f>
        <v>Once</v>
      </c>
      <c r="G11" s="2" t="str">
        <f>'Raw Data'!G14</f>
        <v>2-9</v>
      </c>
      <c r="H11" s="2" t="str">
        <f>'Raw Data'!H14</f>
        <v>10+</v>
      </c>
      <c r="I11" s="2" t="str">
        <f>'Raw Data'!I14</f>
        <v>2-9</v>
      </c>
      <c r="J11" s="2" t="str">
        <f>'Raw Data'!J14</f>
        <v>10+</v>
      </c>
      <c r="K11" s="2" t="str">
        <f>'Raw Data'!K14</f>
        <v>10+</v>
      </c>
      <c r="L11" s="2" t="str">
        <f>'Raw Data'!L14</f>
        <v>2-9</v>
      </c>
      <c r="M11" s="2" t="str">
        <f>'Raw Data'!M14</f>
        <v>NEVER</v>
      </c>
      <c r="N11" s="2" t="str">
        <f>'Raw Data'!N14</f>
        <v>10+</v>
      </c>
      <c r="O11" s="2" t="str">
        <f>'Raw Data'!O14</f>
        <v>2-9</v>
      </c>
      <c r="P11" s="2" t="str">
        <f>'Raw Data'!P14</f>
        <v>NEVER</v>
      </c>
      <c r="Q11" s="2" t="str">
        <f>'Raw Data'!Q14</f>
        <v>10+</v>
      </c>
      <c r="R11" s="2" t="str">
        <f>'Raw Data'!R14</f>
        <v>2-9</v>
      </c>
      <c r="S11" s="2" t="str">
        <f>'Raw Data'!S14</f>
        <v>10+</v>
      </c>
      <c r="T11" s="2" t="str">
        <f>'Raw Data'!T14</f>
        <v>10+</v>
      </c>
      <c r="U11" s="2" t="str">
        <f>'Raw Data'!U14</f>
        <v>10+</v>
      </c>
      <c r="V11" s="2" t="str">
        <f>'Raw Data'!V14</f>
        <v>10+</v>
      </c>
      <c r="W11" s="2" t="str">
        <f>'Raw Data'!W14</f>
        <v>10+</v>
      </c>
      <c r="X11" s="2" t="str">
        <f>'Raw Data'!X14</f>
        <v>10+</v>
      </c>
      <c r="Y11" s="2" t="str">
        <f>'Raw Data'!Y14</f>
        <v>10+</v>
      </c>
      <c r="Z11" s="2" t="str">
        <f>'Raw Data'!Z14</f>
        <v>1</v>
      </c>
      <c r="AA11" s="2" t="str">
        <f>'Raw Data'!AA14</f>
        <v>2-9</v>
      </c>
      <c r="AB11" s="2" t="str">
        <f>'Raw Data'!AB14</f>
        <v>2-9</v>
      </c>
      <c r="AC11" s="2" t="str">
        <f>'Raw Data'!AC14</f>
        <v>2-9</v>
      </c>
      <c r="AD11" s="2" t="str">
        <f>'Raw Data'!AD14</f>
        <v>1</v>
      </c>
      <c r="AE11" s="2" t="str">
        <f>'Raw Data'!AE14</f>
        <v>1</v>
      </c>
      <c r="AF11" s="2" t="str">
        <f>'Raw Data'!AF14</f>
        <v>10+</v>
      </c>
      <c r="AG11" s="2" t="str">
        <f>'Raw Data'!AG14</f>
        <v>1</v>
      </c>
      <c r="AH11" s="2" t="str">
        <f>'Raw Data'!AH14</f>
        <v>10+</v>
      </c>
      <c r="AI11" s="2" t="str">
        <f>'Raw Data'!AI14</f>
        <v>2-9</v>
      </c>
      <c r="AJ11" s="2" t="str">
        <f>'Raw Data'!AJ14</f>
        <v>NEVER</v>
      </c>
      <c r="AK11" s="2" t="str">
        <f>'Raw Data'!AK14</f>
        <v>ONCE</v>
      </c>
      <c r="AL11" s="2" t="str">
        <f>'Raw Data'!AL14</f>
        <v>NEVER</v>
      </c>
      <c r="AM11" s="2" t="str">
        <f>'Raw Data'!AM14</f>
        <v>2-9</v>
      </c>
      <c r="AN11" s="2" t="str">
        <f>'Raw Data'!AN14</f>
        <v>NEVER</v>
      </c>
      <c r="AO11" s="2" t="str">
        <f>'Raw Data'!AO14</f>
        <v>NEVER</v>
      </c>
      <c r="AP11" s="2" t="str">
        <f>'Raw Data'!AP14</f>
        <v>10+</v>
      </c>
      <c r="AQ11" s="2" t="str">
        <f>'Raw Data'!AQ14</f>
        <v>2-9</v>
      </c>
      <c r="AR11" s="2" t="str">
        <f>'Raw Data'!AR14</f>
        <v>10+</v>
      </c>
      <c r="AS11" s="2" t="str">
        <f>'Raw Data'!AS14</f>
        <v>10+</v>
      </c>
      <c r="AT11" s="2" t="str">
        <f>'Raw Data'!AT14</f>
        <v>10+</v>
      </c>
      <c r="AU11" s="2" t="str">
        <f>'Raw Data'!AU14</f>
        <v>10+</v>
      </c>
      <c r="AV11" s="2" t="str">
        <f>'Raw Data'!AV14</f>
        <v>2-9</v>
      </c>
      <c r="AW11" s="2" t="str">
        <f>'Raw Data'!AW14</f>
        <v>10+</v>
      </c>
      <c r="AX11" s="2" t="str">
        <f>'Raw Data'!AX14</f>
        <v>2-9</v>
      </c>
      <c r="AY11" s="2" t="str">
        <f>'Raw Data'!AY14</f>
        <v>NEVER</v>
      </c>
      <c r="AZ11" s="2" t="str">
        <f>'Raw Data'!AZ14</f>
        <v>2-9</v>
      </c>
      <c r="BA11" s="2" t="str">
        <f>'Raw Data'!BA14</f>
        <v>10+</v>
      </c>
      <c r="BB11" s="2" t="str">
        <f>'Raw Data'!BB14</f>
        <v>2-9</v>
      </c>
      <c r="BC11" s="2" t="str">
        <f>'Raw Data'!BC14</f>
        <v>10+</v>
      </c>
      <c r="BD11" s="2" t="str">
        <f>'Raw Data'!BD14</f>
        <v>10+</v>
      </c>
      <c r="BE11" s="2" t="str">
        <f>'Raw Data'!BE14</f>
        <v>10+</v>
      </c>
      <c r="BF11" s="2" t="str">
        <f>'Raw Data'!BF14</f>
        <v>10+</v>
      </c>
      <c r="BG11" s="2" t="str">
        <f>'Raw Data'!BG14</f>
        <v>10+</v>
      </c>
      <c r="BH11" s="2" t="str">
        <f>'Raw Data'!BH14</f>
        <v>10+</v>
      </c>
      <c r="BI11" s="2" t="str">
        <f>'Raw Data'!BI14</f>
        <v>10+</v>
      </c>
      <c r="BJ11" s="2" t="str">
        <f>'Raw Data'!BJ14</f>
        <v>2-9</v>
      </c>
      <c r="BK11" s="2" t="str">
        <f>'Raw Data'!BK14</f>
        <v>2-9</v>
      </c>
      <c r="BL11" s="2" t="str">
        <f>'Raw Data'!BL14</f>
        <v>10+</v>
      </c>
      <c r="BM11" s="2" t="str">
        <f>'Raw Data'!BM14</f>
        <v>10+</v>
      </c>
      <c r="BN11" s="2" t="str">
        <f>'Raw Data'!BN14</f>
        <v>10+</v>
      </c>
      <c r="BO11" s="2" t="str">
        <f>'Raw Data'!BO14</f>
        <v>10+</v>
      </c>
      <c r="BP11" s="2" t="str">
        <f>'Raw Data'!BP14</f>
        <v>2-9</v>
      </c>
      <c r="BQ11" s="2" t="str">
        <f>'Raw Data'!BQ14</f>
        <v>10+</v>
      </c>
      <c r="BR11" s="2" t="str">
        <f>'Raw Data'!BR14</f>
        <v>Never</v>
      </c>
      <c r="BS11" s="2" t="str">
        <f>'Raw Data'!BS14</f>
        <v>2-9</v>
      </c>
      <c r="BT11" s="2" t="str">
        <f>'Raw Data'!BT14</f>
        <v>Once</v>
      </c>
      <c r="BU11" s="2" t="str">
        <f>'Raw Data'!BU14</f>
        <v>10+</v>
      </c>
      <c r="BV11" s="2" t="str">
        <f>'Raw Data'!BV14</f>
        <v>10+</v>
      </c>
      <c r="BW11" s="2" t="str">
        <f>'Raw Data'!BW14</f>
        <v>10+</v>
      </c>
      <c r="BX11" s="2" t="str">
        <f>'Raw Data'!BX14</f>
        <v>10+</v>
      </c>
      <c r="BY11" s="2" t="str">
        <f>'Raw Data'!BY14</f>
        <v>NEVER</v>
      </c>
      <c r="BZ11" s="2" t="str">
        <f>'Raw Data'!BZ14</f>
        <v>10+</v>
      </c>
      <c r="CA11" s="2" t="str">
        <f>'Raw Data'!CA14</f>
        <v>10+</v>
      </c>
      <c r="CB11" s="2" t="str">
        <f>'Raw Data'!CB14</f>
        <v>10+</v>
      </c>
      <c r="CC11" s="2" t="str">
        <f>'Raw Data'!CC14</f>
        <v>10+</v>
      </c>
      <c r="CD11" s="2" t="str">
        <f>'Raw Data'!CD14</f>
        <v>10+</v>
      </c>
    </row>
    <row r="12" spans="1:82" x14ac:dyDescent="0.25">
      <c r="A12" s="215"/>
      <c r="B12" s="2" t="str">
        <f>+'Raw Data'!B15</f>
        <v>N/A</v>
      </c>
      <c r="C12" t="s">
        <v>9</v>
      </c>
      <c r="D12" s="2" t="str">
        <f>'Raw Data'!D15</f>
        <v>1-4</v>
      </c>
      <c r="E12" s="2" t="str">
        <f>'Raw Data'!E15</f>
        <v>NEVER</v>
      </c>
      <c r="F12" s="2" t="str">
        <f>'Raw Data'!F15</f>
        <v>Never</v>
      </c>
      <c r="G12" s="2" t="str">
        <f>'Raw Data'!G15</f>
        <v>NEVER</v>
      </c>
      <c r="H12" s="2" t="str">
        <f>'Raw Data'!H15</f>
        <v>1-4</v>
      </c>
      <c r="I12" s="2" t="str">
        <f>'Raw Data'!I15</f>
        <v>NEVER</v>
      </c>
      <c r="J12" s="2" t="str">
        <f>'Raw Data'!J15</f>
        <v>11-19</v>
      </c>
      <c r="K12" s="2" t="str">
        <f>'Raw Data'!K15</f>
        <v>11-19</v>
      </c>
      <c r="L12" s="2" t="str">
        <f>'Raw Data'!L15</f>
        <v>NEVER</v>
      </c>
      <c r="M12" s="2" t="str">
        <f>'Raw Data'!M15</f>
        <v>1-4</v>
      </c>
      <c r="N12" s="2" t="str">
        <f>'Raw Data'!N15</f>
        <v>NEVER</v>
      </c>
      <c r="O12" s="2" t="str">
        <f>'Raw Data'!O15</f>
        <v>1-4</v>
      </c>
      <c r="P12" s="2" t="str">
        <f>'Raw Data'!P15</f>
        <v>NEVER</v>
      </c>
      <c r="Q12" s="2" t="str">
        <f>'Raw Data'!Q15</f>
        <v>NEVER</v>
      </c>
      <c r="R12" s="2" t="str">
        <f>'Raw Data'!R15</f>
        <v>Never</v>
      </c>
      <c r="S12" s="2" t="str">
        <f>'Raw Data'!S15</f>
        <v>1-4</v>
      </c>
      <c r="T12" s="2" t="str">
        <f>'Raw Data'!T15</f>
        <v>Never</v>
      </c>
      <c r="U12" s="2" t="str">
        <f>'Raw Data'!U15</f>
        <v>Never</v>
      </c>
      <c r="V12" s="2" t="str">
        <f>'Raw Data'!V15</f>
        <v>Never</v>
      </c>
      <c r="W12" s="2" t="str">
        <f>'Raw Data'!W15</f>
        <v>20+</v>
      </c>
      <c r="X12" s="2" t="str">
        <f>'Raw Data'!X15</f>
        <v>5-10</v>
      </c>
      <c r="Y12" s="2" t="str">
        <f>'Raw Data'!Y15</f>
        <v>Never</v>
      </c>
      <c r="Z12" s="2" t="str">
        <f>'Raw Data'!Z15</f>
        <v>Never</v>
      </c>
      <c r="AA12" s="2" t="str">
        <f>'Raw Data'!AA15</f>
        <v>Never</v>
      </c>
      <c r="AB12" s="2" t="str">
        <f>'Raw Data'!AB15</f>
        <v>1-4</v>
      </c>
      <c r="AC12" s="2" t="str">
        <f>'Raw Data'!AC15</f>
        <v>Never</v>
      </c>
      <c r="AD12" s="2" t="str">
        <f>'Raw Data'!AD15</f>
        <v>Never</v>
      </c>
      <c r="AE12" s="2" t="str">
        <f>'Raw Data'!AE15</f>
        <v>1-4</v>
      </c>
      <c r="AF12" s="2" t="str">
        <f>'Raw Data'!AF15</f>
        <v>11-19</v>
      </c>
      <c r="AG12" s="2" t="str">
        <f>'Raw Data'!AG15</f>
        <v>1-4</v>
      </c>
      <c r="AH12" s="2" t="str">
        <f>'Raw Data'!AH15</f>
        <v>20+</v>
      </c>
      <c r="AI12" s="2" t="str">
        <f>'Raw Data'!AI15</f>
        <v>1-4</v>
      </c>
      <c r="AJ12" s="2" t="str">
        <f>'Raw Data'!AJ15</f>
        <v>1-4</v>
      </c>
      <c r="AK12" s="2" t="str">
        <f>'Raw Data'!AK15</f>
        <v>1-4</v>
      </c>
      <c r="AL12" s="2" t="str">
        <f>'Raw Data'!AL15</f>
        <v>NEVER</v>
      </c>
      <c r="AM12" s="2" t="str">
        <f>'Raw Data'!AM15</f>
        <v>NEVER</v>
      </c>
      <c r="AN12" s="2" t="str">
        <f>'Raw Data'!AN15</f>
        <v>NEVER</v>
      </c>
      <c r="AO12" s="2" t="str">
        <f>'Raw Data'!AO15</f>
        <v>NEVER</v>
      </c>
      <c r="AP12" s="2" t="str">
        <f>'Raw Data'!AP15</f>
        <v>5-10</v>
      </c>
      <c r="AQ12" s="2" t="str">
        <f>'Raw Data'!AQ15</f>
        <v>1-4</v>
      </c>
      <c r="AR12" s="2" t="str">
        <f>'Raw Data'!AR15</f>
        <v>NEVER</v>
      </c>
      <c r="AS12" s="2" t="str">
        <f>'Raw Data'!AS15</f>
        <v>11-19</v>
      </c>
      <c r="AT12" s="2" t="str">
        <f>'Raw Data'!AT15</f>
        <v>20+</v>
      </c>
      <c r="AU12" s="2" t="str">
        <f>'Raw Data'!AU15</f>
        <v>11-19</v>
      </c>
      <c r="AV12" s="2" t="str">
        <f>'Raw Data'!AV15</f>
        <v>1-4</v>
      </c>
      <c r="AW12" s="2" t="str">
        <f>'Raw Data'!AW15</f>
        <v>NEVER</v>
      </c>
      <c r="AX12" s="2" t="str">
        <f>'Raw Data'!AX15</f>
        <v>NEVER</v>
      </c>
      <c r="AY12" s="2" t="str">
        <f>'Raw Data'!AY15</f>
        <v>NEVER</v>
      </c>
      <c r="AZ12" s="2" t="str">
        <f>'Raw Data'!AZ15</f>
        <v>1-4</v>
      </c>
      <c r="BA12" s="2" t="str">
        <f>'Raw Data'!BA15</f>
        <v>1-4</v>
      </c>
      <c r="BB12" s="2" t="str">
        <f>'Raw Data'!BB15</f>
        <v>1-4</v>
      </c>
      <c r="BC12" s="2" t="str">
        <f>'Raw Data'!BC15</f>
        <v>20+</v>
      </c>
      <c r="BD12" s="2" t="str">
        <f>'Raw Data'!BD15</f>
        <v>20+</v>
      </c>
      <c r="BE12" s="2" t="str">
        <f>'Raw Data'!BE15</f>
        <v>20+</v>
      </c>
      <c r="BF12" s="2" t="str">
        <f>'Raw Data'!BF15</f>
        <v>20+</v>
      </c>
      <c r="BG12" s="2" t="str">
        <f>'Raw Data'!BG15</f>
        <v>20+</v>
      </c>
      <c r="BH12" s="2" t="str">
        <f>'Raw Data'!BH15</f>
        <v>20+</v>
      </c>
      <c r="BI12" s="2" t="str">
        <f>'Raw Data'!BI15</f>
        <v>NEVER</v>
      </c>
      <c r="BJ12" s="2" t="str">
        <f>'Raw Data'!BJ15</f>
        <v>5-10</v>
      </c>
      <c r="BK12" s="2" t="str">
        <f>'Raw Data'!BK15</f>
        <v>5-10</v>
      </c>
      <c r="BL12" s="2" t="str">
        <f>'Raw Data'!BL15</f>
        <v>5-10</v>
      </c>
      <c r="BM12" s="2" t="str">
        <f>'Raw Data'!BM15</f>
        <v>5-10</v>
      </c>
      <c r="BN12" s="2" t="str">
        <f>'Raw Data'!BN15</f>
        <v>1-4</v>
      </c>
      <c r="BO12" s="2" t="str">
        <f>'Raw Data'!BO15</f>
        <v>1-4</v>
      </c>
      <c r="BP12" s="2" t="str">
        <f>'Raw Data'!BP15</f>
        <v>Never</v>
      </c>
      <c r="BQ12" s="2" t="str">
        <f>'Raw Data'!BQ15</f>
        <v>1-4</v>
      </c>
      <c r="BR12" s="2" t="str">
        <f>'Raw Data'!BR15</f>
        <v>1-4</v>
      </c>
      <c r="BS12" s="2" t="str">
        <f>'Raw Data'!BS15</f>
        <v>1-4</v>
      </c>
      <c r="BT12" s="2" t="str">
        <f>'Raw Data'!BT15</f>
        <v>Never</v>
      </c>
      <c r="BU12" s="2" t="str">
        <f>'Raw Data'!BU15</f>
        <v>1-4</v>
      </c>
      <c r="BV12" s="2" t="str">
        <f>'Raw Data'!BV15</f>
        <v>20+</v>
      </c>
      <c r="BW12" s="2" t="str">
        <f>'Raw Data'!BW15</f>
        <v>1-4</v>
      </c>
      <c r="BX12" s="2" t="str">
        <f>'Raw Data'!BX15</f>
        <v>1-4</v>
      </c>
      <c r="BY12" s="2" t="str">
        <f>'Raw Data'!BY15</f>
        <v>NEVER</v>
      </c>
      <c r="BZ12" s="2" t="str">
        <f>'Raw Data'!BZ15</f>
        <v>11-19</v>
      </c>
      <c r="CA12" s="2" t="str">
        <f>'Raw Data'!CA15</f>
        <v>1-4</v>
      </c>
      <c r="CB12" s="2" t="str">
        <f>'Raw Data'!CB15</f>
        <v>11-19</v>
      </c>
      <c r="CC12" s="2" t="str">
        <f>'Raw Data'!CC15</f>
        <v>20+</v>
      </c>
      <c r="CD12" s="2" t="str">
        <f>'Raw Data'!CD15</f>
        <v>20+</v>
      </c>
    </row>
    <row r="13" spans="1:82" x14ac:dyDescent="0.25">
      <c r="A13" s="215"/>
      <c r="B13" s="46" t="str">
        <f>+'Raw Data'!B16</f>
        <v>Indirect 1</v>
      </c>
      <c r="C13" s="47" t="s">
        <v>10</v>
      </c>
    </row>
    <row r="14" spans="1:82" x14ac:dyDescent="0.25">
      <c r="A14" s="215"/>
      <c r="B14" s="2" t="str">
        <f>+'Raw Data'!B17</f>
        <v>Indirect 1</v>
      </c>
      <c r="C14" t="s">
        <v>11</v>
      </c>
      <c r="D14" s="19">
        <f>+'Cleaned Data'!D15-'Cleaned Data'!D14</f>
        <v>0.71666666666666667</v>
      </c>
      <c r="E14" s="19">
        <f>+'Cleaned Data'!E15-'Cleaned Data'!E14</f>
        <v>3.4166666666666665</v>
      </c>
      <c r="F14" s="19">
        <f>+'Cleaned Data'!F15-'Cleaned Data'!F14</f>
        <v>1.9</v>
      </c>
      <c r="G14" s="19">
        <f>+'Cleaned Data'!G15-'Cleaned Data'!G14</f>
        <v>10.5</v>
      </c>
      <c r="H14" s="19">
        <f>+'Cleaned Data'!H15-'Cleaned Data'!H14</f>
        <v>1.35</v>
      </c>
      <c r="I14" s="19">
        <f>+'Cleaned Data'!I15-'Cleaned Data'!I14</f>
        <v>1.1666666666666667</v>
      </c>
      <c r="J14" s="19">
        <f>+'Cleaned Data'!J15-'Cleaned Data'!J14</f>
        <v>0.66666666666666663</v>
      </c>
      <c r="K14" s="19">
        <f>+'Cleaned Data'!K15-'Cleaned Data'!K14</f>
        <v>0.6</v>
      </c>
      <c r="L14" s="19">
        <f>+'Cleaned Data'!L15-'Cleaned Data'!L14</f>
        <v>2</v>
      </c>
      <c r="M14" s="19">
        <f>+'Cleaned Data'!M15-'Cleaned Data'!M14</f>
        <v>0.35</v>
      </c>
      <c r="N14" s="19">
        <f>+'Cleaned Data'!N15-'Cleaned Data'!N14</f>
        <v>0.55000000000000004</v>
      </c>
      <c r="O14" s="19">
        <f>+'Cleaned Data'!O15-'Cleaned Data'!O14</f>
        <v>0.78333333333333333</v>
      </c>
      <c r="P14" s="19">
        <f>+'Cleaned Data'!P15-'Cleaned Data'!P14</f>
        <v>1.3166666666666667</v>
      </c>
      <c r="Q14" s="19">
        <f>+'Cleaned Data'!Q15-'Cleaned Data'!Q14</f>
        <v>1.5833333333333335</v>
      </c>
      <c r="R14" s="19">
        <f>+'Cleaned Data'!R15-'Cleaned Data'!R14</f>
        <v>5.3</v>
      </c>
      <c r="S14" s="19">
        <f>+'Cleaned Data'!S15-'Cleaned Data'!S14</f>
        <v>0.75</v>
      </c>
      <c r="T14" s="19">
        <f>+'Cleaned Data'!T15-'Cleaned Data'!T14</f>
        <v>0.65</v>
      </c>
      <c r="U14" s="19">
        <f>+'Cleaned Data'!U15-'Cleaned Data'!U14</f>
        <v>1</v>
      </c>
      <c r="V14" s="19">
        <f>+'Cleaned Data'!V15-'Cleaned Data'!V14</f>
        <v>1</v>
      </c>
      <c r="W14" s="19">
        <f>+'Cleaned Data'!W15-'Cleaned Data'!W14</f>
        <v>0.56666666666666665</v>
      </c>
      <c r="X14" s="19">
        <f>+'Cleaned Data'!X15-'Cleaned Data'!X14</f>
        <v>1.5333333333333332</v>
      </c>
      <c r="Y14" s="19">
        <f>+'Cleaned Data'!Y15-'Cleaned Data'!Y14</f>
        <v>0.4</v>
      </c>
      <c r="Z14" s="19">
        <f>+'Cleaned Data'!Z15-'Cleaned Data'!Z14</f>
        <v>0.9</v>
      </c>
      <c r="AA14" s="19">
        <f>+'Cleaned Data'!AA15-'Cleaned Data'!AA14</f>
        <v>1.4</v>
      </c>
      <c r="AB14" s="19">
        <f>+'Cleaned Data'!AB15-'Cleaned Data'!AB14</f>
        <v>2.25</v>
      </c>
      <c r="AC14" s="19">
        <f>+'Cleaned Data'!AC15-'Cleaned Data'!AC14</f>
        <v>3.0833333333333335</v>
      </c>
      <c r="AD14" s="19" t="s">
        <v>53</v>
      </c>
      <c r="AE14" s="19">
        <f>+'Cleaned Data'!AE15-'Cleaned Data'!AE14</f>
        <v>1.5</v>
      </c>
      <c r="AF14" s="19">
        <f>+'Cleaned Data'!AF15-'Cleaned Data'!AF14</f>
        <v>0.43333333333333335</v>
      </c>
      <c r="AG14" s="19">
        <f>+'Cleaned Data'!AG15-'Cleaned Data'!AG14</f>
        <v>18.583333333333332</v>
      </c>
      <c r="AH14" s="19">
        <f>+'Cleaned Data'!AH15-'Cleaned Data'!AH14</f>
        <v>1.0833333333333333</v>
      </c>
      <c r="AI14" s="19">
        <f>+'Cleaned Data'!AI15-'Cleaned Data'!AI14</f>
        <v>1.55</v>
      </c>
      <c r="AJ14" s="19">
        <f>+'Cleaned Data'!AJ15-'Cleaned Data'!AJ14</f>
        <v>0.75</v>
      </c>
      <c r="AK14" s="19">
        <f>+'Cleaned Data'!AK15-'Cleaned Data'!AK14</f>
        <v>0.66666666666666663</v>
      </c>
      <c r="AL14" s="19">
        <f>+'Cleaned Data'!AL15-'Cleaned Data'!AL14</f>
        <v>2.15</v>
      </c>
      <c r="AM14" s="19">
        <f>+'Cleaned Data'!AM15-'Cleaned Data'!AM14</f>
        <v>0.38333333333333336</v>
      </c>
      <c r="AN14" s="19">
        <f>+'Cleaned Data'!AN15-'Cleaned Data'!AN14</f>
        <v>4.8</v>
      </c>
      <c r="AO14" s="19">
        <f>+'Cleaned Data'!AO15-'Cleaned Data'!AO14</f>
        <v>1.0333333333333334</v>
      </c>
      <c r="AP14" s="19">
        <f>+'Cleaned Data'!AP15-'Cleaned Data'!AP14</f>
        <v>1.3333333333333333</v>
      </c>
      <c r="AQ14" s="19">
        <f>+'Cleaned Data'!AQ15-'Cleaned Data'!AQ14</f>
        <v>1.4166666666666667</v>
      </c>
      <c r="AR14" s="19">
        <f>+'Cleaned Data'!AR15-'Cleaned Data'!AR14</f>
        <v>0.58333333333333337</v>
      </c>
      <c r="AS14" s="19">
        <f>+'Cleaned Data'!AS15-'Cleaned Data'!AS14</f>
        <v>0.93333333333333335</v>
      </c>
      <c r="AT14" s="19">
        <f>+'Cleaned Data'!AT15-'Cleaned Data'!AT14</f>
        <v>0.75</v>
      </c>
      <c r="AU14" s="19">
        <f>+'Cleaned Data'!AU15-'Cleaned Data'!AU14</f>
        <v>1.1166666666666667</v>
      </c>
      <c r="AV14" s="19">
        <f>+'Cleaned Data'!AV15-'Cleaned Data'!AV14</f>
        <v>1.0833333333333333</v>
      </c>
      <c r="AW14" s="19">
        <f>+'Cleaned Data'!AW15-'Cleaned Data'!AW14</f>
        <v>2.8166666666666664</v>
      </c>
      <c r="AX14" s="19">
        <f>+'Cleaned Data'!AX15-'Cleaned Data'!AX14</f>
        <v>0.75</v>
      </c>
      <c r="AY14" s="19">
        <f>+'Cleaned Data'!AY15-'Cleaned Data'!AY14</f>
        <v>2.3333333333333335</v>
      </c>
      <c r="AZ14" s="19">
        <f>+'Cleaned Data'!AZ15-'Cleaned Data'!AZ14</f>
        <v>1.5</v>
      </c>
      <c r="BA14" s="19">
        <f>+'Cleaned Data'!BA15-'Cleaned Data'!BA14</f>
        <v>1.5</v>
      </c>
      <c r="BB14" s="19">
        <f>+'Cleaned Data'!BB15-'Cleaned Data'!BB14</f>
        <v>0.6166666666666667</v>
      </c>
      <c r="BC14" s="19">
        <f>+'Cleaned Data'!BC15-'Cleaned Data'!BC14</f>
        <v>0.58333333333333337</v>
      </c>
      <c r="BD14" s="19">
        <f>+'Cleaned Data'!BD15-'Cleaned Data'!BD14</f>
        <v>0.53333333333333333</v>
      </c>
      <c r="BE14" s="19">
        <f>+'Cleaned Data'!BE15-'Cleaned Data'!BE14</f>
        <v>2.15</v>
      </c>
      <c r="BF14" s="19">
        <f>+'Cleaned Data'!BF15-'Cleaned Data'!BF14</f>
        <v>1.6</v>
      </c>
      <c r="BG14" s="19">
        <f>+'Cleaned Data'!BG15-'Cleaned Data'!BG14</f>
        <v>0.96666666666666667</v>
      </c>
      <c r="BH14" s="19">
        <f>+'Cleaned Data'!BH15-'Cleaned Data'!BH14</f>
        <v>1.5333333333333332</v>
      </c>
      <c r="BI14" s="19">
        <f>+'Cleaned Data'!BI15-'Cleaned Data'!BI14</f>
        <v>0.33333333333333331</v>
      </c>
      <c r="BJ14" s="19">
        <f>+'Cleaned Data'!BJ15-'Cleaned Data'!BJ14</f>
        <v>1.2666666666666666</v>
      </c>
      <c r="BK14" s="19">
        <f>+'Cleaned Data'!BK15-'Cleaned Data'!BK14</f>
        <v>1.3666666666666667</v>
      </c>
      <c r="BL14" s="19">
        <f>+'Cleaned Data'!BL15-'Cleaned Data'!BL14</f>
        <v>0.53333333333333333</v>
      </c>
      <c r="BM14" s="19">
        <f>+'Cleaned Data'!BM15-'Cleaned Data'!BM14</f>
        <v>0.5</v>
      </c>
      <c r="BN14" s="19">
        <f>+'Cleaned Data'!BN15-'Cleaned Data'!BN14</f>
        <v>0.48333333333333334</v>
      </c>
      <c r="BO14" s="19">
        <f>+'Cleaned Data'!BO15-'Cleaned Data'!BO14</f>
        <v>5.5333333333333332</v>
      </c>
      <c r="BP14" s="19">
        <f>+'Cleaned Data'!BP15-'Cleaned Data'!BP14</f>
        <v>2.8166666666666664</v>
      </c>
      <c r="BQ14" s="19">
        <f>+'Cleaned Data'!BQ15-'Cleaned Data'!BQ14</f>
        <v>6.166666666666667</v>
      </c>
      <c r="BR14" s="19">
        <f>+'Cleaned Data'!BR15-'Cleaned Data'!BR14</f>
        <v>0.53333333333333333</v>
      </c>
      <c r="BS14" s="19">
        <f>+'Cleaned Data'!BS15-'Cleaned Data'!BS14</f>
        <v>0.8666666666666667</v>
      </c>
      <c r="BT14" s="19">
        <f>+'Cleaned Data'!BT15-'Cleaned Data'!BT14</f>
        <v>0.91666666666666663</v>
      </c>
      <c r="BU14" s="19">
        <f>+'Cleaned Data'!BU15-'Cleaned Data'!BU14</f>
        <v>4.2166666666666668</v>
      </c>
      <c r="BV14" s="19">
        <f>+'Cleaned Data'!BV15-'Cleaned Data'!BV14</f>
        <v>0.68333333333333335</v>
      </c>
      <c r="BW14" s="19">
        <f>+'Cleaned Data'!BW15-'Cleaned Data'!BW14</f>
        <v>0.41666666666666669</v>
      </c>
      <c r="BX14" s="19">
        <f>+'Cleaned Data'!BX15-'Cleaned Data'!BX14</f>
        <v>0.25</v>
      </c>
      <c r="BY14" s="19">
        <f>+'Cleaned Data'!BY15-'Cleaned Data'!BY14</f>
        <v>2.25</v>
      </c>
      <c r="BZ14" s="19">
        <f>+'Cleaned Data'!BZ15-'Cleaned Data'!BZ14</f>
        <v>0.6</v>
      </c>
      <c r="CA14" s="19">
        <f>+'Cleaned Data'!CA15-'Cleaned Data'!CA14</f>
        <v>1.05</v>
      </c>
      <c r="CB14" s="19">
        <f>+'Cleaned Data'!CB15-'Cleaned Data'!CB14</f>
        <v>1.1333333333333333</v>
      </c>
      <c r="CC14" s="19">
        <f>+'Cleaned Data'!CC15-'Cleaned Data'!CC14</f>
        <v>2.1666666666666665</v>
      </c>
      <c r="CD14" s="19">
        <f>+'Cleaned Data'!CD15-'Cleaned Data'!CD14</f>
        <v>1.2833333333333332</v>
      </c>
    </row>
    <row r="15" spans="1:82" x14ac:dyDescent="0.25">
      <c r="A15" s="215"/>
      <c r="B15" s="2" t="str">
        <f>+'Raw Data'!B18</f>
        <v>Indirect 1</v>
      </c>
      <c r="C15" t="s">
        <v>12</v>
      </c>
      <c r="D15" s="19">
        <f>+'Cleaned Data'!D16-'Cleaned Data'!D15</f>
        <v>0.18333333333333335</v>
      </c>
      <c r="E15" s="19">
        <f>+'Cleaned Data'!E16-'Cleaned Data'!E15</f>
        <v>0.25</v>
      </c>
      <c r="F15" s="19">
        <f>+'Cleaned Data'!F16-'Cleaned Data'!F15</f>
        <v>0.56666666666666687</v>
      </c>
      <c r="G15" s="19">
        <f>+'Cleaned Data'!G16-'Cleaned Data'!G15</f>
        <v>5.25</v>
      </c>
      <c r="H15" s="19">
        <f>+'Cleaned Data'!H16-'Cleaned Data'!H15</f>
        <v>0.31666666666666643</v>
      </c>
      <c r="I15" s="19">
        <f>+'Cleaned Data'!I16-'Cleaned Data'!I15</f>
        <v>0.39999999999999991</v>
      </c>
      <c r="J15" s="19">
        <f>+'Cleaned Data'!J16-'Cleaned Data'!J15</f>
        <v>0.25</v>
      </c>
      <c r="K15" s="19">
        <f>+'Cleaned Data'!K16-'Cleaned Data'!K15</f>
        <v>0.25</v>
      </c>
      <c r="L15" s="19">
        <f>+'Cleaned Data'!L16-'Cleaned Data'!L15</f>
        <v>1</v>
      </c>
      <c r="M15" s="19">
        <f>+'Cleaned Data'!M16-'Cleaned Data'!M15</f>
        <v>0.6</v>
      </c>
      <c r="N15" s="19">
        <f>+'Cleaned Data'!N16-'Cleaned Data'!N15</f>
        <v>0.48333333333333339</v>
      </c>
      <c r="O15" s="19">
        <f>+'Cleaned Data'!O16-'Cleaned Data'!O15</f>
        <v>0.16666666666666663</v>
      </c>
      <c r="P15" s="19">
        <f>+'Cleaned Data'!P16-'Cleaned Data'!P15</f>
        <v>0.51666666666666683</v>
      </c>
      <c r="Q15" s="19">
        <f>+'Cleaned Data'!Q16-'Cleaned Data'!Q15</f>
        <v>0.16666666666666652</v>
      </c>
      <c r="R15" s="19">
        <f>+'Cleaned Data'!R16-'Cleaned Data'!R15</f>
        <v>1.3833333333333337</v>
      </c>
      <c r="S15" s="19">
        <f>+'Cleaned Data'!S16-'Cleaned Data'!S15</f>
        <v>0.15000000000000002</v>
      </c>
      <c r="T15" s="19">
        <f>+'Cleaned Data'!T16-'Cleaned Data'!T15</f>
        <v>0.19999999999999996</v>
      </c>
      <c r="U15" s="19">
        <f>+'Cleaned Data'!U16-'Cleaned Data'!U15</f>
        <v>0.21666666666666679</v>
      </c>
      <c r="V15" s="19">
        <f>+'Cleaned Data'!V16-'Cleaned Data'!V15</f>
        <v>0.55000000000000004</v>
      </c>
      <c r="W15" s="19">
        <f>+'Cleaned Data'!W16-'Cleaned Data'!W15</f>
        <v>3.3333333333333326E-2</v>
      </c>
      <c r="X15" s="19">
        <f>+'Cleaned Data'!X16-'Cleaned Data'!X15</f>
        <v>0.23333333333333339</v>
      </c>
      <c r="Y15" s="19">
        <f>+'Cleaned Data'!Y16-'Cleaned Data'!Y15</f>
        <v>0.29999999999999993</v>
      </c>
      <c r="Z15" s="19">
        <f>+'Cleaned Data'!Z16-'Cleaned Data'!Z15</f>
        <v>0.43333333333333324</v>
      </c>
      <c r="AA15" s="19">
        <f>+'Cleaned Data'!AA16-'Cleaned Data'!AA15</f>
        <v>0.10000000000000009</v>
      </c>
      <c r="AB15" s="19">
        <f>+'Cleaned Data'!AB16-'Cleaned Data'!AB15</f>
        <v>0.16666666666666652</v>
      </c>
      <c r="AC15" s="19">
        <f>+'Cleaned Data'!AC16-'Cleaned Data'!AC15</f>
        <v>1.6333333333333333</v>
      </c>
      <c r="AD15" s="19" t="s">
        <v>53</v>
      </c>
      <c r="AE15" s="19">
        <f>+'Cleaned Data'!AE16-'Cleaned Data'!AE15</f>
        <v>0.5</v>
      </c>
      <c r="AF15" s="19">
        <f>+'Cleaned Data'!AF16-'Cleaned Data'!AF15</f>
        <v>3.3333333333333326E-2</v>
      </c>
      <c r="AG15" s="19">
        <f>+'Cleaned Data'!AG16-'Cleaned Data'!AG15</f>
        <v>0.53333333333333499</v>
      </c>
      <c r="AH15" s="19">
        <f>+'Cleaned Data'!AH16-'Cleaned Data'!AH15</f>
        <v>0.33333333333333348</v>
      </c>
      <c r="AI15" s="19">
        <f>+'Cleaned Data'!AI16-'Cleaned Data'!AI15</f>
        <v>0.61666666666666647</v>
      </c>
      <c r="AJ15" s="19">
        <f>+'Cleaned Data'!AJ16-'Cleaned Data'!AJ15</f>
        <v>0.16666666666666663</v>
      </c>
      <c r="AK15" s="19">
        <f>+'Cleaned Data'!AK16-'Cleaned Data'!AK15</f>
        <v>0.91666666666666685</v>
      </c>
      <c r="AL15" s="19">
        <f>+'Cleaned Data'!AL16-'Cleaned Data'!AL15</f>
        <v>0.23333333333333339</v>
      </c>
      <c r="AM15" s="19">
        <f>+'Cleaned Data'!AM16-'Cleaned Data'!AM15</f>
        <v>0.7</v>
      </c>
      <c r="AN15" s="19">
        <f>+'Cleaned Data'!AN16-'Cleaned Data'!AN15</f>
        <v>0.26666666666666661</v>
      </c>
      <c r="AO15" s="19">
        <f>+'Cleaned Data'!AO16-'Cleaned Data'!AO15</f>
        <v>0.24999999999999978</v>
      </c>
      <c r="AP15" s="19">
        <f>+'Cleaned Data'!AP16-'Cleaned Data'!AP15</f>
        <v>0.66666666666666674</v>
      </c>
      <c r="AQ15" s="19">
        <f>+'Cleaned Data'!AQ16-'Cleaned Data'!AQ15</f>
        <v>8.3333333333333259E-2</v>
      </c>
      <c r="AR15" s="19">
        <f>+'Cleaned Data'!AR16-'Cleaned Data'!AR15</f>
        <v>0.23333333333333328</v>
      </c>
      <c r="AS15" s="19">
        <f>+'Cleaned Data'!AS16-'Cleaned Data'!AS15</f>
        <v>0.23333333333333339</v>
      </c>
      <c r="AT15" s="19">
        <f>+'Cleaned Data'!AT16-'Cleaned Data'!AT15</f>
        <v>1.1333333333333333</v>
      </c>
      <c r="AU15" s="19">
        <f>+'Cleaned Data'!AU16-'Cleaned Data'!AU15</f>
        <v>0.21666666666666656</v>
      </c>
      <c r="AV15" s="19">
        <f>+'Cleaned Data'!AV16-'Cleaned Data'!AV15</f>
        <v>1.3333333333333333</v>
      </c>
      <c r="AW15" s="19">
        <f>+'Cleaned Data'!AW16-'Cleaned Data'!AW15</f>
        <v>0.85000000000000009</v>
      </c>
      <c r="AX15" s="19">
        <f>+'Cleaned Data'!AX16-'Cleaned Data'!AX15</f>
        <v>0.25</v>
      </c>
      <c r="AY15" s="19">
        <f>+'Cleaned Data'!AY16-'Cleaned Data'!AY15</f>
        <v>2.4999999999999996</v>
      </c>
      <c r="AZ15" s="19">
        <f>+'Cleaned Data'!AZ16-'Cleaned Data'!AZ15</f>
        <v>0.5</v>
      </c>
      <c r="BA15" s="19">
        <f>+'Cleaned Data'!BA16-'Cleaned Data'!BA15</f>
        <v>2.1666666666666665</v>
      </c>
      <c r="BB15" s="19">
        <f>+'Cleaned Data'!BB16-'Cleaned Data'!BB15</f>
        <v>0.48333333333333339</v>
      </c>
      <c r="BC15" s="19">
        <f>+'Cleaned Data'!BC16-'Cleaned Data'!BC15</f>
        <v>0.33333333333333326</v>
      </c>
      <c r="BD15" s="19">
        <f>+'Cleaned Data'!BD16-'Cleaned Data'!BD15</f>
        <v>0.31666666666666665</v>
      </c>
      <c r="BE15" s="19">
        <f>+'Cleaned Data'!BE16-'Cleaned Data'!BE15</f>
        <v>6.6666666666666874E-2</v>
      </c>
      <c r="BF15" s="19">
        <f>+'Cleaned Data'!BF16-'Cleaned Data'!BF15</f>
        <v>0.1333333333333333</v>
      </c>
      <c r="BG15" s="19">
        <f>+'Cleaned Data'!BG16-'Cleaned Data'!BG15</f>
        <v>0.38333333333333341</v>
      </c>
      <c r="BH15" s="19">
        <f>+'Cleaned Data'!BH16-'Cleaned Data'!BH15</f>
        <v>0.40000000000000013</v>
      </c>
      <c r="BI15" s="19">
        <f>+'Cleaned Data'!BI16-'Cleaned Data'!BI15</f>
        <v>0.66666666666666674</v>
      </c>
      <c r="BJ15" s="19">
        <f>+'Cleaned Data'!BJ16-'Cleaned Data'!BJ15</f>
        <v>0.64999999999999991</v>
      </c>
      <c r="BK15" s="19">
        <f>+'Cleaned Data'!BK16-'Cleaned Data'!BK15</f>
        <v>0.3666666666666667</v>
      </c>
      <c r="BL15" s="19">
        <f>+'Cleaned Data'!BL16-'Cleaned Data'!BL15</f>
        <v>0.85</v>
      </c>
      <c r="BM15" s="19">
        <f>+'Cleaned Data'!BM16-'Cleaned Data'!BM15</f>
        <v>0.83333333333333348</v>
      </c>
      <c r="BN15" s="19">
        <f>+'Cleaned Data'!BN16-'Cleaned Data'!BN15</f>
        <v>0.83333333333333326</v>
      </c>
      <c r="BO15" s="19">
        <f>+'Cleaned Data'!BO16-'Cleaned Data'!BO15</f>
        <v>4.6666666666666661</v>
      </c>
      <c r="BP15" s="19">
        <f>+'Cleaned Data'!BP16-'Cleaned Data'!BP15</f>
        <v>1.3500000000000005</v>
      </c>
      <c r="BQ15" s="19">
        <f>+'Cleaned Data'!BQ16-'Cleaned Data'!BQ15</f>
        <v>5.166666666666667</v>
      </c>
      <c r="BR15" s="19">
        <f>+'Cleaned Data'!BR16-'Cleaned Data'!BR15</f>
        <v>0.28333333333333333</v>
      </c>
      <c r="BS15" s="19">
        <f>+'Cleaned Data'!BS16-'Cleaned Data'!BS15</f>
        <v>8.3333333333333259E-2</v>
      </c>
      <c r="BT15" s="19">
        <f>+'Cleaned Data'!BT16-'Cleaned Data'!BT15</f>
        <v>0.16666666666666663</v>
      </c>
      <c r="BU15" s="19">
        <f>+'Cleaned Data'!BU16-'Cleaned Data'!BU15</f>
        <v>0.61666666666666625</v>
      </c>
      <c r="BV15" s="19">
        <f>+'Cleaned Data'!BV16-'Cleaned Data'!BV15</f>
        <v>0.93333333333333335</v>
      </c>
      <c r="BW15" s="19">
        <f>+'Cleaned Data'!BW16-'Cleaned Data'!BW15</f>
        <v>0.2</v>
      </c>
      <c r="BX15" s="19">
        <f>+'Cleaned Data'!BX16-'Cleaned Data'!BX15</f>
        <v>8.3333333333333315E-2</v>
      </c>
      <c r="BY15" s="19">
        <f>+'Cleaned Data'!BY16-'Cleaned Data'!BY15</f>
        <v>0.35000000000000009</v>
      </c>
      <c r="BZ15" s="19">
        <f>+'Cleaned Data'!BZ16-'Cleaned Data'!BZ15</f>
        <v>0.1166666666666667</v>
      </c>
      <c r="CA15" s="19">
        <f>+'Cleaned Data'!CA16-'Cleaned Data'!CA15</f>
        <v>0.39999999999999991</v>
      </c>
      <c r="CB15" s="19">
        <f>+'Cleaned Data'!CB16-'Cleaned Data'!CB15</f>
        <v>0.5</v>
      </c>
      <c r="CC15" s="19">
        <f>+'Cleaned Data'!CC16-'Cleaned Data'!CC15</f>
        <v>8.3333333333333481E-2</v>
      </c>
      <c r="CD15" s="19">
        <f>+'Cleaned Data'!CD16-'Cleaned Data'!CD15</f>
        <v>0.70000000000000018</v>
      </c>
    </row>
    <row r="16" spans="1:82" x14ac:dyDescent="0.25">
      <c r="A16" s="215"/>
      <c r="B16" s="2" t="str">
        <f>+'Raw Data'!B19</f>
        <v>Indirect 1</v>
      </c>
      <c r="C16" t="s">
        <v>13</v>
      </c>
      <c r="D16" s="19">
        <f>+'Cleaned Data'!D17-'Cleaned Data'!D16</f>
        <v>0.73333333333333328</v>
      </c>
      <c r="E16" s="19">
        <f>+'Cleaned Data'!E17-'Cleaned Data'!E16</f>
        <v>1.3833333333333333</v>
      </c>
      <c r="F16" s="19">
        <f>+'Cleaned Data'!F17-'Cleaned Data'!F16</f>
        <v>30.949999999999996</v>
      </c>
      <c r="G16" s="19">
        <f>+'Cleaned Data'!G17-'Cleaned Data'!G16</f>
        <v>12.850000000000001</v>
      </c>
      <c r="H16" s="19">
        <f>+'Cleaned Data'!H17-'Cleaned Data'!H16</f>
        <v>1</v>
      </c>
      <c r="I16" s="19">
        <f>+'Cleaned Data'!I17-'Cleaned Data'!I16</f>
        <v>1.2166666666666666</v>
      </c>
      <c r="J16" s="19">
        <f>+'Cleaned Data'!J17-'Cleaned Data'!J16</f>
        <v>0.66666666666666685</v>
      </c>
      <c r="K16" s="19">
        <f>+'Cleaned Data'!K17-'Cleaned Data'!K16</f>
        <v>0.50000000000000011</v>
      </c>
      <c r="L16" s="19">
        <f>+'Cleaned Data'!L17-'Cleaned Data'!L16</f>
        <v>1.75</v>
      </c>
      <c r="M16" s="19">
        <f>+'Cleaned Data'!M17-'Cleaned Data'!M16</f>
        <v>0.44999999999999996</v>
      </c>
      <c r="N16" s="19">
        <f>+'Cleaned Data'!N17-'Cleaned Data'!N16</f>
        <v>1.6666666666666667</v>
      </c>
      <c r="O16" s="19">
        <f>+'Cleaned Data'!O17-'Cleaned Data'!O16</f>
        <v>1.6333333333333335</v>
      </c>
      <c r="P16" s="19">
        <f>+'Cleaned Data'!P17-'Cleaned Data'!P16</f>
        <v>2.0499999999999998</v>
      </c>
      <c r="Q16" s="19">
        <f>+'Cleaned Data'!Q17-'Cleaned Data'!Q16</f>
        <v>0.95000000000000018</v>
      </c>
      <c r="R16" s="19">
        <f>+'Cleaned Data'!R17-'Cleaned Data'!R16</f>
        <v>2.1333333333333329</v>
      </c>
      <c r="S16" s="19">
        <f>+'Cleaned Data'!S17-'Cleaned Data'!S16</f>
        <v>0.15000000000000002</v>
      </c>
      <c r="T16" s="19">
        <f>+'Cleaned Data'!T17-'Cleaned Data'!T16</f>
        <v>0.70000000000000007</v>
      </c>
      <c r="U16" s="19">
        <f>+'Cleaned Data'!U17-'Cleaned Data'!U16</f>
        <v>0.53333333333333321</v>
      </c>
      <c r="V16" s="19">
        <f>+'Cleaned Data'!V17-'Cleaned Data'!V16</f>
        <v>0.44999999999999996</v>
      </c>
      <c r="W16" s="19">
        <f>+'Cleaned Data'!W17-'Cleaned Data'!W16</f>
        <v>1.6166666666666667</v>
      </c>
      <c r="X16" s="19">
        <f>+'Cleaned Data'!X17-'Cleaned Data'!X16</f>
        <v>2</v>
      </c>
      <c r="Y16" s="19">
        <f>+'Cleaned Data'!Y17-'Cleaned Data'!Y16</f>
        <v>0.73333333333333339</v>
      </c>
      <c r="Z16" s="19">
        <f>+'Cleaned Data'!Z17-'Cleaned Data'!Z16</f>
        <v>1.5000000000000002</v>
      </c>
      <c r="AA16" s="19">
        <f>+'Cleaned Data'!AA17-'Cleaned Data'!AA16</f>
        <v>1.8333333333333335</v>
      </c>
      <c r="AB16" s="19">
        <f>+'Cleaned Data'!AB17-'Cleaned Data'!AB16</f>
        <v>2.2500000000000004</v>
      </c>
      <c r="AC16" s="19">
        <f>+'Cleaned Data'!AC17-'Cleaned Data'!AC16</f>
        <v>1.9166666666666661</v>
      </c>
      <c r="AD16" s="19" t="s">
        <v>53</v>
      </c>
      <c r="AE16" s="19">
        <f>+'Cleaned Data'!AE17-'Cleaned Data'!AE16</f>
        <v>0.5</v>
      </c>
      <c r="AF16" s="19">
        <f>+'Cleaned Data'!AF17-'Cleaned Data'!AF16</f>
        <v>0.43333333333333335</v>
      </c>
      <c r="AG16" s="19">
        <f>+'Cleaned Data'!AG17-'Cleaned Data'!AG16</f>
        <v>2.0500000000000007</v>
      </c>
      <c r="AH16" s="19">
        <f>+'Cleaned Data'!AH17-'Cleaned Data'!AH16</f>
        <v>0.74999999999999978</v>
      </c>
      <c r="AI16" s="19">
        <f>+'Cleaned Data'!AI17-'Cleaned Data'!AI16</f>
        <v>0.66666666666666696</v>
      </c>
      <c r="AJ16" s="19">
        <f>+'Cleaned Data'!AJ17-'Cleaned Data'!AJ16</f>
        <v>1.0833333333333335</v>
      </c>
      <c r="AK16" s="19">
        <f>+'Cleaned Data'!AK17-'Cleaned Data'!AK16</f>
        <v>1.5</v>
      </c>
      <c r="AL16" s="19">
        <f>+'Cleaned Data'!AL17-'Cleaned Data'!AL16</f>
        <v>3.6666666666666665</v>
      </c>
      <c r="AM16" s="19">
        <f>+'Cleaned Data'!AM17-'Cleaned Data'!AM16</f>
        <v>7.7166666666666677</v>
      </c>
      <c r="AN16" s="19">
        <f>+'Cleaned Data'!AN17-'Cleaned Data'!AN16</f>
        <v>1.5833333333333339</v>
      </c>
      <c r="AO16" s="19">
        <f>+'Cleaned Data'!AO17-'Cleaned Data'!AO16</f>
        <v>0.43333333333333357</v>
      </c>
      <c r="AP16" s="19">
        <f>+'Cleaned Data'!AP17-'Cleaned Data'!AP16</f>
        <v>2</v>
      </c>
      <c r="AQ16" s="19">
        <f>+'Cleaned Data'!AQ17-'Cleaned Data'!AQ16</f>
        <v>1.2833333333333332</v>
      </c>
      <c r="AR16" s="19">
        <f>+'Cleaned Data'!AR17-'Cleaned Data'!AR16</f>
        <v>2.25</v>
      </c>
      <c r="AS16" s="19">
        <f>+'Cleaned Data'!AS17-'Cleaned Data'!AS16</f>
        <v>1.4166666666666667</v>
      </c>
      <c r="AT16" s="19">
        <f>+'Cleaned Data'!AT17-'Cleaned Data'!AT16</f>
        <v>0.5</v>
      </c>
      <c r="AU16" s="19">
        <f>+'Cleaned Data'!AU17-'Cleaned Data'!AU16</f>
        <v>0.48333333333333339</v>
      </c>
      <c r="AV16" s="19">
        <f>+'Cleaned Data'!AV17-'Cleaned Data'!AV16</f>
        <v>1.5833333333333335</v>
      </c>
      <c r="AW16" s="19">
        <f>+'Cleaned Data'!AW17-'Cleaned Data'!AW16</f>
        <v>1.7166666666666672</v>
      </c>
      <c r="AX16" s="19">
        <f>+'Cleaned Data'!AX17-'Cleaned Data'!AX16</f>
        <v>0.5</v>
      </c>
      <c r="AY16" s="19">
        <f>+'Cleaned Data'!AY17-'Cleaned Data'!AY16</f>
        <v>1.166666666666667</v>
      </c>
      <c r="AZ16" s="19">
        <f>+'Cleaned Data'!AZ17-'Cleaned Data'!AZ16</f>
        <v>0.75</v>
      </c>
      <c r="BA16" s="19">
        <f>+'Cleaned Data'!BA17-'Cleaned Data'!BA16</f>
        <v>2.8833333333333333</v>
      </c>
      <c r="BB16" s="19">
        <f>+'Cleaned Data'!BB17-'Cleaned Data'!BB16</f>
        <v>0.53333333333333321</v>
      </c>
      <c r="BC16" s="19">
        <f>+'Cleaned Data'!BC17-'Cleaned Data'!BC16</f>
        <v>0.66666666666666685</v>
      </c>
      <c r="BD16" s="19">
        <f>+'Cleaned Data'!BD17-'Cleaned Data'!BD16</f>
        <v>0.61666666666666681</v>
      </c>
      <c r="BE16" s="19">
        <f>+'Cleaned Data'!BE17-'Cleaned Data'!BE16</f>
        <v>2.4000000000000004</v>
      </c>
      <c r="BF16" s="19">
        <f>+'Cleaned Data'!BF17-'Cleaned Data'!BF16</f>
        <v>2.4000000000000004</v>
      </c>
      <c r="BG16" s="19">
        <f>+'Cleaned Data'!BG17-'Cleaned Data'!BG16</f>
        <v>0.68333333333333313</v>
      </c>
      <c r="BH16" s="19">
        <f>+'Cleaned Data'!BH17-'Cleaned Data'!BH16</f>
        <v>1.9333333333333333</v>
      </c>
      <c r="BI16" s="19">
        <f>+'Cleaned Data'!BI17-'Cleaned Data'!BI16</f>
        <v>0.66666666666666652</v>
      </c>
      <c r="BJ16" s="19">
        <f>+'Cleaned Data'!BJ17-'Cleaned Data'!BJ16</f>
        <v>1.25</v>
      </c>
      <c r="BK16" s="19">
        <f>+'Cleaned Data'!BK17-'Cleaned Data'!BK16</f>
        <v>1.1666666666666665</v>
      </c>
      <c r="BL16" s="19">
        <f>+'Cleaned Data'!BL17-'Cleaned Data'!BL16</f>
        <v>0.96666666666666679</v>
      </c>
      <c r="BM16" s="19">
        <f>+'Cleaned Data'!BM17-'Cleaned Data'!BM16</f>
        <v>0.93333333333333313</v>
      </c>
      <c r="BN16" s="19">
        <f>+'Cleaned Data'!BN17-'Cleaned Data'!BN16</f>
        <v>0.91666666666666674</v>
      </c>
      <c r="BO16" s="19">
        <f>+'Cleaned Data'!BO17-'Cleaned Data'!BO16</f>
        <v>6.5833333333333321</v>
      </c>
      <c r="BP16" s="19">
        <f>+'Cleaned Data'!BP17-'Cleaned Data'!BP16</f>
        <v>2.6666666666666661</v>
      </c>
      <c r="BQ16" s="19">
        <f>+'Cleaned Data'!BQ17-'Cleaned Data'!BQ16</f>
        <v>8.0833333333333339</v>
      </c>
      <c r="BR16" s="19">
        <f>+'Cleaned Data'!BR17-'Cleaned Data'!BR16</f>
        <v>0.26666666666666661</v>
      </c>
      <c r="BS16" s="19">
        <f>+'Cleaned Data'!BS17-'Cleaned Data'!BS16</f>
        <v>0.26666666666666683</v>
      </c>
      <c r="BT16" s="19">
        <f>+'Cleaned Data'!BT17-'Cleaned Data'!BT16</f>
        <v>1.0000000000000002</v>
      </c>
      <c r="BU16" s="19">
        <f>+'Cleaned Data'!BU17-'Cleaned Data'!BU16</f>
        <v>3.583333333333333</v>
      </c>
      <c r="BV16" s="19">
        <f>+'Cleaned Data'!BV17-'Cleaned Data'!BV16</f>
        <v>0.81666666666666687</v>
      </c>
      <c r="BW16" s="19">
        <f>+'Cleaned Data'!BW17-'Cleaned Data'!BW16</f>
        <v>0.56666666666666665</v>
      </c>
      <c r="BX16" s="19">
        <f>+'Cleaned Data'!BX17-'Cleaned Data'!BX16</f>
        <v>0.26666666666666666</v>
      </c>
      <c r="BY16" s="19">
        <f>+'Cleaned Data'!BY17-'Cleaned Data'!BY16</f>
        <v>2.5166666666666662</v>
      </c>
      <c r="BZ16" s="19">
        <f>+'Cleaned Data'!BZ17-'Cleaned Data'!BZ16</f>
        <v>0.36666666666666659</v>
      </c>
      <c r="CA16" s="19">
        <f>+'Cleaned Data'!CA17-'Cleaned Data'!CA16</f>
        <v>2.0333333333333332</v>
      </c>
      <c r="CB16" s="19">
        <f>+'Cleaned Data'!CB17-'Cleaned Data'!CB16</f>
        <v>2.0333333333333332</v>
      </c>
      <c r="CC16" s="19">
        <f>+'Cleaned Data'!CC17-'Cleaned Data'!CC16</f>
        <v>0.25</v>
      </c>
      <c r="CD16" s="19">
        <f>+'Cleaned Data'!CD17-'Cleaned Data'!CD16</f>
        <v>8.3333333333333481E-2</v>
      </c>
    </row>
    <row r="17" spans="1:82" x14ac:dyDescent="0.25">
      <c r="A17" s="215"/>
      <c r="B17" s="2" t="str">
        <f>+'Raw Data'!B20</f>
        <v>Indirect 1</v>
      </c>
      <c r="C17" t="s">
        <v>14</v>
      </c>
      <c r="D17" s="19">
        <f>+'Cleaned Data'!D18-'Cleaned Data'!D17</f>
        <v>0.89999999999999991</v>
      </c>
      <c r="E17" s="19">
        <f>+'Cleaned Data'!E18-'Cleaned Data'!E17</f>
        <v>0.85000000000000053</v>
      </c>
      <c r="F17" s="19">
        <f>+'Cleaned Data'!F18-'Cleaned Data'!F17</f>
        <v>18.100000000000001</v>
      </c>
      <c r="G17" s="19">
        <f>+'Cleaned Data'!G18-'Cleaned Data'!G17</f>
        <v>10.050000000000004</v>
      </c>
      <c r="H17" s="19">
        <f>+'Cleaned Data'!H18-'Cleaned Data'!H17</f>
        <v>0.96666666666666679</v>
      </c>
      <c r="I17" s="19">
        <f>+'Cleaned Data'!I18-'Cleaned Data'!I17</f>
        <v>0.83333333333333348</v>
      </c>
      <c r="J17" s="19">
        <f>+'Cleaned Data'!J18-'Cleaned Data'!J17</f>
        <v>1.2999999999999998</v>
      </c>
      <c r="K17" s="19">
        <f>+'Cleaned Data'!K18-'Cleaned Data'!K17</f>
        <v>0.28333333333333321</v>
      </c>
      <c r="L17" s="19">
        <f>+'Cleaned Data'!L18-'Cleaned Data'!L17</f>
        <v>1.9000000000000004</v>
      </c>
      <c r="M17" s="19">
        <f>+'Cleaned Data'!M18-'Cleaned Data'!M17</f>
        <v>0.55000000000000004</v>
      </c>
      <c r="N17" s="19">
        <f>+'Cleaned Data'!N18-'Cleaned Data'!N17</f>
        <v>1.5499999999999998</v>
      </c>
      <c r="O17" s="19">
        <f>+'Cleaned Data'!O18-'Cleaned Data'!O17</f>
        <v>1.6666666666666665</v>
      </c>
      <c r="P17" s="19">
        <f>+'Cleaned Data'!P18-'Cleaned Data'!P17</f>
        <v>2.0500000000000003</v>
      </c>
      <c r="Q17" s="19">
        <f>+'Cleaned Data'!Q18-'Cleaned Data'!Q17</f>
        <v>1.6666666666666661</v>
      </c>
      <c r="R17" s="19">
        <f>+'Cleaned Data'!R18-'Cleaned Data'!R17</f>
        <v>1.2833333333333332</v>
      </c>
      <c r="S17" s="19">
        <f>+'Cleaned Data'!S18-'Cleaned Data'!S17</f>
        <v>0.81666666666666665</v>
      </c>
      <c r="T17" s="19">
        <f>+'Cleaned Data'!T18-'Cleaned Data'!T17</f>
        <v>0.90000000000000013</v>
      </c>
      <c r="U17" s="19">
        <f>+'Cleaned Data'!U18-'Cleaned Data'!U17</f>
        <v>0.41666666666666652</v>
      </c>
      <c r="V17" s="19">
        <f>+'Cleaned Data'!V18-'Cleaned Data'!V17</f>
        <v>0.5</v>
      </c>
      <c r="W17" s="19">
        <f>+'Cleaned Data'!W18-'Cleaned Data'!W17</f>
        <v>0.58333333333333348</v>
      </c>
      <c r="X17" s="19">
        <f>+'Cleaned Data'!X18-'Cleaned Data'!X17</f>
        <v>0.91666666666666696</v>
      </c>
      <c r="Y17" s="19">
        <f>+'Cleaned Data'!Y18-'Cleaned Data'!Y17</f>
        <v>0.55000000000000004</v>
      </c>
      <c r="Z17" s="19">
        <f>+'Cleaned Data'!Z18-'Cleaned Data'!Z17</f>
        <v>1.1666666666666665</v>
      </c>
      <c r="AA17" s="19">
        <f>+'Cleaned Data'!AA18-'Cleaned Data'!AA17</f>
        <v>0</v>
      </c>
      <c r="AB17" s="19">
        <f>+'Cleaned Data'!AB18-'Cleaned Data'!AB17</f>
        <v>2.1666666666666661</v>
      </c>
      <c r="AC17" s="19">
        <f>+'Cleaned Data'!AC18-'Cleaned Data'!AC17</f>
        <v>0.45000000000000018</v>
      </c>
      <c r="AD17" s="19" t="s">
        <v>53</v>
      </c>
      <c r="AE17" s="19">
        <f>+'Cleaned Data'!AE18-'Cleaned Data'!AE17</f>
        <v>0.5</v>
      </c>
      <c r="AF17" s="19">
        <f>+'Cleaned Data'!AF18-'Cleaned Data'!AF17</f>
        <v>0.81666666666666676</v>
      </c>
      <c r="AG17" s="19">
        <f>+'Cleaned Data'!AG18-'Cleaned Data'!AG17</f>
        <v>4.5833333333333321</v>
      </c>
      <c r="AH17" s="19">
        <f>+'Cleaned Data'!AH18-'Cleaned Data'!AH17</f>
        <v>0.39999999999999991</v>
      </c>
      <c r="AI17" s="19">
        <f>+'Cleaned Data'!AI18-'Cleaned Data'!AI17</f>
        <v>1.0333333333333332</v>
      </c>
      <c r="AJ17" s="19">
        <f>+'Cleaned Data'!AJ18-'Cleaned Data'!AJ17</f>
        <v>1.1666666666666665</v>
      </c>
      <c r="AK17" s="19">
        <f>+'Cleaned Data'!AK18-'Cleaned Data'!AK17</f>
        <v>0.41666666666666652</v>
      </c>
      <c r="AL17" s="19">
        <f>+'Cleaned Data'!AL18-'Cleaned Data'!AL17</f>
        <v>0.46666666666666679</v>
      </c>
      <c r="AM17" s="19">
        <f>+'Cleaned Data'!AM18-'Cleaned Data'!AM17</f>
        <v>4.6999999999999993</v>
      </c>
      <c r="AN17" s="19">
        <f>+'Cleaned Data'!AN18-'Cleaned Data'!AN17</f>
        <v>2.6833333333333336</v>
      </c>
      <c r="AO17" s="19">
        <f>+'Cleaned Data'!AO18-'Cleaned Data'!AO17</f>
        <v>0.78333333333333321</v>
      </c>
      <c r="AP17" s="19">
        <f>+'Cleaned Data'!AP18-'Cleaned Data'!AP17</f>
        <v>5.5</v>
      </c>
      <c r="AQ17" s="19">
        <f>+'Cleaned Data'!AQ18-'Cleaned Data'!AQ17</f>
        <v>0.58333333333333348</v>
      </c>
      <c r="AR17" s="19">
        <f>+'Cleaned Data'!AR18-'Cleaned Data'!AR17</f>
        <v>3.0333333333333332</v>
      </c>
      <c r="AS17" s="19">
        <f>+'Cleaned Data'!AS18-'Cleaned Data'!AS17</f>
        <v>1.1833333333333331</v>
      </c>
      <c r="AT17" s="19">
        <f>+'Cleaned Data'!AT18-'Cleaned Data'!AT17</f>
        <v>0.3833333333333333</v>
      </c>
      <c r="AU17" s="19">
        <f>+'Cleaned Data'!AU18-'Cleaned Data'!AU17</f>
        <v>0.51666666666666683</v>
      </c>
      <c r="AV17" s="19">
        <f>+'Cleaned Data'!AV18-'Cleaned Data'!AV17</f>
        <v>1.25</v>
      </c>
      <c r="AW17" s="19">
        <f>+'Cleaned Data'!AW18-'Cleaned Data'!AW17</f>
        <v>2.8833333333333337</v>
      </c>
      <c r="AX17" s="19">
        <f>+'Cleaned Data'!AX18-'Cleaned Data'!AX17</f>
        <v>0.5</v>
      </c>
      <c r="AY17" s="19">
        <f>+'Cleaned Data'!AY18-'Cleaned Data'!AY17</f>
        <v>1</v>
      </c>
      <c r="AZ17" s="19">
        <f>+'Cleaned Data'!AZ18-'Cleaned Data'!AZ17</f>
        <v>1.5</v>
      </c>
      <c r="BA17" s="19">
        <f>+'Cleaned Data'!BA18-'Cleaned Data'!BA17</f>
        <v>5.6000000000000005</v>
      </c>
      <c r="BB17" s="19">
        <f>+'Cleaned Data'!BB18-'Cleaned Data'!BB17</f>
        <v>1.1666666666666665</v>
      </c>
      <c r="BC17" s="19">
        <f>+'Cleaned Data'!BC18-'Cleaned Data'!BC17</f>
        <v>6.666666666666643E-2</v>
      </c>
      <c r="BD17" s="19">
        <f>+'Cleaned Data'!BD18-'Cleaned Data'!BD17</f>
        <v>8.3333333333333259E-2</v>
      </c>
      <c r="BE17" s="19">
        <f>+'Cleaned Data'!BE18-'Cleaned Data'!BE17</f>
        <v>0.74999999999999911</v>
      </c>
      <c r="BF17" s="19">
        <f>+'Cleaned Data'!BF18-'Cleaned Data'!BF17</f>
        <v>1.3499999999999996</v>
      </c>
      <c r="BG17" s="19">
        <f>+'Cleaned Data'!BG18-'Cleaned Data'!BG17</f>
        <v>0.83333333333333348</v>
      </c>
      <c r="BH17" s="19">
        <f>+'Cleaned Data'!BH18-'Cleaned Data'!BH17</f>
        <v>1.1666666666666665</v>
      </c>
      <c r="BI17" s="19">
        <f>+'Cleaned Data'!BI18-'Cleaned Data'!BI17</f>
        <v>0.5</v>
      </c>
      <c r="BJ17" s="19">
        <f>+'Cleaned Data'!BJ18-'Cleaned Data'!BJ17</f>
        <v>0</v>
      </c>
      <c r="BK17" s="19">
        <f>+'Cleaned Data'!BK18-'Cleaned Data'!BK17</f>
        <v>0</v>
      </c>
      <c r="BL17" s="19">
        <f>+'Cleaned Data'!BL18-'Cleaned Data'!BL17</f>
        <v>1.5333333333333332</v>
      </c>
      <c r="BM17" s="19">
        <f>+'Cleaned Data'!BM18-'Cleaned Data'!BM17</f>
        <v>1.166666666666667</v>
      </c>
      <c r="BN17" s="19">
        <f>+'Cleaned Data'!BN18-'Cleaned Data'!BN17</f>
        <v>1.3833333333333333</v>
      </c>
      <c r="BO17" s="19">
        <f>+'Cleaned Data'!BO18-'Cleaned Data'!BO17</f>
        <v>7.5</v>
      </c>
      <c r="BP17" s="19">
        <f>+'Cleaned Data'!BP18-'Cleaned Data'!BP17</f>
        <v>3.166666666666667</v>
      </c>
      <c r="BQ17" s="19">
        <f>+'Cleaned Data'!BQ18-'Cleaned Data'!BQ17</f>
        <v>7.8333333333333321</v>
      </c>
      <c r="BR17" s="19">
        <f>+'Cleaned Data'!BR18-'Cleaned Data'!BR17</f>
        <v>0.6166666666666667</v>
      </c>
      <c r="BS17" s="19">
        <f>+'Cleaned Data'!BS18-'Cleaned Data'!BS17</f>
        <v>0.94999999999999973</v>
      </c>
      <c r="BT17" s="19">
        <f>+'Cleaned Data'!BT18-'Cleaned Data'!BT17</f>
        <v>0.5</v>
      </c>
      <c r="BU17" s="19">
        <f>+'Cleaned Data'!BU18-'Cleaned Data'!BU17</f>
        <v>3.8000000000000007</v>
      </c>
      <c r="BV17" s="19">
        <f>+'Cleaned Data'!BV18-'Cleaned Data'!BV17</f>
        <v>0</v>
      </c>
      <c r="BW17" s="19">
        <f>+'Cleaned Data'!BW18-'Cleaned Data'!BW17</f>
        <v>1.0333333333333334</v>
      </c>
      <c r="BX17" s="19">
        <f>+'Cleaned Data'!BX18-'Cleaned Data'!BX17</f>
        <v>0.23333333333333339</v>
      </c>
      <c r="BY17" s="19">
        <f>+'Cleaned Data'!BY18-'Cleaned Data'!BY17</f>
        <v>0.86666666666666714</v>
      </c>
      <c r="BZ17" s="19">
        <f>+'Cleaned Data'!BZ18-'Cleaned Data'!BZ17</f>
        <v>0.23333333333333339</v>
      </c>
      <c r="CA17" s="19">
        <f>+'Cleaned Data'!CA18-'Cleaned Data'!CA17</f>
        <v>1.8666666666666663</v>
      </c>
      <c r="CB17" s="19">
        <f>+'Cleaned Data'!CB18-'Cleaned Data'!CB17</f>
        <v>1.0833333333333335</v>
      </c>
      <c r="CC17" s="19">
        <f>+'Cleaned Data'!CC18-'Cleaned Data'!CC17</f>
        <v>1.2666666666666666</v>
      </c>
      <c r="CD17" s="19">
        <f>+'Cleaned Data'!CD18-'Cleaned Data'!CD17</f>
        <v>6.5333333333333332</v>
      </c>
    </row>
    <row r="18" spans="1:82" x14ac:dyDescent="0.25">
      <c r="A18" s="215"/>
      <c r="B18" s="2" t="str">
        <f>+'Raw Data'!B21</f>
        <v>Indirect 1</v>
      </c>
      <c r="C18" t="s">
        <v>51</v>
      </c>
      <c r="D18" s="19">
        <f>+'Cleaned Data'!D19-'Cleaned Data'!D18</f>
        <v>0</v>
      </c>
      <c r="E18" s="19">
        <f>+'Cleaned Data'!E19-'Cleaned Data'!E18</f>
        <v>0</v>
      </c>
      <c r="F18" s="19">
        <f>+'Cleaned Data'!F19-'Cleaned Data'!F18</f>
        <v>0.5</v>
      </c>
      <c r="G18" s="19">
        <f>+'Cleaned Data'!G19-'Cleaned Data'!G18</f>
        <v>0</v>
      </c>
      <c r="H18" s="19">
        <f>+'Cleaned Data'!H19-'Cleaned Data'!H18</f>
        <v>0</v>
      </c>
      <c r="I18" s="19">
        <f>+'Cleaned Data'!I19-'Cleaned Data'!I18</f>
        <v>0</v>
      </c>
      <c r="J18" s="19">
        <f>+'Cleaned Data'!J19-'Cleaned Data'!J18</f>
        <v>0.45000000000000018</v>
      </c>
      <c r="K18" s="19">
        <f>+'Cleaned Data'!K19-'Cleaned Data'!K18</f>
        <v>0.45000000000000018</v>
      </c>
      <c r="L18" s="19">
        <f>+'Cleaned Data'!L19-'Cleaned Data'!L18</f>
        <v>0</v>
      </c>
      <c r="M18" s="19">
        <f>+'Cleaned Data'!M19-'Cleaned Data'!M18</f>
        <v>0</v>
      </c>
      <c r="N18" s="19">
        <f>+'Cleaned Data'!N19-'Cleaned Data'!N18</f>
        <v>0</v>
      </c>
      <c r="O18" s="19">
        <f>+'Cleaned Data'!O19-'Cleaned Data'!O18</f>
        <v>0</v>
      </c>
      <c r="P18" s="19">
        <f>+'Cleaned Data'!P19-'Cleaned Data'!P18</f>
        <v>0</v>
      </c>
      <c r="Q18" s="19">
        <f>+'Cleaned Data'!Q19-'Cleaned Data'!Q18</f>
        <v>0</v>
      </c>
      <c r="R18" s="19">
        <f>+'Cleaned Data'!R19-'Cleaned Data'!R18</f>
        <v>0</v>
      </c>
      <c r="S18" s="19">
        <f>+'Cleaned Data'!S19-'Cleaned Data'!S18</f>
        <v>0</v>
      </c>
      <c r="T18" s="19">
        <f>+'Cleaned Data'!T19-'Cleaned Data'!T18</f>
        <v>0</v>
      </c>
      <c r="U18" s="19">
        <f>+'Cleaned Data'!U19-'Cleaned Data'!U18</f>
        <v>0</v>
      </c>
      <c r="V18" s="19">
        <f>+'Cleaned Data'!V19-'Cleaned Data'!V18</f>
        <v>0.66666666666666652</v>
      </c>
      <c r="W18" s="19">
        <f>+'Cleaned Data'!W19-'Cleaned Data'!W18</f>
        <v>0</v>
      </c>
      <c r="X18" s="19">
        <f>+'Cleaned Data'!X19-'Cleaned Data'!X18</f>
        <v>0.54999999999999982</v>
      </c>
      <c r="Y18" s="19">
        <f>+'Cleaned Data'!Y19-'Cleaned Data'!Y18</f>
        <v>0</v>
      </c>
      <c r="Z18" s="19">
        <f>+'Cleaned Data'!Z19-'Cleaned Data'!Z18</f>
        <v>0</v>
      </c>
      <c r="AA18" s="19">
        <f>+'Cleaned Data'!AA19-'Cleaned Data'!AA18</f>
        <v>0</v>
      </c>
      <c r="AB18" s="19">
        <f>+'Cleaned Data'!AB19-'Cleaned Data'!AB18</f>
        <v>2.7</v>
      </c>
      <c r="AC18" s="19">
        <f>+'Cleaned Data'!AC19-'Cleaned Data'!AC18</f>
        <v>0</v>
      </c>
      <c r="AD18" s="19">
        <f>+'Cleaned Data'!AD19</f>
        <v>10</v>
      </c>
      <c r="AE18" s="19">
        <f>+'Cleaned Data'!AE19-'Cleaned Data'!AE18</f>
        <v>0</v>
      </c>
      <c r="AF18" s="19">
        <f>+'Cleaned Data'!AF19-'Cleaned Data'!AF18</f>
        <v>0</v>
      </c>
      <c r="AG18" s="19">
        <f>+'Cleaned Data'!AG19-'Cleaned Data'!AG18</f>
        <v>0</v>
      </c>
      <c r="AH18" s="19">
        <f>+'Cleaned Data'!AH19-'Cleaned Data'!AH18</f>
        <v>0</v>
      </c>
      <c r="AI18" s="19">
        <f>+'Cleaned Data'!AI19-'Cleaned Data'!AI18</f>
        <v>2.3833333333333333</v>
      </c>
      <c r="AJ18" s="19">
        <f>+'Cleaned Data'!AJ19-'Cleaned Data'!AJ18</f>
        <v>0</v>
      </c>
      <c r="AK18" s="19">
        <f>+'Cleaned Data'!AK19-'Cleaned Data'!AK18</f>
        <v>0</v>
      </c>
      <c r="AL18" s="19">
        <f>+'Cleaned Data'!AL19-'Cleaned Data'!AL18</f>
        <v>0</v>
      </c>
      <c r="AM18" s="19">
        <f>+'Cleaned Data'!AM19-'Cleaned Data'!AM18</f>
        <v>1.0333333333333332</v>
      </c>
      <c r="AN18" s="19">
        <f>+'Cleaned Data'!AN19-'Cleaned Data'!AN18</f>
        <v>0</v>
      </c>
      <c r="AO18" s="19">
        <f>+'Cleaned Data'!AO19-'Cleaned Data'!AO18</f>
        <v>0</v>
      </c>
      <c r="AP18" s="19">
        <f>+'Cleaned Data'!AP19-'Cleaned Data'!AP18</f>
        <v>2</v>
      </c>
      <c r="AQ18" s="19">
        <f>+'Cleaned Data'!AQ19-'Cleaned Data'!AQ18</f>
        <v>0</v>
      </c>
      <c r="AR18" s="19">
        <f>+'Cleaned Data'!AR19-'Cleaned Data'!AR18</f>
        <v>0</v>
      </c>
      <c r="AS18" s="19">
        <f>+'Cleaned Data'!AS19-'Cleaned Data'!AS18</f>
        <v>0</v>
      </c>
      <c r="AT18" s="19">
        <f>+'Cleaned Data'!AT19-'Cleaned Data'!AT18</f>
        <v>0</v>
      </c>
      <c r="AU18" s="19">
        <f>+'Cleaned Data'!AU19-'Cleaned Data'!AU18</f>
        <v>0</v>
      </c>
      <c r="AV18" s="19">
        <f>+'Cleaned Data'!AV19-'Cleaned Data'!AV18</f>
        <v>0</v>
      </c>
      <c r="AW18" s="19">
        <f>+'Cleaned Data'!AW19-'Cleaned Data'!AW18</f>
        <v>0</v>
      </c>
      <c r="AX18" s="19">
        <f>+'Cleaned Data'!AX19-'Cleaned Data'!AX18</f>
        <v>0</v>
      </c>
      <c r="AY18" s="19">
        <f>+'Cleaned Data'!AY19-'Cleaned Data'!AY18</f>
        <v>2.25</v>
      </c>
      <c r="AZ18" s="19">
        <f>+'Cleaned Data'!AZ19-'Cleaned Data'!AZ18</f>
        <v>0</v>
      </c>
      <c r="BA18" s="19">
        <f>+'Cleaned Data'!BA19-'Cleaned Data'!BA18</f>
        <v>0</v>
      </c>
      <c r="BB18" s="19">
        <f>+'Cleaned Data'!BB19-'Cleaned Data'!BB18</f>
        <v>0.76666666666666661</v>
      </c>
      <c r="BC18" s="19">
        <f>+'Cleaned Data'!BC19-'Cleaned Data'!BC18</f>
        <v>0</v>
      </c>
      <c r="BD18" s="19">
        <f>+'Cleaned Data'!BD19-'Cleaned Data'!BD18</f>
        <v>0</v>
      </c>
      <c r="BE18" s="19">
        <f>+'Cleaned Data'!BE19-'Cleaned Data'!BE18</f>
        <v>0</v>
      </c>
      <c r="BF18" s="19">
        <f>+'Cleaned Data'!BF19-'Cleaned Data'!BF18</f>
        <v>0</v>
      </c>
      <c r="BG18" s="19">
        <f>+'Cleaned Data'!BG19-'Cleaned Data'!BG18</f>
        <v>0</v>
      </c>
      <c r="BH18" s="19">
        <f>+'Cleaned Data'!BH19-'Cleaned Data'!BH18</f>
        <v>0</v>
      </c>
      <c r="BI18" s="19">
        <f>+'Cleaned Data'!BI19-'Cleaned Data'!BI18</f>
        <v>0</v>
      </c>
      <c r="BJ18" s="19">
        <f>+'Cleaned Data'!BJ19-'Cleaned Data'!BJ18</f>
        <v>0</v>
      </c>
      <c r="BK18" s="19">
        <f>+'Cleaned Data'!BK19-'Cleaned Data'!BK18</f>
        <v>0</v>
      </c>
      <c r="BL18" s="19">
        <f>+'Cleaned Data'!BL19-'Cleaned Data'!BL18</f>
        <v>0</v>
      </c>
      <c r="BM18" s="19">
        <f>+'Cleaned Data'!BM19-'Cleaned Data'!BM18</f>
        <v>0</v>
      </c>
      <c r="BN18" s="19">
        <f>+'Cleaned Data'!BN19-'Cleaned Data'!BN18</f>
        <v>0</v>
      </c>
      <c r="BO18" s="19">
        <f>+'Cleaned Data'!BO19-'Cleaned Data'!BO18</f>
        <v>0</v>
      </c>
      <c r="BP18" s="19">
        <f>+'Cleaned Data'!BP19-'Cleaned Data'!BP18</f>
        <v>0</v>
      </c>
      <c r="BQ18" s="19">
        <f>+'Cleaned Data'!BQ19-'Cleaned Data'!BQ18</f>
        <v>0</v>
      </c>
      <c r="BR18" s="19">
        <f>+'Cleaned Data'!BR19-'Cleaned Data'!BR18</f>
        <v>0</v>
      </c>
      <c r="BS18" s="19">
        <f>+'Cleaned Data'!BS19-'Cleaned Data'!BS18</f>
        <v>0.31666666666666687</v>
      </c>
      <c r="BT18" s="19">
        <f>+'Cleaned Data'!BT19-'Cleaned Data'!BT18</f>
        <v>0.48333333333333339</v>
      </c>
      <c r="BU18" s="19">
        <f>+'Cleaned Data'!BU19-'Cleaned Data'!BU18</f>
        <v>0</v>
      </c>
      <c r="BV18" s="19">
        <f>+'Cleaned Data'!BV19-'Cleaned Data'!BV18</f>
        <v>0</v>
      </c>
      <c r="BW18" s="19">
        <f>+'Cleaned Data'!BW19-'Cleaned Data'!BW18</f>
        <v>0</v>
      </c>
      <c r="BX18" s="19">
        <f>+'Cleaned Data'!BX19-'Cleaned Data'!BX18</f>
        <v>0</v>
      </c>
      <c r="BY18" s="19">
        <f>+'Cleaned Data'!BY19-'Cleaned Data'!BY18</f>
        <v>0</v>
      </c>
      <c r="BZ18" s="19">
        <f>+'Cleaned Data'!BZ19-'Cleaned Data'!BZ18</f>
        <v>0.41666666666666674</v>
      </c>
      <c r="CA18" s="19">
        <f>+'Cleaned Data'!CA19-'Cleaned Data'!CA18</f>
        <v>0</v>
      </c>
      <c r="CB18" s="19">
        <f>+'Cleaned Data'!CB19-'Cleaned Data'!CB18</f>
        <v>0</v>
      </c>
      <c r="CC18" s="19">
        <f>+'Cleaned Data'!CC19-'Cleaned Data'!CC18</f>
        <v>0</v>
      </c>
      <c r="CD18" s="19">
        <f>+'Cleaned Data'!CD19-'Cleaned Data'!CD18</f>
        <v>0</v>
      </c>
    </row>
    <row r="19" spans="1:82" x14ac:dyDescent="0.25">
      <c r="A19" s="215"/>
      <c r="B19" s="2" t="str">
        <f>+'Raw Data'!B22</f>
        <v>Indirect 2</v>
      </c>
      <c r="C19" t="s">
        <v>52</v>
      </c>
    </row>
    <row r="20" spans="1:82" x14ac:dyDescent="0.25">
      <c r="A20" s="215"/>
      <c r="B20" s="2" t="str">
        <f>+'Raw Data'!B23</f>
        <v>Indirect 2</v>
      </c>
      <c r="C20" t="s">
        <v>190</v>
      </c>
      <c r="D20" s="19">
        <f>+SUM('Cleaned Data'!D21:D25)</f>
        <v>0</v>
      </c>
      <c r="E20" s="19">
        <f>+SUM('Cleaned Data'!E21:E25)</f>
        <v>6</v>
      </c>
      <c r="F20" s="19">
        <f>+SUM('Cleaned Data'!F21:F25)</f>
        <v>14</v>
      </c>
      <c r="G20" s="19">
        <f>+SUM('Cleaned Data'!G21:G25)</f>
        <v>0</v>
      </c>
      <c r="H20" s="19">
        <f>+SUM('Cleaned Data'!H21:H25)</f>
        <v>0</v>
      </c>
      <c r="I20" s="19">
        <f>+SUM('Cleaned Data'!I21:I25)</f>
        <v>60</v>
      </c>
      <c r="J20" s="19">
        <f>+SUM('Cleaned Data'!J21:J25)</f>
        <v>5</v>
      </c>
      <c r="K20" s="19">
        <f>+SUM('Cleaned Data'!K21:K25)</f>
        <v>5</v>
      </c>
      <c r="L20" s="19">
        <f>+SUM('Cleaned Data'!L21:L25)</f>
        <v>5</v>
      </c>
      <c r="M20" s="19">
        <f>+SUM('Cleaned Data'!M21:M25)</f>
        <v>0</v>
      </c>
      <c r="N20" s="19">
        <f>+SUM('Cleaned Data'!N21:N25)</f>
        <v>10</v>
      </c>
      <c r="O20" s="19">
        <f>+SUM('Cleaned Data'!O21:O25)</f>
        <v>0</v>
      </c>
      <c r="P20" s="19">
        <f>+SUM('Cleaned Data'!P21:P25)</f>
        <v>1.166666666666667</v>
      </c>
      <c r="Q20" s="19">
        <f>+SUM('Cleaned Data'!Q21:Q25)</f>
        <v>0</v>
      </c>
      <c r="R20" s="19">
        <f>+SUM('Cleaned Data'!R21:R25)</f>
        <v>0</v>
      </c>
      <c r="S20" s="19">
        <f>+SUM('Cleaned Data'!S21:S25)</f>
        <v>0</v>
      </c>
      <c r="T20" s="19">
        <f>+SUM('Cleaned Data'!T21:T25)</f>
        <v>0</v>
      </c>
      <c r="U20" s="19">
        <f>+SUM('Cleaned Data'!U21:U25)</f>
        <v>0</v>
      </c>
      <c r="V20" s="19">
        <f>+SUM('Cleaned Data'!V21:V25)</f>
        <v>0</v>
      </c>
      <c r="W20" s="19">
        <f>+SUM('Cleaned Data'!W21:W25)</f>
        <v>7.416666666666667</v>
      </c>
      <c r="X20" s="19">
        <f>+SUM('Cleaned Data'!X21:X25)</f>
        <v>0</v>
      </c>
      <c r="Y20" s="19">
        <f>+SUM('Cleaned Data'!Y21:Y25)</f>
        <v>0</v>
      </c>
      <c r="Z20" s="19">
        <f>+SUM('Cleaned Data'!Z21:Z25)</f>
        <v>10</v>
      </c>
      <c r="AA20" s="19">
        <f>+SUM('Cleaned Data'!AA21:AA25)</f>
        <v>50</v>
      </c>
      <c r="AB20" s="19">
        <f>+SUM('Cleaned Data'!AB21:AB25)</f>
        <v>15</v>
      </c>
      <c r="AC20" s="19">
        <f>+SUM('Cleaned Data'!AC21:AC25)</f>
        <v>0</v>
      </c>
      <c r="AD20" s="19">
        <v>0</v>
      </c>
      <c r="AE20" s="19">
        <f>+SUM('Cleaned Data'!AE21:AE25)</f>
        <v>0</v>
      </c>
      <c r="AF20" s="19">
        <f>+SUM('Cleaned Data'!AF21:AF25)</f>
        <v>0</v>
      </c>
      <c r="AG20" s="19">
        <f>+SUM('Cleaned Data'!AG21:AG25)</f>
        <v>0</v>
      </c>
      <c r="AH20" s="19">
        <f>+SUM('Cleaned Data'!AH21:AH25)</f>
        <v>0</v>
      </c>
      <c r="AI20" s="19">
        <f>+SUM('Cleaned Data'!AI21:AI25)</f>
        <v>0</v>
      </c>
      <c r="AJ20" s="19">
        <f>+SUM('Cleaned Data'!AJ21:AJ25)</f>
        <v>60</v>
      </c>
      <c r="AK20" s="19">
        <f>+SUM('Cleaned Data'!AK21:AK25)</f>
        <v>0</v>
      </c>
      <c r="AL20" s="19">
        <f>+SUM('Cleaned Data'!AL21:AL25)</f>
        <v>63</v>
      </c>
      <c r="AM20" s="19">
        <f>+SUM('Cleaned Data'!AM21:AM25)</f>
        <v>30</v>
      </c>
      <c r="AN20" s="19">
        <f>+SUM('Cleaned Data'!AN21:AN25)</f>
        <v>50</v>
      </c>
      <c r="AO20" s="19">
        <f>+SUM('Cleaned Data'!AO21:AO25)</f>
        <v>0</v>
      </c>
      <c r="AP20" s="19">
        <f>+SUM('Cleaned Data'!AP21:AP25)</f>
        <v>0</v>
      </c>
      <c r="AQ20" s="19">
        <f>+SUM('Cleaned Data'!AQ21:AQ25)</f>
        <v>0</v>
      </c>
      <c r="AR20" s="19">
        <f>+SUM('Cleaned Data'!AR21:AR25)</f>
        <v>0</v>
      </c>
      <c r="AS20" s="19">
        <f>+SUM('Cleaned Data'!AS21:AS25)</f>
        <v>0</v>
      </c>
      <c r="AT20" s="19">
        <f>+SUM('Cleaned Data'!AT21:AT25)</f>
        <v>0</v>
      </c>
      <c r="AU20" s="19">
        <f>+SUM('Cleaned Data'!AU21:AU25)</f>
        <v>5</v>
      </c>
      <c r="AV20" s="19">
        <f>+SUM('Cleaned Data'!AV21:AV25)</f>
        <v>0</v>
      </c>
      <c r="AW20" s="19">
        <f>+SUM('Cleaned Data'!AW21:AW25)</f>
        <v>0</v>
      </c>
      <c r="AX20" s="19">
        <f>+SUM('Cleaned Data'!AX21:AX25)</f>
        <v>12</v>
      </c>
      <c r="AY20" s="19">
        <f>+SUM('Cleaned Data'!AY21:AY25)</f>
        <v>8</v>
      </c>
      <c r="AZ20" s="19">
        <f>+SUM('Cleaned Data'!AZ21:AZ25)</f>
        <v>27</v>
      </c>
      <c r="BA20" s="19">
        <f>+SUM('Cleaned Data'!BA21:BA25)</f>
        <v>0</v>
      </c>
      <c r="BB20" s="19">
        <f>+SUM('Cleaned Data'!BB21:BB25)</f>
        <v>10</v>
      </c>
      <c r="BC20" s="19">
        <f>+SUM('Cleaned Data'!BC21:BC25)</f>
        <v>0</v>
      </c>
      <c r="BD20" s="19">
        <f>+SUM('Cleaned Data'!BD21:BD25)</f>
        <v>0</v>
      </c>
      <c r="BE20" s="19">
        <f>+SUM('Cleaned Data'!BE21:BE25)</f>
        <v>0</v>
      </c>
      <c r="BF20" s="19">
        <f>+SUM('Cleaned Data'!BF21:BF25)</f>
        <v>0</v>
      </c>
      <c r="BG20" s="19">
        <f>+SUM('Cleaned Data'!BG21:BG25)</f>
        <v>0</v>
      </c>
      <c r="BH20" s="19">
        <f>+SUM('Cleaned Data'!BH21:BH25)</f>
        <v>0</v>
      </c>
      <c r="BI20" s="19">
        <f>+SUM('Cleaned Data'!BI21:BI25)</f>
        <v>10</v>
      </c>
      <c r="BJ20" s="19">
        <f>+SUM('Cleaned Data'!BJ21:BJ25)</f>
        <v>6</v>
      </c>
      <c r="BK20" s="19">
        <f>+SUM('Cleaned Data'!BK21:BK25)</f>
        <v>15</v>
      </c>
      <c r="BL20" s="19">
        <f>+SUM('Cleaned Data'!BL21:BL25)</f>
        <v>0</v>
      </c>
      <c r="BM20" s="19">
        <f>+SUM('Cleaned Data'!BM21:BM25)</f>
        <v>0</v>
      </c>
      <c r="BN20" s="19">
        <f>+SUM('Cleaned Data'!BN21:BN25)</f>
        <v>0</v>
      </c>
      <c r="BO20" s="19">
        <f>+SUM('Cleaned Data'!BO21:BO25)</f>
        <v>0</v>
      </c>
      <c r="BP20" s="19">
        <f>+SUM('Cleaned Data'!BP21:BP25)</f>
        <v>0</v>
      </c>
      <c r="BQ20" s="19">
        <f>+SUM('Cleaned Data'!BQ21:BQ25)</f>
        <v>0</v>
      </c>
      <c r="BR20" s="19">
        <f>+SUM('Cleaned Data'!BR21:BR25)</f>
        <v>15</v>
      </c>
      <c r="BS20" s="19">
        <f>+SUM('Cleaned Data'!BS21:BS25)</f>
        <v>15</v>
      </c>
      <c r="BT20" s="19">
        <f>+SUM('Cleaned Data'!BT21:BT25)</f>
        <v>5</v>
      </c>
      <c r="BU20" s="19">
        <f>+SUM('Cleaned Data'!BU21:BU25)</f>
        <v>0</v>
      </c>
      <c r="BV20" s="19">
        <f>+SUM('Cleaned Data'!BV21:BV25)</f>
        <v>0</v>
      </c>
      <c r="BW20" s="19">
        <f>+SUM('Cleaned Data'!BW21:BW25)</f>
        <v>0</v>
      </c>
      <c r="BX20" s="19">
        <f>+SUM('Cleaned Data'!BX21:BX25)</f>
        <v>0</v>
      </c>
      <c r="BY20" s="19">
        <f>+SUM('Cleaned Data'!BY21:BY25)</f>
        <v>0</v>
      </c>
      <c r="BZ20" s="19">
        <f>+SUM('Cleaned Data'!BZ21:BZ25)</f>
        <v>5</v>
      </c>
      <c r="CA20" s="19">
        <f>+SUM('Cleaned Data'!CA21:CA25)</f>
        <v>0</v>
      </c>
      <c r="CB20" s="19">
        <f>+SUM('Cleaned Data'!CB21:CB25)</f>
        <v>0</v>
      </c>
      <c r="CC20" s="19">
        <f>+SUM('Cleaned Data'!CC21:CC25)</f>
        <v>0</v>
      </c>
      <c r="CD20" s="19">
        <f>+SUM('Cleaned Data'!CD21:CD25)</f>
        <v>0</v>
      </c>
    </row>
    <row r="21" spans="1:82" x14ac:dyDescent="0.25">
      <c r="A21" s="215"/>
      <c r="B21" s="2" t="str">
        <f>+'Raw Data'!B28</f>
        <v>Count</v>
      </c>
      <c r="C21" t="s">
        <v>20</v>
      </c>
      <c r="D21" s="21" t="str">
        <f>+'Cleaned Data'!D26</f>
        <v/>
      </c>
      <c r="E21" s="21" t="str">
        <f>+'Cleaned Data'!E26</f>
        <v/>
      </c>
      <c r="F21" s="21" t="str">
        <f>+'Cleaned Data'!F26</f>
        <v/>
      </c>
      <c r="G21" s="21" t="str">
        <f>+'Cleaned Data'!G26</f>
        <v/>
      </c>
      <c r="H21" s="21" t="str">
        <f>+'Cleaned Data'!H26</f>
        <v/>
      </c>
      <c r="I21" s="21">
        <f>+'Cleaned Data'!I26</f>
        <v>2</v>
      </c>
      <c r="J21" s="21" t="str">
        <f>+'Cleaned Data'!J26</f>
        <v/>
      </c>
      <c r="K21" s="21" t="str">
        <f>+'Cleaned Data'!K26</f>
        <v/>
      </c>
      <c r="L21" s="21" t="str">
        <f>+'Cleaned Data'!L26</f>
        <v/>
      </c>
      <c r="M21" s="21" t="str">
        <f>+'Cleaned Data'!M26</f>
        <v/>
      </c>
      <c r="N21" s="21" t="str">
        <f>+'Cleaned Data'!N26</f>
        <v/>
      </c>
      <c r="O21" s="21" t="str">
        <f>+'Cleaned Data'!O26</f>
        <v/>
      </c>
      <c r="P21" s="21" t="str">
        <f>+'Cleaned Data'!P26</f>
        <v/>
      </c>
      <c r="Q21" s="21" t="str">
        <f>+'Cleaned Data'!Q26</f>
        <v/>
      </c>
      <c r="R21" s="21" t="str">
        <f>+'Cleaned Data'!R26</f>
        <v/>
      </c>
      <c r="S21" s="21" t="str">
        <f>+'Cleaned Data'!S26</f>
        <v/>
      </c>
      <c r="T21" s="21" t="str">
        <f>+'Cleaned Data'!T26</f>
        <v/>
      </c>
      <c r="U21" s="21" t="str">
        <f>+'Cleaned Data'!U26</f>
        <v/>
      </c>
      <c r="V21" s="21" t="str">
        <f>+'Cleaned Data'!V26</f>
        <v/>
      </c>
      <c r="W21" s="21" t="str">
        <f>+'Cleaned Data'!W26</f>
        <v/>
      </c>
      <c r="X21" s="21" t="str">
        <f>+'Cleaned Data'!X26</f>
        <v/>
      </c>
      <c r="Y21" s="21" t="str">
        <f>+'Cleaned Data'!Y26</f>
        <v/>
      </c>
      <c r="Z21" s="21">
        <f>+'Cleaned Data'!Z26</f>
        <v>1</v>
      </c>
      <c r="AA21" s="21">
        <f>+'Cleaned Data'!AA26</f>
        <v>1</v>
      </c>
      <c r="AB21" s="21" t="str">
        <f>+'Cleaned Data'!AB26</f>
        <v/>
      </c>
      <c r="AC21" s="21">
        <f>+'Cleaned Data'!AC26</f>
        <v>0</v>
      </c>
      <c r="AD21" s="21">
        <f>+'Cleaned Data'!AD26</f>
        <v>0</v>
      </c>
      <c r="AE21" s="21" t="str">
        <f>+'Cleaned Data'!AE26</f>
        <v/>
      </c>
      <c r="AF21" s="21" t="str">
        <f>+'Cleaned Data'!AF26</f>
        <v/>
      </c>
      <c r="AG21" s="21" t="str">
        <f>+'Cleaned Data'!AG26</f>
        <v/>
      </c>
      <c r="AH21" s="21" t="str">
        <f>+'Cleaned Data'!AH26</f>
        <v/>
      </c>
      <c r="AI21" s="21" t="str">
        <f>+'Cleaned Data'!AI26</f>
        <v/>
      </c>
      <c r="AJ21" s="21">
        <f>+'Cleaned Data'!AJ26</f>
        <v>0</v>
      </c>
      <c r="AK21" s="21" t="str">
        <f>+'Cleaned Data'!AK26</f>
        <v/>
      </c>
      <c r="AL21" s="21">
        <f>+'Cleaned Data'!AL26</f>
        <v>2</v>
      </c>
      <c r="AM21" s="21">
        <f>+'Cleaned Data'!AM26</f>
        <v>1</v>
      </c>
      <c r="AN21" s="21" t="str">
        <f>+'Cleaned Data'!AN26</f>
        <v/>
      </c>
      <c r="AO21" s="21" t="str">
        <f>+'Cleaned Data'!AO26</f>
        <v/>
      </c>
      <c r="AP21" s="21" t="str">
        <f>+'Cleaned Data'!AP26</f>
        <v/>
      </c>
      <c r="AQ21" s="21" t="str">
        <f>+'Cleaned Data'!AQ26</f>
        <v/>
      </c>
      <c r="AR21" s="21" t="str">
        <f>+'Cleaned Data'!AR26</f>
        <v/>
      </c>
      <c r="AS21" s="21" t="str">
        <f>+'Cleaned Data'!AS26</f>
        <v/>
      </c>
      <c r="AT21" s="21" t="str">
        <f>+'Cleaned Data'!AT26</f>
        <v/>
      </c>
      <c r="AU21" s="21" t="str">
        <f>+'Cleaned Data'!AU26</f>
        <v/>
      </c>
      <c r="AV21" s="21" t="str">
        <f>+'Cleaned Data'!AV26</f>
        <v/>
      </c>
      <c r="AW21" s="21" t="str">
        <f>+'Cleaned Data'!AW26</f>
        <v/>
      </c>
      <c r="AX21" s="21">
        <f>+'Cleaned Data'!AX26</f>
        <v>3</v>
      </c>
      <c r="AY21" s="21" t="str">
        <f>+'Cleaned Data'!AY26</f>
        <v/>
      </c>
      <c r="AZ21" s="21">
        <f>+'Cleaned Data'!AZ26</f>
        <v>1</v>
      </c>
      <c r="BA21" s="21" t="str">
        <f>+'Cleaned Data'!BA26</f>
        <v/>
      </c>
      <c r="BB21" s="21">
        <f>+'Cleaned Data'!BB26</f>
        <v>2</v>
      </c>
      <c r="BC21" s="21" t="str">
        <f>+'Cleaned Data'!BC26</f>
        <v/>
      </c>
      <c r="BD21" s="21" t="str">
        <f>+'Cleaned Data'!BD26</f>
        <v/>
      </c>
      <c r="BE21" s="21" t="str">
        <f>+'Cleaned Data'!BE26</f>
        <v/>
      </c>
      <c r="BF21" s="21" t="str">
        <f>+'Cleaned Data'!BF26</f>
        <v/>
      </c>
      <c r="BG21" s="21" t="str">
        <f>+'Cleaned Data'!BG26</f>
        <v/>
      </c>
      <c r="BH21" s="21" t="str">
        <f>+'Cleaned Data'!BH26</f>
        <v/>
      </c>
      <c r="BI21" s="21" t="str">
        <f>+'Cleaned Data'!BI26</f>
        <v/>
      </c>
      <c r="BJ21" s="21" t="str">
        <f>+'Cleaned Data'!BJ26</f>
        <v/>
      </c>
      <c r="BK21" s="21">
        <f>+'Cleaned Data'!BK26</f>
        <v>1</v>
      </c>
      <c r="BL21" s="21" t="str">
        <f>+'Cleaned Data'!BL26</f>
        <v/>
      </c>
      <c r="BM21" s="21" t="str">
        <f>+'Cleaned Data'!BM26</f>
        <v/>
      </c>
      <c r="BN21" s="21" t="str">
        <f>+'Cleaned Data'!BN26</f>
        <v/>
      </c>
      <c r="BO21" s="21" t="str">
        <f>+'Cleaned Data'!BO26</f>
        <v/>
      </c>
      <c r="BP21" s="21" t="str">
        <f>+'Cleaned Data'!BP26</f>
        <v/>
      </c>
      <c r="BQ21" s="21" t="str">
        <f>+'Cleaned Data'!BQ26</f>
        <v/>
      </c>
      <c r="BR21" s="21" t="str">
        <f>+'Cleaned Data'!BR26</f>
        <v/>
      </c>
      <c r="BS21" s="21">
        <f>+'Cleaned Data'!BS26</f>
        <v>1</v>
      </c>
      <c r="BT21" s="21" t="str">
        <f>+'Cleaned Data'!BT26</f>
        <v/>
      </c>
      <c r="BU21" s="21" t="str">
        <f>+'Cleaned Data'!BU26</f>
        <v/>
      </c>
      <c r="BV21" s="21" t="str">
        <f>+'Cleaned Data'!BV26</f>
        <v/>
      </c>
      <c r="BW21" s="21" t="str">
        <f>+'Cleaned Data'!BW26</f>
        <v/>
      </c>
      <c r="BX21" s="21" t="str">
        <f>+'Cleaned Data'!BX26</f>
        <v/>
      </c>
      <c r="BY21" s="21" t="str">
        <f>+'Cleaned Data'!BY26</f>
        <v/>
      </c>
      <c r="BZ21" s="21" t="str">
        <f>+'Cleaned Data'!BZ26</f>
        <v/>
      </c>
      <c r="CA21" s="21" t="str">
        <f>+'Cleaned Data'!CA26</f>
        <v/>
      </c>
      <c r="CB21" s="21" t="str">
        <f>+'Cleaned Data'!CB26</f>
        <v/>
      </c>
      <c r="CC21" s="21" t="str">
        <f>+'Cleaned Data'!CC26</f>
        <v/>
      </c>
      <c r="CD21" s="21" t="str">
        <f>+'Cleaned Data'!CD26</f>
        <v/>
      </c>
    </row>
    <row r="22" spans="1:82" x14ac:dyDescent="0.25">
      <c r="A22" s="215"/>
      <c r="B22" s="2" t="s">
        <v>246</v>
      </c>
      <c r="C22" t="s">
        <v>465</v>
      </c>
      <c r="D22">
        <f>IF(ISERROR(D21*SUM(D14:D18)),0,D21*SUM(D14:D18))</f>
        <v>0</v>
      </c>
      <c r="E22">
        <f t="shared" ref="E22:J22" si="0">IF(ISERROR(E21*SUM(E14:E18)),0,E21*SUM(E14:E18))</f>
        <v>0</v>
      </c>
      <c r="F22">
        <f t="shared" si="0"/>
        <v>0</v>
      </c>
      <c r="G22">
        <f t="shared" si="0"/>
        <v>0</v>
      </c>
      <c r="H22">
        <f t="shared" si="0"/>
        <v>0</v>
      </c>
      <c r="I22">
        <f t="shared" si="0"/>
        <v>7.2333333333333334</v>
      </c>
      <c r="J22">
        <f t="shared" si="0"/>
        <v>0</v>
      </c>
      <c r="K22">
        <f t="shared" ref="K22:AP22" si="1">IF(ISERROR(K21*SUM(K14:K18)),0,K21*SUM(K14:K18))</f>
        <v>0</v>
      </c>
      <c r="L22">
        <f t="shared" si="1"/>
        <v>0</v>
      </c>
      <c r="M22">
        <f t="shared" si="1"/>
        <v>0</v>
      </c>
      <c r="N22">
        <f t="shared" si="1"/>
        <v>0</v>
      </c>
      <c r="O22">
        <f t="shared" si="1"/>
        <v>0</v>
      </c>
      <c r="P22">
        <f t="shared" si="1"/>
        <v>0</v>
      </c>
      <c r="Q22">
        <f t="shared" si="1"/>
        <v>0</v>
      </c>
      <c r="R22">
        <f t="shared" si="1"/>
        <v>0</v>
      </c>
      <c r="S22">
        <f t="shared" si="1"/>
        <v>0</v>
      </c>
      <c r="T22">
        <f t="shared" si="1"/>
        <v>0</v>
      </c>
      <c r="U22">
        <f t="shared" si="1"/>
        <v>0</v>
      </c>
      <c r="V22">
        <f t="shared" si="1"/>
        <v>0</v>
      </c>
      <c r="W22">
        <f t="shared" si="1"/>
        <v>0</v>
      </c>
      <c r="X22">
        <f t="shared" si="1"/>
        <v>0</v>
      </c>
      <c r="Y22">
        <f t="shared" si="1"/>
        <v>0</v>
      </c>
      <c r="Z22">
        <f t="shared" si="1"/>
        <v>4</v>
      </c>
      <c r="AA22">
        <f t="shared" si="1"/>
        <v>3.3333333333333335</v>
      </c>
      <c r="AB22">
        <f t="shared" si="1"/>
        <v>0</v>
      </c>
      <c r="AC22">
        <f t="shared" si="1"/>
        <v>0</v>
      </c>
      <c r="AD22">
        <f t="shared" si="1"/>
        <v>0</v>
      </c>
      <c r="AE22">
        <f t="shared" si="1"/>
        <v>0</v>
      </c>
      <c r="AF22">
        <f t="shared" si="1"/>
        <v>0</v>
      </c>
      <c r="AG22">
        <f t="shared" si="1"/>
        <v>0</v>
      </c>
      <c r="AH22">
        <f t="shared" si="1"/>
        <v>0</v>
      </c>
      <c r="AI22">
        <f t="shared" si="1"/>
        <v>0</v>
      </c>
      <c r="AJ22">
        <f t="shared" si="1"/>
        <v>0</v>
      </c>
      <c r="AK22">
        <f t="shared" si="1"/>
        <v>0</v>
      </c>
      <c r="AL22">
        <f t="shared" si="1"/>
        <v>13.033333333333333</v>
      </c>
      <c r="AM22">
        <f t="shared" si="1"/>
        <v>14.533333333333333</v>
      </c>
      <c r="AN22">
        <f t="shared" si="1"/>
        <v>0</v>
      </c>
      <c r="AO22">
        <f t="shared" si="1"/>
        <v>0</v>
      </c>
      <c r="AP22">
        <f t="shared" si="1"/>
        <v>0</v>
      </c>
      <c r="AQ22">
        <f t="shared" ref="AQ22:BV22" si="2">IF(ISERROR(AQ21*SUM(AQ14:AQ18)),0,AQ21*SUM(AQ14:AQ18))</f>
        <v>0</v>
      </c>
      <c r="AR22">
        <f t="shared" si="2"/>
        <v>0</v>
      </c>
      <c r="AS22">
        <f t="shared" si="2"/>
        <v>0</v>
      </c>
      <c r="AT22">
        <f t="shared" si="2"/>
        <v>0</v>
      </c>
      <c r="AU22">
        <f t="shared" si="2"/>
        <v>0</v>
      </c>
      <c r="AV22">
        <f t="shared" si="2"/>
        <v>0</v>
      </c>
      <c r="AW22">
        <f t="shared" si="2"/>
        <v>0</v>
      </c>
      <c r="AX22">
        <f t="shared" si="2"/>
        <v>6</v>
      </c>
      <c r="AY22">
        <f t="shared" si="2"/>
        <v>0</v>
      </c>
      <c r="AZ22">
        <f t="shared" si="2"/>
        <v>4.25</v>
      </c>
      <c r="BA22">
        <f t="shared" si="2"/>
        <v>0</v>
      </c>
      <c r="BB22">
        <f t="shared" si="2"/>
        <v>7.1333333333333329</v>
      </c>
      <c r="BC22">
        <f t="shared" si="2"/>
        <v>0</v>
      </c>
      <c r="BD22">
        <f t="shared" si="2"/>
        <v>0</v>
      </c>
      <c r="BE22">
        <f t="shared" si="2"/>
        <v>0</v>
      </c>
      <c r="BF22">
        <f t="shared" si="2"/>
        <v>0</v>
      </c>
      <c r="BG22">
        <f t="shared" si="2"/>
        <v>0</v>
      </c>
      <c r="BH22">
        <f t="shared" si="2"/>
        <v>0</v>
      </c>
      <c r="BI22">
        <f t="shared" si="2"/>
        <v>0</v>
      </c>
      <c r="BJ22">
        <f t="shared" si="2"/>
        <v>0</v>
      </c>
      <c r="BK22">
        <f t="shared" si="2"/>
        <v>2.9</v>
      </c>
      <c r="BL22">
        <f t="shared" si="2"/>
        <v>0</v>
      </c>
      <c r="BM22">
        <f t="shared" si="2"/>
        <v>0</v>
      </c>
      <c r="BN22">
        <f t="shared" si="2"/>
        <v>0</v>
      </c>
      <c r="BO22">
        <f t="shared" si="2"/>
        <v>0</v>
      </c>
      <c r="BP22">
        <f t="shared" si="2"/>
        <v>0</v>
      </c>
      <c r="BQ22">
        <f t="shared" si="2"/>
        <v>0</v>
      </c>
      <c r="BR22">
        <f t="shared" si="2"/>
        <v>0</v>
      </c>
      <c r="BS22">
        <f t="shared" si="2"/>
        <v>2.4833333333333334</v>
      </c>
      <c r="BT22">
        <f t="shared" si="2"/>
        <v>0</v>
      </c>
      <c r="BU22">
        <f t="shared" si="2"/>
        <v>0</v>
      </c>
      <c r="BV22">
        <f t="shared" si="2"/>
        <v>0</v>
      </c>
      <c r="BW22">
        <f t="shared" ref="BW22:CD22" si="3">IF(ISERROR(BW21*SUM(BW14:BW18)),0,BW21*SUM(BW14:BW18))</f>
        <v>0</v>
      </c>
      <c r="BX22">
        <f t="shared" si="3"/>
        <v>0</v>
      </c>
      <c r="BY22">
        <f t="shared" si="3"/>
        <v>0</v>
      </c>
      <c r="BZ22">
        <f t="shared" si="3"/>
        <v>0</v>
      </c>
      <c r="CA22">
        <f t="shared" si="3"/>
        <v>0</v>
      </c>
      <c r="CB22">
        <f t="shared" si="3"/>
        <v>0</v>
      </c>
      <c r="CC22">
        <f t="shared" si="3"/>
        <v>0</v>
      </c>
      <c r="CD22">
        <f t="shared" si="3"/>
        <v>0</v>
      </c>
    </row>
    <row r="23" spans="1:82" x14ac:dyDescent="0.25">
      <c r="A23" s="215"/>
      <c r="B23" s="2"/>
    </row>
    <row r="24" spans="1:82" x14ac:dyDescent="0.25">
      <c r="A24" s="215"/>
      <c r="B24" s="2"/>
    </row>
    <row r="25" spans="1:82" x14ac:dyDescent="0.25">
      <c r="A25" s="215"/>
    </row>
    <row r="26" spans="1:82" x14ac:dyDescent="0.25">
      <c r="A26" s="215"/>
      <c r="B26" s="46" t="str">
        <f>+'Raw Data'!B29</f>
        <v>Direct</v>
      </c>
      <c r="C26" s="47" t="s">
        <v>21</v>
      </c>
    </row>
    <row r="27" spans="1:82" x14ac:dyDescent="0.25">
      <c r="A27" s="215"/>
      <c r="B27" s="2" t="str">
        <f>+'Raw Data'!B30</f>
        <v>Internal Travel</v>
      </c>
      <c r="C27" t="s">
        <v>22</v>
      </c>
      <c r="D27" s="19">
        <f>+'Cleaned Data'!D28-'Cleaned Data'!D27</f>
        <v>8.3333333333333329E-2</v>
      </c>
      <c r="E27" s="19">
        <f>+'Cleaned Data'!E28-'Cleaned Data'!E27</f>
        <v>0.21666666666666667</v>
      </c>
      <c r="F27" s="19">
        <f>+'Cleaned Data'!F28-'Cleaned Data'!F27</f>
        <v>0.16666666666666666</v>
      </c>
      <c r="G27" s="19">
        <f>+'Cleaned Data'!G28-'Cleaned Data'!G27</f>
        <v>3.2</v>
      </c>
      <c r="H27" s="19">
        <f>+'Cleaned Data'!H28-'Cleaned Data'!H27</f>
        <v>0.15</v>
      </c>
      <c r="I27" s="19">
        <f>+'Cleaned Data'!I28-'Cleaned Data'!I27</f>
        <v>0.35</v>
      </c>
      <c r="J27" s="19">
        <f>+'Cleaned Data'!J28-'Cleaned Data'!J27</f>
        <v>3.3333333333333333E-2</v>
      </c>
      <c r="K27" s="19">
        <f>+'Cleaned Data'!K28-'Cleaned Data'!K27</f>
        <v>0.1</v>
      </c>
      <c r="L27" s="19">
        <f>+'Cleaned Data'!L28-'Cleaned Data'!L27</f>
        <v>2.5</v>
      </c>
      <c r="M27" s="19">
        <f>+'Cleaned Data'!M28-'Cleaned Data'!M27</f>
        <v>0.5</v>
      </c>
      <c r="N27" s="19">
        <f>+'Cleaned Data'!N28-'Cleaned Data'!N27</f>
        <v>0.18333333333333332</v>
      </c>
      <c r="O27" s="19">
        <f>+'Cleaned Data'!O28-'Cleaned Data'!O27</f>
        <v>0.58333333333333337</v>
      </c>
      <c r="P27" s="19">
        <f>+'Cleaned Data'!P28-'Cleaned Data'!P27</f>
        <v>1.1000000000000001</v>
      </c>
      <c r="Q27" s="19">
        <f>+'Cleaned Data'!Q28-'Cleaned Data'!Q27</f>
        <v>0.5</v>
      </c>
      <c r="R27" s="19">
        <f>+'Cleaned Data'!R28-'Cleaned Data'!R27</f>
        <v>1.1833333333333333</v>
      </c>
      <c r="S27" s="19">
        <f>+'Cleaned Data'!S28-'Cleaned Data'!S27</f>
        <v>0.2</v>
      </c>
      <c r="T27" s="19">
        <f>+'Cleaned Data'!T28-'Cleaned Data'!T27</f>
        <v>0.35</v>
      </c>
      <c r="U27" s="19">
        <f>+'Cleaned Data'!U28-'Cleaned Data'!U27</f>
        <v>1.1499999999999999</v>
      </c>
      <c r="V27" s="19">
        <f>+'Cleaned Data'!V28-'Cleaned Data'!V27</f>
        <v>0.16666666666666666</v>
      </c>
      <c r="W27" s="19">
        <f>+'Cleaned Data'!W28-'Cleaned Data'!W27</f>
        <v>0.05</v>
      </c>
      <c r="X27" s="19">
        <f>+'Cleaned Data'!X28-'Cleaned Data'!X27</f>
        <v>0.48333333333333334</v>
      </c>
      <c r="Y27" s="19">
        <f>+'Cleaned Data'!Y28-'Cleaned Data'!Y27</f>
        <v>0.46666666666666667</v>
      </c>
      <c r="Z27" s="19">
        <f>+'Cleaned Data'!Z28-'Cleaned Data'!Z27</f>
        <v>0.45</v>
      </c>
      <c r="AA27" s="19">
        <f>+'Cleaned Data'!AA28-'Cleaned Data'!AA27</f>
        <v>8.3333333333333329E-2</v>
      </c>
      <c r="AB27" s="19">
        <f>+'Cleaned Data'!AB28-'Cleaned Data'!AB27</f>
        <v>3.3333333333333333E-2</v>
      </c>
      <c r="AC27" s="19">
        <f>+'Cleaned Data'!AC28-'Cleaned Data'!AC27</f>
        <v>8.3333333333333329E-2</v>
      </c>
      <c r="AD27" s="19">
        <f>+'Cleaned Data'!AD28-'Cleaned Data'!AD27</f>
        <v>0.16666666666666666</v>
      </c>
      <c r="AE27" s="19">
        <f>+'Cleaned Data'!AE28-'Cleaned Data'!AE27</f>
        <v>2.1666666666666665</v>
      </c>
      <c r="AF27" s="19">
        <f>+'Cleaned Data'!AF28-'Cleaned Data'!AF27</f>
        <v>0.16666666666666666</v>
      </c>
      <c r="AG27" s="19">
        <f>+'Cleaned Data'!AG28-'Cleaned Data'!AG27</f>
        <v>8.3333333333333329E-2</v>
      </c>
      <c r="AH27" s="19">
        <f>+'Cleaned Data'!AH28-'Cleaned Data'!AH27</f>
        <v>0.23333333333333334</v>
      </c>
      <c r="AI27" s="19">
        <f>+'Cleaned Data'!AI28-'Cleaned Data'!AI27</f>
        <v>0.83333333333333337</v>
      </c>
      <c r="AJ27" s="19">
        <f>+'Cleaned Data'!AJ28-'Cleaned Data'!AJ27</f>
        <v>0.16666666666666666</v>
      </c>
      <c r="AK27" s="19">
        <f>+'Cleaned Data'!AK28-'Cleaned Data'!AK27</f>
        <v>0.75</v>
      </c>
      <c r="AL27" s="19">
        <f>+'Cleaned Data'!AL28-'Cleaned Data'!AL27</f>
        <v>0.23333333333333334</v>
      </c>
      <c r="AM27" s="19">
        <f>+'Cleaned Data'!AM28-'Cleaned Data'!AM27</f>
        <v>0.5</v>
      </c>
      <c r="AN27" s="19">
        <f>+'Cleaned Data'!AN28-'Cleaned Data'!AN27</f>
        <v>0.28333333333333333</v>
      </c>
      <c r="AO27" s="19">
        <f>+'Cleaned Data'!AO28-'Cleaned Data'!AO27</f>
        <v>0.21666666666666667</v>
      </c>
      <c r="AP27" s="19">
        <f>+'Cleaned Data'!AP28-'Cleaned Data'!AP27</f>
        <v>0.33333333333333331</v>
      </c>
      <c r="AQ27" s="19">
        <f>+'Cleaned Data'!AQ28-'Cleaned Data'!AQ27</f>
        <v>0.13333333333333333</v>
      </c>
      <c r="AR27" s="19">
        <f>+'Cleaned Data'!AR28-'Cleaned Data'!AR27</f>
        <v>0.46666666666666667</v>
      </c>
      <c r="AS27" s="19">
        <f>+'Cleaned Data'!AS28-'Cleaned Data'!AS27</f>
        <v>0.53333333333333333</v>
      </c>
      <c r="AT27" s="19">
        <f>+'Cleaned Data'!AT28-'Cleaned Data'!AT27</f>
        <v>0.73333333333333328</v>
      </c>
      <c r="AU27" s="19">
        <f>+'Cleaned Data'!AU28-'Cleaned Data'!AU27</f>
        <v>0.45</v>
      </c>
      <c r="AV27" s="19">
        <f>+'Cleaned Data'!AV28-'Cleaned Data'!AV27</f>
        <v>1</v>
      </c>
      <c r="AW27" s="19">
        <f>+'Cleaned Data'!AW28-'Cleaned Data'!AW27</f>
        <v>0.38333333333333336</v>
      </c>
      <c r="AX27" s="19">
        <f>+'Cleaned Data'!AX28-'Cleaned Data'!AX27</f>
        <v>1.6666666666666666E-2</v>
      </c>
      <c r="AY27" s="19">
        <f>+'Cleaned Data'!AY28-'Cleaned Data'!AY27</f>
        <v>3</v>
      </c>
      <c r="AZ27" s="19">
        <f>+'Cleaned Data'!AZ28-'Cleaned Data'!AZ27</f>
        <v>0.33333333333333331</v>
      </c>
      <c r="BA27" s="19">
        <f>+'Cleaned Data'!BA28-'Cleaned Data'!BA27</f>
        <v>2.1833333333333331</v>
      </c>
      <c r="BB27" s="19">
        <f>+'Cleaned Data'!BB28-'Cleaned Data'!BB27</f>
        <v>0.15</v>
      </c>
      <c r="BC27" s="19">
        <f>+'Cleaned Data'!BC28-'Cleaned Data'!BC27</f>
        <v>3.4333333333333336</v>
      </c>
      <c r="BD27" s="19">
        <f>+'Cleaned Data'!BD28-'Cleaned Data'!BD27</f>
        <v>3.75</v>
      </c>
      <c r="BE27" s="19">
        <f>+'Cleaned Data'!BE28-'Cleaned Data'!BE27</f>
        <v>0.46666666666666667</v>
      </c>
      <c r="BF27" s="19">
        <f>+'Cleaned Data'!BF28-'Cleaned Data'!BF27</f>
        <v>0.51666666666666672</v>
      </c>
      <c r="BG27" s="19">
        <f>+'Cleaned Data'!BG28-'Cleaned Data'!BG27</f>
        <v>0.15</v>
      </c>
      <c r="BH27" s="19">
        <f>+'Cleaned Data'!BH28-'Cleaned Data'!BH27</f>
        <v>0.3</v>
      </c>
      <c r="BI27" s="19">
        <f>+'Cleaned Data'!BI28-'Cleaned Data'!BI27</f>
        <v>0.33333333333333331</v>
      </c>
      <c r="BJ27" s="19">
        <f>+'Cleaned Data'!BJ28-'Cleaned Data'!BJ27</f>
        <v>0.78333333333333333</v>
      </c>
      <c r="BK27" s="19">
        <f>+'Cleaned Data'!BK28-'Cleaned Data'!BK27</f>
        <v>2.1666666666666665</v>
      </c>
      <c r="BL27" s="19">
        <f>+'Cleaned Data'!BL28-'Cleaned Data'!BL27</f>
        <v>0.96666666666666667</v>
      </c>
      <c r="BM27" s="19">
        <f>+'Cleaned Data'!BM28-'Cleaned Data'!BM27</f>
        <v>1.1000000000000001</v>
      </c>
      <c r="BN27" s="19">
        <f>+'Cleaned Data'!BN28-'Cleaned Data'!BN27</f>
        <v>0.46666666666666667</v>
      </c>
      <c r="BO27" s="19">
        <f>+'Cleaned Data'!BO28-'Cleaned Data'!BO27</f>
        <v>8.5833333333333339</v>
      </c>
      <c r="BP27" s="19">
        <f>+'Cleaned Data'!BP28-'Cleaned Data'!BP27</f>
        <v>3.1666666666666665</v>
      </c>
      <c r="BQ27" s="19">
        <f>+'Cleaned Data'!BQ28-'Cleaned Data'!BQ27</f>
        <v>8.3333333333333339</v>
      </c>
      <c r="BR27" s="19">
        <f>+'Cleaned Data'!BR28-'Cleaned Data'!BR27</f>
        <v>0</v>
      </c>
      <c r="BS27" s="19">
        <f>+'Cleaned Data'!BS28-'Cleaned Data'!BS27</f>
        <v>0.15</v>
      </c>
      <c r="BT27" s="19">
        <f>+'Cleaned Data'!BT28-'Cleaned Data'!BT27</f>
        <v>0.25</v>
      </c>
      <c r="BU27" s="19">
        <f>+'Cleaned Data'!BU28-'Cleaned Data'!BU27</f>
        <v>2.1666666666666665</v>
      </c>
      <c r="BV27" s="19">
        <f>+'Cleaned Data'!BV28-'Cleaned Data'!BV27</f>
        <v>6.6666666666666666E-2</v>
      </c>
      <c r="BW27" s="19">
        <f>+'Cleaned Data'!BW28-'Cleaned Data'!BW27</f>
        <v>0.13333333333333333</v>
      </c>
      <c r="BX27" s="19">
        <f>+'Cleaned Data'!BX28-'Cleaned Data'!BX27</f>
        <v>0.2</v>
      </c>
      <c r="BY27" s="19">
        <f>+'Cleaned Data'!BY28-'Cleaned Data'!BY27</f>
        <v>1.5</v>
      </c>
      <c r="BZ27" s="19">
        <f>+'Cleaned Data'!BZ28-'Cleaned Data'!BZ27</f>
        <v>0.05</v>
      </c>
      <c r="CA27" s="19">
        <f>+'Cleaned Data'!CA28-'Cleaned Data'!CA27</f>
        <v>3.3333333333333333E-2</v>
      </c>
      <c r="CB27" s="19">
        <f>+'Cleaned Data'!CB28-'Cleaned Data'!CB27</f>
        <v>0.5</v>
      </c>
      <c r="CC27" s="19">
        <f>+'Cleaned Data'!CC28-'Cleaned Data'!CC27</f>
        <v>0.16666666666666666</v>
      </c>
      <c r="CD27" s="19">
        <f>+'Cleaned Data'!CD28-'Cleaned Data'!CD27</f>
        <v>0.25</v>
      </c>
    </row>
    <row r="28" spans="1:82" x14ac:dyDescent="0.25">
      <c r="A28" s="215"/>
      <c r="B28" s="2" t="str">
        <f>+'Raw Data'!B31</f>
        <v>Direct</v>
      </c>
      <c r="C28" t="s">
        <v>23</v>
      </c>
      <c r="D28" s="19">
        <f>+'Cleaned Data'!D29-'Cleaned Data'!D28</f>
        <v>0.35000000000000003</v>
      </c>
      <c r="E28" s="19">
        <f>+'Cleaned Data'!E29-'Cleaned Data'!E28</f>
        <v>4.5666666666666664</v>
      </c>
      <c r="F28" s="19">
        <f>+'Cleaned Data'!F29-'Cleaned Data'!F28</f>
        <v>0.53333333333333333</v>
      </c>
      <c r="G28" s="19">
        <f>+'Cleaned Data'!G29-'Cleaned Data'!G28</f>
        <v>2.8500000000000005</v>
      </c>
      <c r="H28" s="19">
        <f>+'Cleaned Data'!H29-'Cleaned Data'!H28</f>
        <v>1.2333333333333334</v>
      </c>
      <c r="I28" s="19">
        <f>+'Cleaned Data'!I29-'Cleaned Data'!I28</f>
        <v>0.15000000000000002</v>
      </c>
      <c r="J28" s="19">
        <f>+'Cleaned Data'!J29-'Cleaned Data'!J28</f>
        <v>1.4999999999999998</v>
      </c>
      <c r="K28" s="19">
        <f>+'Cleaned Data'!K29-'Cleaned Data'!K28</f>
        <v>1.0999999999999999</v>
      </c>
      <c r="L28" s="19">
        <f>+'Cleaned Data'!L29-'Cleaned Data'!L28</f>
        <v>2.3666666666666671</v>
      </c>
      <c r="M28" s="19">
        <f>+'Cleaned Data'!M29-'Cleaned Data'!M28</f>
        <v>0.25</v>
      </c>
      <c r="N28" s="19">
        <f>+'Cleaned Data'!N29-'Cleaned Data'!N28</f>
        <v>0.41666666666666663</v>
      </c>
      <c r="O28" s="19">
        <f>+'Cleaned Data'!O29-'Cleaned Data'!O28</f>
        <v>0.1333333333333333</v>
      </c>
      <c r="P28" s="19">
        <f>+'Cleaned Data'!P29-'Cleaned Data'!P28</f>
        <v>1.3833333333333333</v>
      </c>
      <c r="Q28" s="19">
        <f>+'Cleaned Data'!Q29-'Cleaned Data'!Q28</f>
        <v>0.51666666666666661</v>
      </c>
      <c r="R28" s="19">
        <f>+'Cleaned Data'!R29-'Cleaned Data'!R28</f>
        <v>2.0499999999999998</v>
      </c>
      <c r="S28" s="19">
        <f>+'Cleaned Data'!S29-'Cleaned Data'!S28</f>
        <v>9.15</v>
      </c>
      <c r="T28" s="19">
        <f>+'Cleaned Data'!T29-'Cleaned Data'!T28</f>
        <v>0.30000000000000004</v>
      </c>
      <c r="U28" s="19">
        <f>+'Cleaned Data'!U29-'Cleaned Data'!U28</f>
        <v>0</v>
      </c>
      <c r="V28" s="19">
        <f>+'Cleaned Data'!V29-'Cleaned Data'!V28</f>
        <v>2.9666666666666668</v>
      </c>
      <c r="W28" s="19">
        <f>+'Cleaned Data'!W29-'Cleaned Data'!W28</f>
        <v>0.25</v>
      </c>
      <c r="X28" s="19">
        <f>+'Cleaned Data'!X29-'Cleaned Data'!X28</f>
        <v>2.0499999999999998</v>
      </c>
      <c r="Y28" s="19">
        <f>+'Cleaned Data'!Y29-'Cleaned Data'!Y28</f>
        <v>0.3833333333333333</v>
      </c>
      <c r="Z28" s="19">
        <f>+'Cleaned Data'!Z29-'Cleaned Data'!Z28</f>
        <v>1.35</v>
      </c>
      <c r="AA28" s="19">
        <f>+'Cleaned Data'!AA29-'Cleaned Data'!AA28</f>
        <v>0.66666666666666663</v>
      </c>
      <c r="AB28" s="19">
        <f>+'Cleaned Data'!AB29-'Cleaned Data'!AB28</f>
        <v>2.5166666666666666</v>
      </c>
      <c r="AC28" s="19">
        <f>+'Cleaned Data'!AC29-'Cleaned Data'!AC28</f>
        <v>0.79999999999999993</v>
      </c>
      <c r="AD28" s="19">
        <f>+'Cleaned Data'!AD29-'Cleaned Data'!AD28</f>
        <v>1.45</v>
      </c>
      <c r="AE28" s="19">
        <f>+'Cleaned Data'!AE29-'Cleaned Data'!AE28</f>
        <v>0.16666666666666652</v>
      </c>
      <c r="AF28" s="19">
        <f>+'Cleaned Data'!AF29-'Cleaned Data'!AF28</f>
        <v>0.13333333333333333</v>
      </c>
      <c r="AG28" s="19">
        <f>+'Cleaned Data'!AG29-'Cleaned Data'!AG28</f>
        <v>2.7166666666666663</v>
      </c>
      <c r="AH28" s="19">
        <f>+'Cleaned Data'!AH29-'Cleaned Data'!AH28</f>
        <v>2.3833333333333333</v>
      </c>
      <c r="AI28" s="19">
        <f>+'Cleaned Data'!AI29-'Cleaned Data'!AI28</f>
        <v>1.0499999999999998</v>
      </c>
      <c r="AJ28" s="19">
        <f>+'Cleaned Data'!AJ29-'Cleaned Data'!AJ28</f>
        <v>2.666666666666667</v>
      </c>
      <c r="AK28" s="19">
        <f>+'Cleaned Data'!AK29-'Cleaned Data'!AK28</f>
        <v>0.83333333333333348</v>
      </c>
      <c r="AL28" s="19">
        <f>+'Cleaned Data'!AL29-'Cleaned Data'!AL28</f>
        <v>7.25</v>
      </c>
      <c r="AM28" s="19">
        <f>+'Cleaned Data'!AM29-'Cleaned Data'!AM28</f>
        <v>1.8666666666666667</v>
      </c>
      <c r="AN28" s="19">
        <f>+'Cleaned Data'!AN29-'Cleaned Data'!AN28</f>
        <v>1.5166666666666666</v>
      </c>
      <c r="AO28" s="19">
        <f>+'Cleaned Data'!AO29-'Cleaned Data'!AO28</f>
        <v>0.1333333333333333</v>
      </c>
      <c r="AP28" s="19">
        <f>+'Cleaned Data'!AP29-'Cleaned Data'!AP28</f>
        <v>1.3333333333333333</v>
      </c>
      <c r="AQ28" s="19">
        <f>+'Cleaned Data'!AQ29-'Cleaned Data'!AQ28</f>
        <v>0.53333333333333333</v>
      </c>
      <c r="AR28" s="19">
        <f>+'Cleaned Data'!AR29-'Cleaned Data'!AR28</f>
        <v>0.5</v>
      </c>
      <c r="AS28" s="19">
        <f>+'Cleaned Data'!AS29-'Cleaned Data'!AS28</f>
        <v>2.3833333333333333</v>
      </c>
      <c r="AT28" s="19">
        <f>+'Cleaned Data'!AT29-'Cleaned Data'!AT28</f>
        <v>0.71666666666666667</v>
      </c>
      <c r="AU28" s="19">
        <f>+'Cleaned Data'!AU29-'Cleaned Data'!AU28</f>
        <v>0.66666666666666674</v>
      </c>
      <c r="AV28" s="19">
        <f>+'Cleaned Data'!AV29-'Cleaned Data'!AV28</f>
        <v>1.7333333333333334</v>
      </c>
      <c r="AW28" s="19">
        <f>+'Cleaned Data'!AW29-'Cleaned Data'!AW28</f>
        <v>1.9500000000000002</v>
      </c>
      <c r="AX28" s="19">
        <f>+'Cleaned Data'!AX29-'Cleaned Data'!AX28</f>
        <v>0.64999999999999991</v>
      </c>
      <c r="AY28" s="19">
        <f>+'Cleaned Data'!AY29-'Cleaned Data'!AY28</f>
        <v>2.5</v>
      </c>
      <c r="AZ28" s="19">
        <f>+'Cleaned Data'!AZ29-'Cleaned Data'!AZ28</f>
        <v>0.66666666666666674</v>
      </c>
      <c r="BA28" s="19">
        <f>+'Cleaned Data'!BA29-'Cleaned Data'!BA28</f>
        <v>3.2000000000000006</v>
      </c>
      <c r="BB28" s="19">
        <f>+'Cleaned Data'!BB29-'Cleaned Data'!BB28</f>
        <v>0.88333333333333341</v>
      </c>
      <c r="BC28" s="19">
        <f>+'Cleaned Data'!BC29-'Cleaned Data'!BC28</f>
        <v>0.81666666666666643</v>
      </c>
      <c r="BD28" s="19">
        <f>+'Cleaned Data'!BD29-'Cleaned Data'!BD28</f>
        <v>8.3333333333333481E-2</v>
      </c>
      <c r="BE28" s="19">
        <f>+'Cleaned Data'!BE29-'Cleaned Data'!BE28</f>
        <v>0.58333333333333337</v>
      </c>
      <c r="BF28" s="19">
        <f>+'Cleaned Data'!BF29-'Cleaned Data'!BF28</f>
        <v>0.49999999999999989</v>
      </c>
      <c r="BG28" s="19">
        <f>+'Cleaned Data'!BG29-'Cleaned Data'!BG28</f>
        <v>0.65</v>
      </c>
      <c r="BH28" s="19">
        <f>+'Cleaned Data'!BH29-'Cleaned Data'!BH28</f>
        <v>0.68333333333333335</v>
      </c>
      <c r="BI28" s="19">
        <f>+'Cleaned Data'!BI29-'Cleaned Data'!BI28</f>
        <v>0.49999999999999994</v>
      </c>
      <c r="BJ28" s="19">
        <f>+'Cleaned Data'!BJ29-'Cleaned Data'!BJ28</f>
        <v>0.76666666666666672</v>
      </c>
      <c r="BK28" s="19">
        <f>+'Cleaned Data'!BK29-'Cleaned Data'!BK28</f>
        <v>1.5833333333333335</v>
      </c>
      <c r="BL28" s="19">
        <f>+'Cleaned Data'!BL29-'Cleaned Data'!BL28</f>
        <v>1.4666666666666668</v>
      </c>
      <c r="BM28" s="19">
        <f>+'Cleaned Data'!BM29-'Cleaned Data'!BM28</f>
        <v>1.75</v>
      </c>
      <c r="BN28" s="19">
        <f>+'Cleaned Data'!BN29-'Cleaned Data'!BN28</f>
        <v>4.3833333333333337</v>
      </c>
      <c r="BO28" s="19">
        <f>+'Cleaned Data'!BO29-'Cleaned Data'!BO28</f>
        <v>5.4166666666666661</v>
      </c>
      <c r="BP28" s="19">
        <f>+'Cleaned Data'!BP29-'Cleaned Data'!BP28</f>
        <v>1.2500000000000004</v>
      </c>
      <c r="BQ28" s="19">
        <f>+'Cleaned Data'!BQ29-'Cleaned Data'!BQ28</f>
        <v>5.25</v>
      </c>
      <c r="BR28" s="19">
        <f>+'Cleaned Data'!BR29-'Cleaned Data'!BR28</f>
        <v>4.7666666666666666</v>
      </c>
      <c r="BS28" s="19">
        <f>+'Cleaned Data'!BS29-'Cleaned Data'!BS28</f>
        <v>1.6</v>
      </c>
      <c r="BT28" s="19">
        <f>+'Cleaned Data'!BT29-'Cleaned Data'!BT28</f>
        <v>0.41666666666666663</v>
      </c>
      <c r="BU28" s="19">
        <f>+'Cleaned Data'!BU29-'Cleaned Data'!BU28</f>
        <v>4.0333333333333332</v>
      </c>
      <c r="BV28" s="19">
        <f>+'Cleaned Data'!BV29-'Cleaned Data'!BV28</f>
        <v>1.0333333333333334</v>
      </c>
      <c r="BW28" s="19">
        <f>+'Cleaned Data'!BW29-'Cleaned Data'!BW28</f>
        <v>1.2833333333333334</v>
      </c>
      <c r="BX28" s="19">
        <f>+'Cleaned Data'!BX29-'Cleaned Data'!BX28</f>
        <v>1.4166666666666667</v>
      </c>
      <c r="BY28" s="19">
        <f>+'Cleaned Data'!BY29-'Cleaned Data'!BY28</f>
        <v>0.41666666666666652</v>
      </c>
      <c r="BZ28" s="19">
        <f>+'Cleaned Data'!BZ29-'Cleaned Data'!BZ28</f>
        <v>1</v>
      </c>
      <c r="CA28" s="19">
        <f>+'Cleaned Data'!CA29-'Cleaned Data'!CA28</f>
        <v>0.26666666666666666</v>
      </c>
      <c r="CB28" s="19">
        <f>+'Cleaned Data'!CB29-'Cleaned Data'!CB28</f>
        <v>0.75</v>
      </c>
      <c r="CC28" s="19">
        <f>+'Cleaned Data'!CC29-'Cleaned Data'!CC28</f>
        <v>0.6166666666666667</v>
      </c>
      <c r="CD28" s="19">
        <f>+'Cleaned Data'!CD29-'Cleaned Data'!CD28</f>
        <v>0.25</v>
      </c>
    </row>
    <row r="29" spans="1:82" x14ac:dyDescent="0.25">
      <c r="A29" s="215"/>
      <c r="B29" s="2" t="str">
        <f>+'Raw Data'!B32</f>
        <v>Internal Travel</v>
      </c>
      <c r="C29" t="s">
        <v>24</v>
      </c>
      <c r="D29" s="19">
        <f>+'Cleaned Data'!D30-'Cleaned Data'!D29</f>
        <v>1.3499999999999999</v>
      </c>
      <c r="E29" s="19">
        <f>+'Cleaned Data'!E30-'Cleaned Data'!E29</f>
        <v>3.3000000000000007</v>
      </c>
      <c r="F29" s="19">
        <f>+'Cleaned Data'!F30-'Cleaned Data'!F29</f>
        <v>2</v>
      </c>
      <c r="G29" s="19">
        <f>+'Cleaned Data'!G30-'Cleaned Data'!G29</f>
        <v>1.166666666666667</v>
      </c>
      <c r="H29" s="19">
        <f>+'Cleaned Data'!H30-'Cleaned Data'!H29</f>
        <v>1.1499999999999999</v>
      </c>
      <c r="I29" s="19">
        <f>+'Cleaned Data'!I30-'Cleaned Data'!I29</f>
        <v>5.0000000000000044E-2</v>
      </c>
      <c r="J29" s="19">
        <f>+'Cleaned Data'!J30-'Cleaned Data'!J29</f>
        <v>0.91666666666666696</v>
      </c>
      <c r="K29" s="19">
        <f>+'Cleaned Data'!K30-'Cleaned Data'!K29</f>
        <v>0.44999999999999996</v>
      </c>
      <c r="L29" s="19">
        <f>+'Cleaned Data'!L30-'Cleaned Data'!L29</f>
        <v>2.7833333333333332</v>
      </c>
      <c r="M29" s="19">
        <f>+'Cleaned Data'!M30-'Cleaned Data'!M29</f>
        <v>0.25</v>
      </c>
      <c r="N29" s="19">
        <f>+'Cleaned Data'!N30-'Cleaned Data'!N29</f>
        <v>2.3666666666666667</v>
      </c>
      <c r="O29" s="19">
        <f>+'Cleaned Data'!O30-'Cleaned Data'!O29</f>
        <v>6.8</v>
      </c>
      <c r="P29" s="19">
        <f>+'Cleaned Data'!P30-'Cleaned Data'!P29</f>
        <v>0.64999999999999991</v>
      </c>
      <c r="Q29" s="19">
        <f>+'Cleaned Data'!Q30-'Cleaned Data'!Q29</f>
        <v>0.25</v>
      </c>
      <c r="R29" s="19">
        <f>+'Cleaned Data'!R30-'Cleaned Data'!R29</f>
        <v>1.4333333333333336</v>
      </c>
      <c r="S29" s="19">
        <f>+'Cleaned Data'!S30-'Cleaned Data'!S29</f>
        <v>4.1166666666666671</v>
      </c>
      <c r="T29" s="19">
        <f>+'Cleaned Data'!T30-'Cleaned Data'!T29</f>
        <v>1.85</v>
      </c>
      <c r="U29" s="19">
        <f>+'Cleaned Data'!U30-'Cleaned Data'!U29</f>
        <v>2.85</v>
      </c>
      <c r="V29" s="19">
        <f>+'Cleaned Data'!V30-'Cleaned Data'!V29</f>
        <v>3.1666666666666665</v>
      </c>
      <c r="W29" s="19">
        <f>+'Cleaned Data'!W30-'Cleaned Data'!W29</f>
        <v>4.1166666666666663</v>
      </c>
      <c r="X29" s="19">
        <f>+'Cleaned Data'!X30-'Cleaned Data'!X29</f>
        <v>2.1166666666666671</v>
      </c>
      <c r="Y29" s="19">
        <f>+'Cleaned Data'!Y30-'Cleaned Data'!Y29</f>
        <v>1.6833333333333331</v>
      </c>
      <c r="Z29" s="19">
        <f>+'Cleaned Data'!Z30-'Cleaned Data'!Z29</f>
        <v>0.55000000000000004</v>
      </c>
      <c r="AA29" s="19">
        <f>+'Cleaned Data'!AA30-'Cleaned Data'!AA29</f>
        <v>2.0833333333333335</v>
      </c>
      <c r="AB29" s="19">
        <f>+'Cleaned Data'!AB30-'Cleaned Data'!AB29</f>
        <v>0.98333333333333339</v>
      </c>
      <c r="AC29" s="19">
        <f>+'Cleaned Data'!AC30-'Cleaned Data'!AC29</f>
        <v>1.8833333333333333</v>
      </c>
      <c r="AD29" s="19">
        <f>+'Cleaned Data'!AD30-'Cleaned Data'!AD29</f>
        <v>1.4500000000000002</v>
      </c>
      <c r="AE29" s="19">
        <f>+'Cleaned Data'!AE30-'Cleaned Data'!AE29</f>
        <v>1.25</v>
      </c>
      <c r="AF29" s="19">
        <f>+'Cleaned Data'!AF30-'Cleaned Data'!AF29</f>
        <v>0.95</v>
      </c>
      <c r="AG29" s="19">
        <f>+'Cleaned Data'!AG30-'Cleaned Data'!AG29</f>
        <v>0.1166666666666667</v>
      </c>
      <c r="AH29" s="19">
        <f>+'Cleaned Data'!AH30-'Cleaned Data'!AH29</f>
        <v>1.65</v>
      </c>
      <c r="AI29" s="19">
        <f>+'Cleaned Data'!AI30-'Cleaned Data'!AI29</f>
        <v>0.45000000000000018</v>
      </c>
      <c r="AJ29" s="19">
        <f>+'Cleaned Data'!AJ30-'Cleaned Data'!AJ29</f>
        <v>1.1666666666666665</v>
      </c>
      <c r="AK29" s="19">
        <f>+'Cleaned Data'!AK30-'Cleaned Data'!AK29</f>
        <v>0.53333333333333321</v>
      </c>
      <c r="AL29" s="19">
        <f>+'Cleaned Data'!AL30-'Cleaned Data'!AL29</f>
        <v>3.3333333333333215E-2</v>
      </c>
      <c r="AM29" s="19">
        <f>+'Cleaned Data'!AM30-'Cleaned Data'!AM29</f>
        <v>0.70000000000000018</v>
      </c>
      <c r="AN29" s="19">
        <f>+'Cleaned Data'!AN30-'Cleaned Data'!AN29</f>
        <v>1.9833333333333332</v>
      </c>
      <c r="AO29" s="19">
        <f>+'Cleaned Data'!AO30-'Cleaned Data'!AO29</f>
        <v>0.20000000000000007</v>
      </c>
      <c r="AP29" s="19">
        <f>+'Cleaned Data'!AP30-'Cleaned Data'!AP29</f>
        <v>0.1333333333333333</v>
      </c>
      <c r="AQ29" s="19">
        <f>+'Cleaned Data'!AQ30-'Cleaned Data'!AQ29</f>
        <v>0.65</v>
      </c>
      <c r="AR29" s="19">
        <f>+'Cleaned Data'!AR30-'Cleaned Data'!AR29</f>
        <v>0.75000000000000011</v>
      </c>
      <c r="AS29" s="19">
        <f>+'Cleaned Data'!AS30-'Cleaned Data'!AS29</f>
        <v>2.3000000000000003</v>
      </c>
      <c r="AT29" s="19">
        <f>+'Cleaned Data'!AT30-'Cleaned Data'!AT29</f>
        <v>1.8166666666666667</v>
      </c>
      <c r="AU29" s="19">
        <f>+'Cleaned Data'!AU30-'Cleaned Data'!AU29</f>
        <v>2.65</v>
      </c>
      <c r="AV29" s="19">
        <f>+'Cleaned Data'!AV30-'Cleaned Data'!AV29</f>
        <v>-0.14999999999999991</v>
      </c>
      <c r="AW29" s="19">
        <f>+'Cleaned Data'!AW30-'Cleaned Data'!AW29</f>
        <v>3.9499999999999997</v>
      </c>
      <c r="AX29" s="19">
        <f>+'Cleaned Data'!AX30-'Cleaned Data'!AX29</f>
        <v>0.35</v>
      </c>
      <c r="AY29" s="19">
        <f>+'Cleaned Data'!AY30-'Cleaned Data'!AY29</f>
        <v>2</v>
      </c>
      <c r="AZ29" s="19">
        <f>+'Cleaned Data'!AZ30-'Cleaned Data'!AZ29</f>
        <v>0.33333333333333326</v>
      </c>
      <c r="BA29" s="19">
        <f>+'Cleaned Data'!BA30-'Cleaned Data'!BA29</f>
        <v>7.2333333333333334</v>
      </c>
      <c r="BB29" s="19">
        <f>+'Cleaned Data'!BB30-'Cleaned Data'!BB29</f>
        <v>0.33333333333333326</v>
      </c>
      <c r="BC29" s="19">
        <f>+'Cleaned Data'!BC30-'Cleaned Data'!BC29</f>
        <v>1.583333333333333</v>
      </c>
      <c r="BD29" s="19">
        <f>+'Cleaned Data'!BD30-'Cleaned Data'!BD29</f>
        <v>1.6333333333333333</v>
      </c>
      <c r="BE29" s="19">
        <f>+'Cleaned Data'!BE30-'Cleaned Data'!BE29</f>
        <v>4.55</v>
      </c>
      <c r="BF29" s="19">
        <f>+'Cleaned Data'!BF30-'Cleaned Data'!BF29</f>
        <v>4.8</v>
      </c>
      <c r="BG29" s="19">
        <f>+'Cleaned Data'!BG30-'Cleaned Data'!BG29</f>
        <v>5.9333333333333336</v>
      </c>
      <c r="BH29" s="19">
        <f>+'Cleaned Data'!BH30-'Cleaned Data'!BH29</f>
        <v>4.45</v>
      </c>
      <c r="BI29" s="19">
        <f>+'Cleaned Data'!BI30-'Cleaned Data'!BI29</f>
        <v>3.3166666666666664</v>
      </c>
      <c r="BJ29" s="19">
        <f>+'Cleaned Data'!BJ30-'Cleaned Data'!BJ29</f>
        <v>0.88333333333333353</v>
      </c>
      <c r="BK29" s="19">
        <f>+'Cleaned Data'!BK30-'Cleaned Data'!BK29</f>
        <v>3.833333333333333</v>
      </c>
      <c r="BL29" s="19">
        <f>+'Cleaned Data'!BL30-'Cleaned Data'!BL29</f>
        <v>2.7</v>
      </c>
      <c r="BM29" s="19">
        <f>+'Cleaned Data'!BM30-'Cleaned Data'!BM29</f>
        <v>2.7166666666666663</v>
      </c>
      <c r="BN29" s="19">
        <f>+'Cleaned Data'!BN30-'Cleaned Data'!BN29</f>
        <v>2.583333333333333</v>
      </c>
      <c r="BO29" s="19">
        <f>+'Cleaned Data'!BO30-'Cleaned Data'!BO29</f>
        <v>5.1666666666666679</v>
      </c>
      <c r="BP29" s="19">
        <f>+'Cleaned Data'!BP30-'Cleaned Data'!BP29</f>
        <v>1.75</v>
      </c>
      <c r="BQ29" s="19">
        <f>+'Cleaned Data'!BQ30-'Cleaned Data'!BQ29</f>
        <v>4.2500000000000018</v>
      </c>
      <c r="BR29" s="19">
        <f>+'Cleaned Data'!BR30-'Cleaned Data'!BR29</f>
        <v>0.23333333333333339</v>
      </c>
      <c r="BS29" s="19">
        <f>+'Cleaned Data'!BS30-'Cleaned Data'!BS29</f>
        <v>0.54999999999999982</v>
      </c>
      <c r="BT29" s="19">
        <f>+'Cleaned Data'!BT30-'Cleaned Data'!BT29</f>
        <v>1.5166666666666666</v>
      </c>
      <c r="BU29" s="19">
        <f>+'Cleaned Data'!BU30-'Cleaned Data'!BU29</f>
        <v>5.3</v>
      </c>
      <c r="BV29" s="19">
        <f>+'Cleaned Data'!BV30-'Cleaned Data'!BV29</f>
        <v>2.9333333333333331</v>
      </c>
      <c r="BW29" s="19">
        <f>+'Cleaned Data'!BW30-'Cleaned Data'!BW29</f>
        <v>3.55</v>
      </c>
      <c r="BX29" s="19">
        <f>+'Cleaned Data'!BX30-'Cleaned Data'!BX29</f>
        <v>4.5500000000000007</v>
      </c>
      <c r="BY29" s="19">
        <f>+'Cleaned Data'!BY30-'Cleaned Data'!BY29</f>
        <v>5.6666666666666661</v>
      </c>
      <c r="BZ29" s="19">
        <f>+'Cleaned Data'!BZ30-'Cleaned Data'!BZ29</f>
        <v>0.66666666666666674</v>
      </c>
      <c r="CA29" s="19">
        <f>+'Cleaned Data'!CA30-'Cleaned Data'!CA29</f>
        <v>2.3666666666666667</v>
      </c>
      <c r="CB29" s="19">
        <f>+'Cleaned Data'!CB30-'Cleaned Data'!CB29</f>
        <v>2.2833333333333332</v>
      </c>
      <c r="CC29" s="19">
        <f>+'Cleaned Data'!CC30-'Cleaned Data'!CC29</f>
        <v>2.2833333333333337</v>
      </c>
      <c r="CD29" s="19">
        <f>+'Cleaned Data'!CD30-'Cleaned Data'!CD29</f>
        <v>3.35</v>
      </c>
    </row>
    <row r="30" spans="1:82" x14ac:dyDescent="0.25">
      <c r="A30" s="215"/>
      <c r="B30" s="2" t="str">
        <f>+'Raw Data'!B33</f>
        <v>Direct</v>
      </c>
      <c r="C30" t="s">
        <v>25</v>
      </c>
      <c r="D30" s="19">
        <f>+'Cleaned Data'!D31-'Cleaned Data'!D30</f>
        <v>4.95</v>
      </c>
      <c r="E30" s="19">
        <f>+'Cleaned Data'!E31-'Cleaned Data'!E30</f>
        <v>0.71666666666666679</v>
      </c>
      <c r="F30" s="19">
        <f>+'Cleaned Data'!F31-'Cleaned Data'!F30</f>
        <v>5.1499999999999995</v>
      </c>
      <c r="G30" s="19">
        <f>+'Cleaned Data'!G31-'Cleaned Data'!G30</f>
        <v>11.383333333333333</v>
      </c>
      <c r="H30" s="19">
        <f>+'Cleaned Data'!H31-'Cleaned Data'!H30</f>
        <v>1.9333333333333336</v>
      </c>
      <c r="I30" s="19">
        <f>+'Cleaned Data'!I31-'Cleaned Data'!I30</f>
        <v>2.416666666666667</v>
      </c>
      <c r="J30" s="19">
        <f>+'Cleaned Data'!J31-'Cleaned Data'!J30</f>
        <v>1.7833333333333332</v>
      </c>
      <c r="K30" s="19">
        <f>+'Cleaned Data'!K31-'Cleaned Data'!K30</f>
        <v>1.5333333333333332</v>
      </c>
      <c r="L30" s="19">
        <f>+'Cleaned Data'!L31-'Cleaned Data'!L30</f>
        <v>3.5999999999999996</v>
      </c>
      <c r="M30" s="19">
        <f>+'Cleaned Data'!M31-'Cleaned Data'!M30</f>
        <v>6.0333333333333332</v>
      </c>
      <c r="N30" s="19">
        <f>+'Cleaned Data'!N31-'Cleaned Data'!N30</f>
        <v>1.5666666666666664</v>
      </c>
      <c r="O30" s="19">
        <f>+'Cleaned Data'!O31-'Cleaned Data'!O30</f>
        <v>2.5333333333333341</v>
      </c>
      <c r="P30" s="19">
        <f>+'Cleaned Data'!P31-'Cleaned Data'!P30</f>
        <v>4.1833333333333336</v>
      </c>
      <c r="Q30" s="19">
        <f>+'Cleaned Data'!Q31-'Cleaned Data'!Q30</f>
        <v>0.5</v>
      </c>
      <c r="R30" s="19">
        <f>+'Cleaned Data'!R31-'Cleaned Data'!R30</f>
        <v>6.0666666666666655</v>
      </c>
      <c r="S30" s="19">
        <f>+'Cleaned Data'!S31-'Cleaned Data'!S30</f>
        <v>3.0833333333333339</v>
      </c>
      <c r="T30" s="19">
        <f>+'Cleaned Data'!T31-'Cleaned Data'!T30</f>
        <v>4.3666666666666671</v>
      </c>
      <c r="U30" s="19">
        <f>+'Cleaned Data'!U31-'Cleaned Data'!U30</f>
        <v>0.36666666666666625</v>
      </c>
      <c r="V30" s="19">
        <f>+'Cleaned Data'!V31-'Cleaned Data'!V30</f>
        <v>1.8666666666666663</v>
      </c>
      <c r="W30" s="19">
        <f>+'Cleaned Data'!W31-'Cleaned Data'!W30</f>
        <v>12.883333333333331</v>
      </c>
      <c r="X30" s="19">
        <f>+'Cleaned Data'!X31-'Cleaned Data'!X30</f>
        <v>4.1666666666666661</v>
      </c>
      <c r="Y30" s="19">
        <f>+'Cleaned Data'!Y31-'Cleaned Data'!Y30</f>
        <v>1.833333333333333</v>
      </c>
      <c r="Z30" s="19">
        <f>+'Cleaned Data'!Z31-'Cleaned Data'!Z30</f>
        <v>3.15</v>
      </c>
      <c r="AA30" s="19">
        <f>+'Cleaned Data'!AA31-'Cleaned Data'!AA30</f>
        <v>2.9999999999999996</v>
      </c>
      <c r="AB30" s="19">
        <f>+'Cleaned Data'!AB31-'Cleaned Data'!AB30</f>
        <v>3.2833333333333332</v>
      </c>
      <c r="AC30" s="19">
        <f>+'Cleaned Data'!AC31-'Cleaned Data'!AC30</f>
        <v>0.64999999999999991</v>
      </c>
      <c r="AD30" s="19">
        <f>+'Cleaned Data'!AD31-'Cleaned Data'!AD30</f>
        <v>2.4333333333333331</v>
      </c>
      <c r="AE30" s="19">
        <f>+'Cleaned Data'!AE31-'Cleaned Data'!AE30</f>
        <v>6.4999999999999991</v>
      </c>
      <c r="AF30" s="19">
        <f>+'Cleaned Data'!AF31-'Cleaned Data'!AF30</f>
        <v>0.33333333333333348</v>
      </c>
      <c r="AG30" s="19">
        <f>+'Cleaned Data'!AG31-'Cleaned Data'!AG30</f>
        <v>0.51666666666666705</v>
      </c>
      <c r="AH30" s="19">
        <f>+'Cleaned Data'!AH31-'Cleaned Data'!AH30</f>
        <v>5.5666666666666673</v>
      </c>
      <c r="AI30" s="19">
        <f>+'Cleaned Data'!AI31-'Cleaned Data'!AI30</f>
        <v>3.3333333333333335</v>
      </c>
      <c r="AJ30" s="19">
        <f>+'Cleaned Data'!AJ31-'Cleaned Data'!AJ30</f>
        <v>1.75</v>
      </c>
      <c r="AK30" s="19">
        <f>+'Cleaned Data'!AK31-'Cleaned Data'!AK30</f>
        <v>3.1833333333333331</v>
      </c>
      <c r="AL30" s="19">
        <f>+'Cleaned Data'!AL31-'Cleaned Data'!AL30</f>
        <v>4.8833333333333337</v>
      </c>
      <c r="AM30" s="19">
        <f>+'Cleaned Data'!AM31-'Cleaned Data'!AM30</f>
        <v>12.566666666666666</v>
      </c>
      <c r="AN30" s="19">
        <f>+'Cleaned Data'!AN31-'Cleaned Data'!AN30</f>
        <v>7.5833333333333339</v>
      </c>
      <c r="AO30" s="19">
        <f>+'Cleaned Data'!AO31-'Cleaned Data'!AO30</f>
        <v>2.4833333333333334</v>
      </c>
      <c r="AP30" s="19">
        <f>+'Cleaned Data'!AP31-'Cleaned Data'!AP30</f>
        <v>7.1166666666666663</v>
      </c>
      <c r="AQ30" s="19">
        <f>+'Cleaned Data'!AQ31-'Cleaned Data'!AQ30</f>
        <v>7.0666666666666664</v>
      </c>
      <c r="AR30" s="19">
        <f>+'Cleaned Data'!AR31-'Cleaned Data'!AR30</f>
        <v>7.8666666666666671</v>
      </c>
      <c r="AS30" s="19">
        <f>+'Cleaned Data'!AS31-'Cleaned Data'!AS30</f>
        <v>3.9000000000000004</v>
      </c>
      <c r="AT30" s="19">
        <f>+'Cleaned Data'!AT31-'Cleaned Data'!AT30</f>
        <v>0.96666666666666679</v>
      </c>
      <c r="AU30" s="19">
        <f>+'Cleaned Data'!AU31-'Cleaned Data'!AU30</f>
        <v>1.9833333333333334</v>
      </c>
      <c r="AV30" s="19">
        <f>+'Cleaned Data'!AV31-'Cleaned Data'!AV30</f>
        <v>8.9166666666666661</v>
      </c>
      <c r="AW30" s="19">
        <f>+'Cleaned Data'!AW31-'Cleaned Data'!AW30</f>
        <v>3.0500000000000007</v>
      </c>
      <c r="AX30" s="19">
        <f>+'Cleaned Data'!AX31-'Cleaned Data'!AX30</f>
        <v>2.0833333333333335</v>
      </c>
      <c r="AY30" s="19">
        <f>+'Cleaned Data'!AY31-'Cleaned Data'!AY30</f>
        <v>0</v>
      </c>
      <c r="AZ30" s="19">
        <f>+'Cleaned Data'!AZ31-'Cleaned Data'!AZ30</f>
        <v>5.0833333333333339</v>
      </c>
      <c r="BA30" s="19">
        <f>+'Cleaned Data'!BA31-'Cleaned Data'!BA30</f>
        <v>3.0499999999999989</v>
      </c>
      <c r="BB30" s="19">
        <f>+'Cleaned Data'!BB31-'Cleaned Data'!BB30</f>
        <v>1.7166666666666668</v>
      </c>
      <c r="BC30" s="19">
        <f>+'Cleaned Data'!BC31-'Cleaned Data'!BC30</f>
        <v>3.6166666666666663</v>
      </c>
      <c r="BD30" s="19">
        <f>+'Cleaned Data'!BD31-'Cleaned Data'!BD30</f>
        <v>2.75</v>
      </c>
      <c r="BE30" s="19">
        <f>+'Cleaned Data'!BE31-'Cleaned Data'!BE30</f>
        <v>1.916666666666667</v>
      </c>
      <c r="BF30" s="19">
        <f>+'Cleaned Data'!BF31-'Cleaned Data'!BF30</f>
        <v>2.25</v>
      </c>
      <c r="BG30" s="19">
        <f>+'Cleaned Data'!BG31-'Cleaned Data'!BG30</f>
        <v>3.3999999999999995</v>
      </c>
      <c r="BH30" s="19">
        <f>+'Cleaned Data'!BH31-'Cleaned Data'!BH30</f>
        <v>2.3166666666666664</v>
      </c>
      <c r="BI30" s="19">
        <f>+'Cleaned Data'!BI31-'Cleaned Data'!BI30</f>
        <v>2</v>
      </c>
      <c r="BJ30" s="19">
        <f>+'Cleaned Data'!BJ31-'Cleaned Data'!BJ30</f>
        <v>2.0333333333333332</v>
      </c>
      <c r="BK30" s="19">
        <f>+'Cleaned Data'!BK31-'Cleaned Data'!BK30</f>
        <v>2.8</v>
      </c>
      <c r="BL30" s="19">
        <f>+'Cleaned Data'!BL31-'Cleaned Data'!BL30</f>
        <v>3.4999999999999991</v>
      </c>
      <c r="BM30" s="19">
        <f>+'Cleaned Data'!BM31-'Cleaned Data'!BM30</f>
        <v>3.0833333333333339</v>
      </c>
      <c r="BN30" s="19">
        <f>+'Cleaned Data'!BN31-'Cleaned Data'!BN30</f>
        <v>3.3333333333333339</v>
      </c>
      <c r="BO30" s="19">
        <f>+'Cleaned Data'!BO31-'Cleaned Data'!BO30</f>
        <v>8.5</v>
      </c>
      <c r="BP30" s="19">
        <f>+'Cleaned Data'!BP31-'Cleaned Data'!BP30</f>
        <v>2.583333333333333</v>
      </c>
      <c r="BQ30" s="19">
        <f>+'Cleaned Data'!BQ31-'Cleaned Data'!BQ30</f>
        <v>7.5</v>
      </c>
      <c r="BR30" s="19">
        <f>+'Cleaned Data'!BR31-'Cleaned Data'!BR30</f>
        <v>2.9666666666666668</v>
      </c>
      <c r="BS30" s="19">
        <f>+'Cleaned Data'!BS31-'Cleaned Data'!BS30</f>
        <v>1.35</v>
      </c>
      <c r="BT30" s="19">
        <f>+'Cleaned Data'!BT31-'Cleaned Data'!BT30</f>
        <v>3.9</v>
      </c>
      <c r="BU30" s="19">
        <f>+'Cleaned Data'!BU31-'Cleaned Data'!BU30</f>
        <v>10.666666666666668</v>
      </c>
      <c r="BV30" s="19">
        <f>+'Cleaned Data'!BV31-'Cleaned Data'!BV30</f>
        <v>4.6666666666666661</v>
      </c>
      <c r="BW30" s="19">
        <f>+'Cleaned Data'!BW31-'Cleaned Data'!BW30</f>
        <v>2.1833333333333336</v>
      </c>
      <c r="BX30" s="19">
        <f>+'Cleaned Data'!BX31-'Cleaned Data'!BX30</f>
        <v>1.0499999999999998</v>
      </c>
      <c r="BY30" s="19">
        <f>+'Cleaned Data'!BY31-'Cleaned Data'!BY30</f>
        <v>12.583333333333336</v>
      </c>
      <c r="BZ30" s="19">
        <f>+'Cleaned Data'!BZ31-'Cleaned Data'!BZ30</f>
        <v>1.5666666666666664</v>
      </c>
      <c r="CA30" s="19">
        <f>+'Cleaned Data'!CA31-'Cleaned Data'!CA30</f>
        <v>2.9500000000000006</v>
      </c>
      <c r="CB30" s="19">
        <f>+'Cleaned Data'!CB31-'Cleaned Data'!CB30</f>
        <v>2.8166666666666664</v>
      </c>
      <c r="CC30" s="19">
        <f>+'Cleaned Data'!CC31-'Cleaned Data'!CC30</f>
        <v>2.2333333333333329</v>
      </c>
      <c r="CD30" s="19">
        <f>+'Cleaned Data'!CD31-'Cleaned Data'!CD30</f>
        <v>2.7499999999999996</v>
      </c>
    </row>
    <row r="31" spans="1:82" x14ac:dyDescent="0.25">
      <c r="A31" s="215"/>
      <c r="B31" s="2" t="str">
        <f>+'Raw Data'!B34</f>
        <v>Direct</v>
      </c>
      <c r="C31" t="s">
        <v>26</v>
      </c>
      <c r="D31" s="19">
        <f>+'Cleaned Data'!D32-'Cleaned Data'!D31</f>
        <v>15.599999999999998</v>
      </c>
      <c r="E31" s="19">
        <f>+'Cleaned Data'!E32-'Cleaned Data'!E31</f>
        <v>23.533333333333335</v>
      </c>
      <c r="F31" s="19">
        <f>+'Cleaned Data'!F32-'Cleaned Data'!F31</f>
        <v>39.533333333333331</v>
      </c>
      <c r="G31" s="19">
        <f>+'Cleaned Data'!G32-'Cleaned Data'!G31</f>
        <v>146.03333333333333</v>
      </c>
      <c r="H31" s="19">
        <f>+'Cleaned Data'!H32-'Cleaned Data'!H31</f>
        <v>2.0999999999999996</v>
      </c>
      <c r="I31" s="19">
        <f>+'Cleaned Data'!I32-'Cleaned Data'!I31</f>
        <v>23.633333333333333</v>
      </c>
      <c r="J31" s="19">
        <f>+'Cleaned Data'!J32-'Cleaned Data'!J31</f>
        <v>12.616666666666667</v>
      </c>
      <c r="K31" s="19">
        <f>+'Cleaned Data'!K32-'Cleaned Data'!K31</f>
        <v>11.483333333333333</v>
      </c>
      <c r="L31" s="19">
        <f>+'Cleaned Data'!L32-'Cleaned Data'!L31</f>
        <v>11.833333333333332</v>
      </c>
      <c r="M31" s="19">
        <f>+'Cleaned Data'!M32-'Cleaned Data'!M31</f>
        <v>24.299999999999997</v>
      </c>
      <c r="N31" s="19">
        <f>+'Cleaned Data'!N32-'Cleaned Data'!N31</f>
        <v>49.933333333333337</v>
      </c>
      <c r="O31" s="19">
        <f>+'Cleaned Data'!O32-'Cleaned Data'!O31</f>
        <v>17.366666666666667</v>
      </c>
      <c r="P31" s="19">
        <f>+'Cleaned Data'!P32-'Cleaned Data'!P31</f>
        <v>82.15</v>
      </c>
      <c r="Q31" s="19">
        <f>+'Cleaned Data'!Q32-'Cleaned Data'!Q31</f>
        <v>1.35</v>
      </c>
      <c r="R31" s="19">
        <f>+'Cleaned Data'!R32-'Cleaned Data'!R31</f>
        <v>42.666666666666664</v>
      </c>
      <c r="S31" s="19">
        <f>+'Cleaned Data'!S32-'Cleaned Data'!S31</f>
        <v>21.183333333333334</v>
      </c>
      <c r="T31" s="19">
        <f>+'Cleaned Data'!T32-'Cleaned Data'!T31</f>
        <v>31.766666666666666</v>
      </c>
      <c r="U31" s="19">
        <f>+'Cleaned Data'!U32-'Cleaned Data'!U31</f>
        <v>26.333333333333332</v>
      </c>
      <c r="V31" s="19">
        <f>+'Cleaned Data'!V32-'Cleaned Data'!V31</f>
        <v>23.06666666666667</v>
      </c>
      <c r="W31" s="19">
        <f>+'Cleaned Data'!W32-'Cleaned Data'!W31</f>
        <v>27.433333333333337</v>
      </c>
      <c r="X31" s="19">
        <f>+'Cleaned Data'!X32-'Cleaned Data'!X31</f>
        <v>9.033333333333335</v>
      </c>
      <c r="Y31" s="19">
        <f>+'Cleaned Data'!Y32-'Cleaned Data'!Y31</f>
        <v>34.133333333333333</v>
      </c>
      <c r="Z31" s="19">
        <f>+'Cleaned Data'!Z32-'Cleaned Data'!Z31</f>
        <v>32.06666666666667</v>
      </c>
      <c r="AA31" s="19">
        <f>+'Cleaned Data'!AA32-'Cleaned Data'!AA31</f>
        <v>40</v>
      </c>
      <c r="AB31" s="19">
        <f>+'Cleaned Data'!AB32-'Cleaned Data'!AB31</f>
        <v>12.683333333333334</v>
      </c>
      <c r="AC31" s="19">
        <f>+'Cleaned Data'!AC32-'Cleaned Data'!AC31</f>
        <v>6.9500000000000011</v>
      </c>
      <c r="AD31" s="19">
        <f>+'Cleaned Data'!AD32-'Cleaned Data'!AD31</f>
        <v>3.1666666666666661</v>
      </c>
      <c r="AE31" s="19">
        <f>+'Cleaned Data'!AE32-'Cleaned Data'!AE31</f>
        <v>25.383333333333336</v>
      </c>
      <c r="AF31" s="19">
        <f>+'Cleaned Data'!AF32-'Cleaned Data'!AF31</f>
        <v>18.733333333333334</v>
      </c>
      <c r="AG31" s="19">
        <f>+'Cleaned Data'!AG32-'Cleaned Data'!AG31</f>
        <v>12.283333333333333</v>
      </c>
      <c r="AH31" s="19">
        <f>+'Cleaned Data'!AH32-'Cleaned Data'!AH31</f>
        <v>44.65</v>
      </c>
      <c r="AI31" s="19">
        <f>+'Cleaned Data'!AI32-'Cleaned Data'!AI31</f>
        <v>28.983333333333331</v>
      </c>
      <c r="AJ31" s="19">
        <f>+'Cleaned Data'!AJ32-'Cleaned Data'!AJ31</f>
        <v>3.75</v>
      </c>
      <c r="AK31" s="19">
        <f>+'Cleaned Data'!AK32-'Cleaned Data'!AK31</f>
        <v>26.866666666666664</v>
      </c>
      <c r="AL31" s="19">
        <f>+'Cleaned Data'!AL32-'Cleaned Data'!AL31</f>
        <v>34.866666666666667</v>
      </c>
      <c r="AM31" s="19">
        <f>+'Cleaned Data'!AM32-'Cleaned Data'!AM31</f>
        <v>37.6</v>
      </c>
      <c r="AN31" s="19">
        <f>+'Cleaned Data'!AN32-'Cleaned Data'!AN31</f>
        <v>16.016666666666666</v>
      </c>
      <c r="AO31" s="19">
        <f>+'Cleaned Data'!AO32-'Cleaned Data'!AO31</f>
        <v>14.333333333333334</v>
      </c>
      <c r="AP31" s="19">
        <f>+'Cleaned Data'!AP32-'Cleaned Data'!AP31</f>
        <v>17.916666666666671</v>
      </c>
      <c r="AQ31" s="19">
        <f>+'Cleaned Data'!AQ32-'Cleaned Data'!AQ31</f>
        <v>141.23333333333335</v>
      </c>
      <c r="AR31" s="19">
        <f>+'Cleaned Data'!AR32-'Cleaned Data'!AR31</f>
        <v>36.333333333333336</v>
      </c>
      <c r="AS31" s="19">
        <f>+'Cleaned Data'!AS32-'Cleaned Data'!AS31</f>
        <v>25.666666666666664</v>
      </c>
      <c r="AT31" s="19">
        <f>+'Cleaned Data'!AT32-'Cleaned Data'!AT31</f>
        <v>23.466666666666665</v>
      </c>
      <c r="AU31" s="19">
        <f>+'Cleaned Data'!AU32-'Cleaned Data'!AU31</f>
        <v>20.083333333333332</v>
      </c>
      <c r="AV31" s="19">
        <f>+'Cleaned Data'!AV32-'Cleaned Data'!AV31</f>
        <v>24</v>
      </c>
      <c r="AW31" s="19">
        <f>+'Cleaned Data'!AW32-'Cleaned Data'!AW31</f>
        <v>25.65</v>
      </c>
      <c r="AX31" s="19">
        <f>+'Cleaned Data'!AX32-'Cleaned Data'!AX31</f>
        <v>22.9</v>
      </c>
      <c r="AY31" s="19">
        <f>+'Cleaned Data'!AY32-'Cleaned Data'!AY31</f>
        <v>0.5</v>
      </c>
      <c r="AZ31" s="19">
        <f>+'Cleaned Data'!AZ32-'Cleaned Data'!AZ31</f>
        <v>60.583333333333336</v>
      </c>
      <c r="BA31" s="19">
        <f>+'Cleaned Data'!BA32-'Cleaned Data'!BA31</f>
        <v>24.833333333333336</v>
      </c>
      <c r="BB31" s="19">
        <f>+'Cleaned Data'!BB32-'Cleaned Data'!BB31</f>
        <v>10.049999999999999</v>
      </c>
      <c r="BC31" s="19">
        <f>+'Cleaned Data'!BC32-'Cleaned Data'!BC31</f>
        <v>38.900000000000006</v>
      </c>
      <c r="BD31" s="19">
        <f>+'Cleaned Data'!BD32-'Cleaned Data'!BD31</f>
        <v>32.783333333333331</v>
      </c>
      <c r="BE31" s="19">
        <f>+'Cleaned Data'!BE32-'Cleaned Data'!BE31</f>
        <v>9.8666666666666671</v>
      </c>
      <c r="BF31" s="19">
        <f>+'Cleaned Data'!BF32-'Cleaned Data'!BF31</f>
        <v>9.9499999999999993</v>
      </c>
      <c r="BG31" s="19">
        <f>+'Cleaned Data'!BG32-'Cleaned Data'!BG31</f>
        <v>18.283333333333335</v>
      </c>
      <c r="BH31" s="19">
        <f>+'Cleaned Data'!BH32-'Cleaned Data'!BH31</f>
        <v>10.466666666666665</v>
      </c>
      <c r="BI31" s="19">
        <f>+'Cleaned Data'!BI32-'Cleaned Data'!BI31</f>
        <v>37.133333333333333</v>
      </c>
      <c r="BJ31" s="19">
        <f>+'Cleaned Data'!BJ32-'Cleaned Data'!BJ31</f>
        <v>17.850000000000001</v>
      </c>
      <c r="BK31" s="19">
        <f>+'Cleaned Data'!BK32-'Cleaned Data'!BK31</f>
        <v>23.783333333333331</v>
      </c>
      <c r="BL31" s="19">
        <f>+'Cleaned Data'!BL32-'Cleaned Data'!BL31</f>
        <v>34.633333333333333</v>
      </c>
      <c r="BM31" s="19">
        <f>+'Cleaned Data'!BM32-'Cleaned Data'!BM31</f>
        <v>36.783333333333331</v>
      </c>
      <c r="BN31" s="19">
        <f>+'Cleaned Data'!BN32-'Cleaned Data'!BN31</f>
        <v>36.65</v>
      </c>
      <c r="BO31" s="19">
        <f>+'Cleaned Data'!BO32-'Cleaned Data'!BO31</f>
        <v>29.2</v>
      </c>
      <c r="BP31" s="19">
        <f>+'Cleaned Data'!BP32-'Cleaned Data'!BP31</f>
        <v>45.2</v>
      </c>
      <c r="BQ31" s="19">
        <f>+'Cleaned Data'!BQ32-'Cleaned Data'!BQ31</f>
        <v>35.533333333333331</v>
      </c>
      <c r="BR31" s="19">
        <f>+'Cleaned Data'!BR32-'Cleaned Data'!BR31</f>
        <v>51.65</v>
      </c>
      <c r="BS31" s="19">
        <f>+'Cleaned Data'!BS32-'Cleaned Data'!BS31</f>
        <v>9.4</v>
      </c>
      <c r="BT31" s="19">
        <f>+'Cleaned Data'!BT32-'Cleaned Data'!BT31</f>
        <v>29.216666666666665</v>
      </c>
      <c r="BU31" s="19">
        <f>+'Cleaned Data'!BU32-'Cleaned Data'!BU31</f>
        <v>35.666666666666671</v>
      </c>
      <c r="BV31" s="19">
        <f>+'Cleaned Data'!BV32-'Cleaned Data'!BV31</f>
        <v>28.233333333333331</v>
      </c>
      <c r="BW31" s="19">
        <f>+'Cleaned Data'!BW32-'Cleaned Data'!BW31</f>
        <v>20.383333333333333</v>
      </c>
      <c r="BX31" s="19">
        <f>+'Cleaned Data'!BX32-'Cleaned Data'!BX31</f>
        <v>13.450000000000001</v>
      </c>
      <c r="BY31" s="19">
        <f>+'Cleaned Data'!BY32-'Cleaned Data'!BY31</f>
        <v>46.733333333333334</v>
      </c>
      <c r="BZ31" s="19">
        <f>+'Cleaned Data'!BZ32-'Cleaned Data'!BZ31</f>
        <v>11.95</v>
      </c>
      <c r="CA31" s="19">
        <f>+'Cleaned Data'!CA32-'Cleaned Data'!CA31</f>
        <v>19.333333333333332</v>
      </c>
      <c r="CB31" s="19">
        <f>+'Cleaned Data'!CB32-'Cleaned Data'!CB31</f>
        <v>20.966666666666669</v>
      </c>
      <c r="CC31" s="19">
        <f>+'Cleaned Data'!CC32-'Cleaned Data'!CC31</f>
        <v>27.966666666666665</v>
      </c>
      <c r="CD31" s="19">
        <f>+'Cleaned Data'!CD32-'Cleaned Data'!CD31</f>
        <v>20</v>
      </c>
    </row>
    <row r="32" spans="1:82" x14ac:dyDescent="0.25">
      <c r="A32" s="215"/>
      <c r="B32" s="2" t="str">
        <f>+'Raw Data'!B35</f>
        <v>Direct</v>
      </c>
      <c r="C32" t="s">
        <v>27</v>
      </c>
      <c r="D32" s="19">
        <f>+'Cleaned Data'!D33-'Cleaned Data'!D32</f>
        <v>0</v>
      </c>
      <c r="E32" s="19">
        <f>+'Cleaned Data'!E33-'Cleaned Data'!E32</f>
        <v>0.5</v>
      </c>
      <c r="F32" s="19">
        <f>+'Cleaned Data'!F33-'Cleaned Data'!F32</f>
        <v>0.25</v>
      </c>
      <c r="G32" s="19">
        <f>+'Cleaned Data'!G33-'Cleaned Data'!G32</f>
        <v>1.0333333333333314</v>
      </c>
      <c r="H32" s="19">
        <f>+'Cleaned Data'!H33-'Cleaned Data'!H32</f>
        <v>0</v>
      </c>
      <c r="I32" s="19">
        <f>+'Cleaned Data'!I33-'Cleaned Data'!I32</f>
        <v>0.96666666666666501</v>
      </c>
      <c r="J32" s="19">
        <f>+'Cleaned Data'!J33-'Cleaned Data'!J32</f>
        <v>0</v>
      </c>
      <c r="K32" s="19">
        <f>+'Cleaned Data'!K33-'Cleaned Data'!K32</f>
        <v>0</v>
      </c>
      <c r="L32" s="19">
        <f>+'Cleaned Data'!L33-'Cleaned Data'!L32</f>
        <v>0</v>
      </c>
      <c r="M32" s="19">
        <f>+'Cleaned Data'!M33-'Cleaned Data'!M32</f>
        <v>0</v>
      </c>
      <c r="N32" s="19">
        <f>+'Cleaned Data'!N33-'Cleaned Data'!N32</f>
        <v>0</v>
      </c>
      <c r="O32" s="19">
        <f>+'Cleaned Data'!O33-'Cleaned Data'!O32</f>
        <v>0</v>
      </c>
      <c r="P32" s="19">
        <f>+'Cleaned Data'!P33-'Cleaned Data'!P32</f>
        <v>0</v>
      </c>
      <c r="Q32" s="19">
        <f>+'Cleaned Data'!Q33-'Cleaned Data'!Q32</f>
        <v>0.78333333333333321</v>
      </c>
      <c r="R32" s="19">
        <f>+'Cleaned Data'!R33-'Cleaned Data'!R32</f>
        <v>0</v>
      </c>
      <c r="S32" s="19">
        <f>+'Cleaned Data'!S33-'Cleaned Data'!S32</f>
        <v>0</v>
      </c>
      <c r="T32" s="19">
        <f>+'Cleaned Data'!T33-'Cleaned Data'!T32</f>
        <v>0</v>
      </c>
      <c r="U32" s="19">
        <f>+'Cleaned Data'!U33-'Cleaned Data'!U32</f>
        <v>6.666666666666643E-2</v>
      </c>
      <c r="V32" s="19">
        <f>+'Cleaned Data'!V33-'Cleaned Data'!V32</f>
        <v>0.39999999999999858</v>
      </c>
      <c r="W32" s="19">
        <f>+'Cleaned Data'!W33-'Cleaned Data'!W32</f>
        <v>0.11666666666666714</v>
      </c>
      <c r="X32" s="19">
        <f>+'Cleaned Data'!X33-'Cleaned Data'!X32</f>
        <v>1.2833333333333314</v>
      </c>
      <c r="Y32" s="19">
        <f>+'Cleaned Data'!Y33-'Cleaned Data'!Y32</f>
        <v>0</v>
      </c>
      <c r="Z32" s="19">
        <f>+'Cleaned Data'!Z33-'Cleaned Data'!Z32</f>
        <v>1.3166666666666629</v>
      </c>
      <c r="AA32" s="19">
        <f>+'Cleaned Data'!AA33-'Cleaned Data'!AA32</f>
        <v>0</v>
      </c>
      <c r="AB32" s="19">
        <f>+'Cleaned Data'!AB33-'Cleaned Data'!AB32</f>
        <v>1.3166666666666664</v>
      </c>
      <c r="AC32" s="19">
        <f>+'Cleaned Data'!AC33-'Cleaned Data'!AC32</f>
        <v>0.28333333333333321</v>
      </c>
      <c r="AD32" s="19">
        <f>+'Cleaned Data'!AD33-'Cleaned Data'!AD32</f>
        <v>3.0666666666666664</v>
      </c>
      <c r="AE32" s="19">
        <f>+'Cleaned Data'!AE33-'Cleaned Data'!AE32</f>
        <v>0</v>
      </c>
      <c r="AF32" s="19">
        <f>+'Cleaned Data'!AF33-'Cleaned Data'!AF32</f>
        <v>0</v>
      </c>
      <c r="AG32" s="19">
        <f>+'Cleaned Data'!AG33-'Cleaned Data'!AG32</f>
        <v>0</v>
      </c>
      <c r="AH32" s="19">
        <f>+'Cleaned Data'!AH33-'Cleaned Data'!AH32</f>
        <v>0</v>
      </c>
      <c r="AI32" s="19">
        <f>+'Cleaned Data'!AI33-'Cleaned Data'!AI32</f>
        <v>1.1000000000000014</v>
      </c>
      <c r="AJ32" s="19">
        <f>+'Cleaned Data'!AJ33-'Cleaned Data'!AJ32</f>
        <v>0</v>
      </c>
      <c r="AK32" s="19">
        <f>+'Cleaned Data'!AK33-'Cleaned Data'!AK32</f>
        <v>2.3666666666666671</v>
      </c>
      <c r="AL32" s="19">
        <f>+'Cleaned Data'!AL33-'Cleaned Data'!AL32</f>
        <v>0</v>
      </c>
      <c r="AM32" s="19">
        <f>+'Cleaned Data'!AM33-'Cleaned Data'!AM32</f>
        <v>0</v>
      </c>
      <c r="AN32" s="19">
        <f>+'Cleaned Data'!AN33-'Cleaned Data'!AN32</f>
        <v>1.25</v>
      </c>
      <c r="AO32" s="19">
        <f>+'Cleaned Data'!AO33-'Cleaned Data'!AO32</f>
        <v>0</v>
      </c>
      <c r="AP32" s="19">
        <f>+'Cleaned Data'!AP33-'Cleaned Data'!AP32</f>
        <v>0.16666666666666785</v>
      </c>
      <c r="AQ32" s="19">
        <f>+'Cleaned Data'!AQ33-'Cleaned Data'!AQ32</f>
        <v>1.4499999999999886</v>
      </c>
      <c r="AR32" s="19">
        <f>+'Cleaned Data'!AR33-'Cleaned Data'!AR32</f>
        <v>1.2333333333333343</v>
      </c>
      <c r="AS32" s="19">
        <f>+'Cleaned Data'!AS33-'Cleaned Data'!AS32</f>
        <v>0</v>
      </c>
      <c r="AT32" s="19">
        <f>+'Cleaned Data'!AT33-'Cleaned Data'!AT32</f>
        <v>0</v>
      </c>
      <c r="AU32" s="19">
        <f>+'Cleaned Data'!AU33-'Cleaned Data'!AU32</f>
        <v>0</v>
      </c>
      <c r="AV32" s="19">
        <f>+'Cleaned Data'!AV33-'Cleaned Data'!AV32</f>
        <v>2.3333333333333357</v>
      </c>
      <c r="AW32" s="19">
        <f>+'Cleaned Data'!AW33-'Cleaned Data'!AW32</f>
        <v>0</v>
      </c>
      <c r="AX32" s="19">
        <f>+'Cleaned Data'!AX33-'Cleaned Data'!AX32</f>
        <v>3.25</v>
      </c>
      <c r="AY32" s="19">
        <f>+'Cleaned Data'!AY33-'Cleaned Data'!AY32</f>
        <v>0</v>
      </c>
      <c r="AZ32" s="19">
        <f>+'Cleaned Data'!AZ33-'Cleaned Data'!AZ32</f>
        <v>3.0833333333333286</v>
      </c>
      <c r="BA32" s="19">
        <f>+'Cleaned Data'!BA33-'Cleaned Data'!BA32</f>
        <v>0</v>
      </c>
      <c r="BB32" s="19">
        <f>+'Cleaned Data'!BB33-'Cleaned Data'!BB32</f>
        <v>0.28333333333333321</v>
      </c>
      <c r="BC32" s="19">
        <f>+'Cleaned Data'!BC33-'Cleaned Data'!BC32</f>
        <v>0</v>
      </c>
      <c r="BD32" s="19">
        <f>+'Cleaned Data'!BD33-'Cleaned Data'!BD32</f>
        <v>0</v>
      </c>
      <c r="BE32" s="19">
        <f>+'Cleaned Data'!BE33-'Cleaned Data'!BE32</f>
        <v>0</v>
      </c>
      <c r="BF32" s="19">
        <f>+'Cleaned Data'!BF33-'Cleaned Data'!BF32</f>
        <v>0</v>
      </c>
      <c r="BG32" s="19">
        <f>+'Cleaned Data'!BG33-'Cleaned Data'!BG32</f>
        <v>0</v>
      </c>
      <c r="BH32" s="19">
        <f>+'Cleaned Data'!BH33-'Cleaned Data'!BH32</f>
        <v>0</v>
      </c>
      <c r="BI32" s="19">
        <f>+'Cleaned Data'!BI33-'Cleaned Data'!BI32</f>
        <v>0</v>
      </c>
      <c r="BJ32" s="19">
        <f>+'Cleaned Data'!BJ33-'Cleaned Data'!BJ32</f>
        <v>0</v>
      </c>
      <c r="BK32" s="19">
        <f>+'Cleaned Data'!BK33-'Cleaned Data'!BK32</f>
        <v>0</v>
      </c>
      <c r="BL32" s="19">
        <f>+'Cleaned Data'!BL33-'Cleaned Data'!BL32</f>
        <v>0</v>
      </c>
      <c r="BM32" s="19">
        <f>+'Cleaned Data'!BM33-'Cleaned Data'!BM32</f>
        <v>0</v>
      </c>
      <c r="BN32" s="19">
        <f>+'Cleaned Data'!BN33-'Cleaned Data'!BN32</f>
        <v>0</v>
      </c>
      <c r="BO32" s="19">
        <f>+'Cleaned Data'!BO33-'Cleaned Data'!BO32</f>
        <v>3.2000000000000028</v>
      </c>
      <c r="BP32" s="19">
        <f>+'Cleaned Data'!BP33-'Cleaned Data'!BP32</f>
        <v>0.25</v>
      </c>
      <c r="BQ32" s="19">
        <f>+'Cleaned Data'!BQ33-'Cleaned Data'!BQ32</f>
        <v>4.1666666666666643</v>
      </c>
      <c r="BR32" s="19">
        <f>+'Cleaned Data'!BR33-'Cleaned Data'!BR32</f>
        <v>0</v>
      </c>
      <c r="BS32" s="19">
        <f>+'Cleaned Data'!BS33-'Cleaned Data'!BS32</f>
        <v>0</v>
      </c>
      <c r="BT32" s="19">
        <f>+'Cleaned Data'!BT33-'Cleaned Data'!BT32</f>
        <v>0</v>
      </c>
      <c r="BU32" s="19">
        <f>+'Cleaned Data'!BU33-'Cleaned Data'!BU32</f>
        <v>19.416666666666664</v>
      </c>
      <c r="BV32" s="19">
        <f>+'Cleaned Data'!BV33-'Cleaned Data'!BV32</f>
        <v>0</v>
      </c>
      <c r="BW32" s="19">
        <f>+'Cleaned Data'!BW33-'Cleaned Data'!BW32</f>
        <v>0</v>
      </c>
      <c r="BX32" s="19">
        <f>+'Cleaned Data'!BX33-'Cleaned Data'!BX32</f>
        <v>0.28333333333333144</v>
      </c>
      <c r="BY32" s="19">
        <f>+'Cleaned Data'!BY33-'Cleaned Data'!BY32</f>
        <v>0.8333333333333286</v>
      </c>
      <c r="BZ32" s="19">
        <f>+'Cleaned Data'!BZ33-'Cleaned Data'!BZ32</f>
        <v>0</v>
      </c>
      <c r="CA32" s="19">
        <f>+'Cleaned Data'!CA33-'Cleaned Data'!CA32</f>
        <v>1.5833333333333357</v>
      </c>
      <c r="CB32" s="19">
        <f>+'Cleaned Data'!CB33-'Cleaned Data'!CB32</f>
        <v>0</v>
      </c>
      <c r="CC32" s="19">
        <f>+'Cleaned Data'!CC33-'Cleaned Data'!CC32</f>
        <v>0</v>
      </c>
      <c r="CD32" s="19">
        <f>+'Cleaned Data'!CD33-'Cleaned Data'!CD32</f>
        <v>0</v>
      </c>
    </row>
    <row r="33" spans="1:82" x14ac:dyDescent="0.25">
      <c r="A33" s="215"/>
      <c r="B33" s="2" t="str">
        <f>+'Raw Data'!B36</f>
        <v>Direct</v>
      </c>
      <c r="C33" t="s">
        <v>28</v>
      </c>
      <c r="D33" s="19">
        <f>+'Cleaned Data'!D34-'Cleaned Data'!D33</f>
        <v>1.6000000000000014</v>
      </c>
      <c r="E33" s="19">
        <f>+'Cleaned Data'!E34-'Cleaned Data'!E33</f>
        <v>1.0333333333333314</v>
      </c>
      <c r="F33" s="19">
        <f>+'Cleaned Data'!F34-'Cleaned Data'!F33</f>
        <v>2.1666666666666643</v>
      </c>
      <c r="G33" s="19">
        <f>+'Cleaned Data'!G34-'Cleaned Data'!G33</f>
        <v>13.683333333333337</v>
      </c>
      <c r="H33" s="19">
        <f>+'Cleaned Data'!H34-'Cleaned Data'!H33</f>
        <v>0.56666666666666732</v>
      </c>
      <c r="I33" s="19">
        <f>+'Cleaned Data'!I34-'Cleaned Data'!I33</f>
        <v>5.1500000000000021</v>
      </c>
      <c r="J33" s="19">
        <f>+'Cleaned Data'!J34-'Cleaned Data'!J33</f>
        <v>0.64999999999999858</v>
      </c>
      <c r="K33" s="19">
        <f>+'Cleaned Data'!K34-'Cleaned Data'!K33</f>
        <v>0.83333333333333393</v>
      </c>
      <c r="L33" s="19">
        <f>+'Cleaned Data'!L34-'Cleaned Data'!L33</f>
        <v>5.283333333333335</v>
      </c>
      <c r="M33" s="19">
        <f>+'Cleaned Data'!M34-'Cleaned Data'!M33</f>
        <v>0.98333333333333783</v>
      </c>
      <c r="N33" s="19">
        <f>+'Cleaned Data'!N34-'Cleaned Data'!N33</f>
        <v>1.6000000000000014</v>
      </c>
      <c r="O33" s="19">
        <f>+'Cleaned Data'!O34-'Cleaned Data'!O33</f>
        <v>1.7833333333333314</v>
      </c>
      <c r="P33" s="19">
        <f>+'Cleaned Data'!P34-'Cleaned Data'!P33</f>
        <v>3.6833333333333371</v>
      </c>
      <c r="Q33" s="19">
        <f>+'Cleaned Data'!Q34-'Cleaned Data'!Q33</f>
        <v>0</v>
      </c>
      <c r="R33" s="19">
        <f>+'Cleaned Data'!R34-'Cleaned Data'!R33</f>
        <v>3.8666666666666671</v>
      </c>
      <c r="S33" s="19">
        <f>+'Cleaned Data'!S34-'Cleaned Data'!S33</f>
        <v>3.8833333333333329</v>
      </c>
      <c r="T33" s="19">
        <f>+'Cleaned Data'!T34-'Cleaned Data'!T33</f>
        <v>3.3666666666666671</v>
      </c>
      <c r="U33" s="19">
        <f>+'Cleaned Data'!U34-'Cleaned Data'!U33</f>
        <v>2.3500000000000014</v>
      </c>
      <c r="V33" s="19">
        <f>+'Cleaned Data'!V34-'Cleaned Data'!V33</f>
        <v>3.9500000000000028</v>
      </c>
      <c r="W33" s="19">
        <f>+'Cleaned Data'!W34-'Cleaned Data'!W33</f>
        <v>2.25</v>
      </c>
      <c r="X33" s="19">
        <f>+'Cleaned Data'!X34-'Cleaned Data'!X33</f>
        <v>5.533333333333335</v>
      </c>
      <c r="Y33" s="19">
        <f>+'Cleaned Data'!Y34-'Cleaned Data'!Y33</f>
        <v>0.8333333333333357</v>
      </c>
      <c r="Z33" s="19">
        <f>+'Cleaned Data'!Z34-'Cleaned Data'!Z33</f>
        <v>2.3999999999999986</v>
      </c>
      <c r="AA33" s="19">
        <f>+'Cleaned Data'!AA34-'Cleaned Data'!AA33</f>
        <v>3</v>
      </c>
      <c r="AB33" s="19">
        <f>+'Cleaned Data'!AB34-'Cleaned Data'!AB33</f>
        <v>1.4333333333333336</v>
      </c>
      <c r="AC33" s="19">
        <f>+'Cleaned Data'!AC34-'Cleaned Data'!AC33</f>
        <v>0</v>
      </c>
      <c r="AD33" s="19">
        <f>+'Cleaned Data'!AD34-'Cleaned Data'!AD33</f>
        <v>0.10000000000000142</v>
      </c>
      <c r="AE33" s="19">
        <f>+'Cleaned Data'!AE34-'Cleaned Data'!AE33</f>
        <v>4.0833333333333357</v>
      </c>
      <c r="AF33" s="19">
        <f>+'Cleaned Data'!AF34-'Cleaned Data'!AF33</f>
        <v>1.9666666666666686</v>
      </c>
      <c r="AG33" s="19">
        <f>+'Cleaned Data'!AG34-'Cleaned Data'!AG33</f>
        <v>0.19999999999999929</v>
      </c>
      <c r="AH33" s="19">
        <f>+'Cleaned Data'!AH34-'Cleaned Data'!AH33</f>
        <v>1.7999999999999972</v>
      </c>
      <c r="AI33" s="19">
        <f>+'Cleaned Data'!AI34-'Cleaned Data'!AI33</f>
        <v>2.25</v>
      </c>
      <c r="AJ33" s="19">
        <f>+'Cleaned Data'!AJ34-'Cleaned Data'!AJ33</f>
        <v>4.3333333333333339</v>
      </c>
      <c r="AK33" s="19">
        <f>+'Cleaned Data'!AK34-'Cleaned Data'!AK33</f>
        <v>2.1333333333333329</v>
      </c>
      <c r="AL33" s="19">
        <f>+'Cleaned Data'!AL34-'Cleaned Data'!AL33</f>
        <v>3.75</v>
      </c>
      <c r="AM33" s="19">
        <f>+'Cleaned Data'!AM34-'Cleaned Data'!AM33</f>
        <v>9.0333333333333314</v>
      </c>
      <c r="AN33" s="19">
        <f>+'Cleaned Data'!AN34-'Cleaned Data'!AN33</f>
        <v>1.0500000000000007</v>
      </c>
      <c r="AO33" s="19">
        <f>+'Cleaned Data'!AO34-'Cleaned Data'!AO33</f>
        <v>2.8000000000000007</v>
      </c>
      <c r="AP33" s="19">
        <f>+'Cleaned Data'!AP34-'Cleaned Data'!AP33</f>
        <v>1.5</v>
      </c>
      <c r="AQ33" s="19">
        <f>+'Cleaned Data'!AQ34-'Cleaned Data'!AQ33</f>
        <v>3.9666666666666686</v>
      </c>
      <c r="AR33" s="19">
        <f>+'Cleaned Data'!AR34-'Cleaned Data'!AR33</f>
        <v>2.9666666666666686</v>
      </c>
      <c r="AS33" s="19">
        <f>+'Cleaned Data'!AS34-'Cleaned Data'!AS33</f>
        <v>2.8999999999999986</v>
      </c>
      <c r="AT33" s="19">
        <f>+'Cleaned Data'!AT34-'Cleaned Data'!AT33</f>
        <v>3.9833333333333343</v>
      </c>
      <c r="AU33" s="19">
        <f>+'Cleaned Data'!AU34-'Cleaned Data'!AU33</f>
        <v>1.1500000000000021</v>
      </c>
      <c r="AV33" s="19">
        <f>+'Cleaned Data'!AV34-'Cleaned Data'!AV33</f>
        <v>8.2666666666666657</v>
      </c>
      <c r="AW33" s="19">
        <f>+'Cleaned Data'!AW34-'Cleaned Data'!AW33</f>
        <v>0.88333333333333286</v>
      </c>
      <c r="AX33" s="19">
        <f>+'Cleaned Data'!AX34-'Cleaned Data'!AX33</f>
        <v>1</v>
      </c>
      <c r="AY33" s="19">
        <f>+'Cleaned Data'!AY34-'Cleaned Data'!AY33</f>
        <v>42</v>
      </c>
      <c r="AZ33" s="19">
        <f>+'Cleaned Data'!AZ34-'Cleaned Data'!AZ33</f>
        <v>4.9166666666666714</v>
      </c>
      <c r="BA33" s="19">
        <f>+'Cleaned Data'!BA34-'Cleaned Data'!BA33</f>
        <v>3.1499999999999986</v>
      </c>
      <c r="BB33" s="19">
        <f>+'Cleaned Data'!BB34-'Cleaned Data'!BB33</f>
        <v>3.3333333333333215E-2</v>
      </c>
      <c r="BC33" s="19">
        <f>+'Cleaned Data'!BC34-'Cleaned Data'!BC33</f>
        <v>1.2833333333333314</v>
      </c>
      <c r="BD33" s="19">
        <f>+'Cleaned Data'!BD34-'Cleaned Data'!BD33</f>
        <v>1.43333333333333</v>
      </c>
      <c r="BE33" s="19">
        <f>+'Cleaned Data'!BE34-'Cleaned Data'!BE33</f>
        <v>1.3000000000000007</v>
      </c>
      <c r="BF33" s="19">
        <f>+'Cleaned Data'!BF34-'Cleaned Data'!BF33</f>
        <v>1.8000000000000007</v>
      </c>
      <c r="BG33" s="19">
        <f>+'Cleaned Data'!BG34-'Cleaned Data'!BG33</f>
        <v>2.1833333333333336</v>
      </c>
      <c r="BH33" s="19">
        <f>+'Cleaned Data'!BH34-'Cleaned Data'!BH33</f>
        <v>0.95000000000000284</v>
      </c>
      <c r="BI33" s="19">
        <f>+'Cleaned Data'!BI34-'Cleaned Data'!BI33</f>
        <v>2.6666666666666643</v>
      </c>
      <c r="BJ33" s="19">
        <f>+'Cleaned Data'!BJ34-'Cleaned Data'!BJ33</f>
        <v>4.9333333333333336</v>
      </c>
      <c r="BK33" s="19">
        <f>+'Cleaned Data'!BK34-'Cleaned Data'!BK33</f>
        <v>5</v>
      </c>
      <c r="BL33" s="19">
        <f>+'Cleaned Data'!BL34-'Cleaned Data'!BL33</f>
        <v>1.7833333333333314</v>
      </c>
      <c r="BM33" s="19">
        <f>+'Cleaned Data'!BM34-'Cleaned Data'!BM33</f>
        <v>2.0499999999999972</v>
      </c>
      <c r="BN33" s="19">
        <f>+'Cleaned Data'!BN34-'Cleaned Data'!BN33</f>
        <v>1.9500000000000028</v>
      </c>
      <c r="BO33" s="19">
        <f>+'Cleaned Data'!BO34-'Cleaned Data'!BO33</f>
        <v>4.1666666666666643</v>
      </c>
      <c r="BP33" s="19">
        <f>+'Cleaned Data'!BP34-'Cleaned Data'!BP33</f>
        <v>1.5</v>
      </c>
      <c r="BQ33" s="19">
        <f>+'Cleaned Data'!BQ34-'Cleaned Data'!BQ33</f>
        <v>5.11666666666666</v>
      </c>
      <c r="BR33" s="19">
        <f>+'Cleaned Data'!BR34-'Cleaned Data'!BR33</f>
        <v>4.3833333333333329</v>
      </c>
      <c r="BS33" s="19">
        <f>+'Cleaned Data'!BS34-'Cleaned Data'!BS33</f>
        <v>0.33333333333333215</v>
      </c>
      <c r="BT33" s="19">
        <f>+'Cleaned Data'!BT34-'Cleaned Data'!BT33</f>
        <v>3.2833333333333385</v>
      </c>
      <c r="BU33" s="19">
        <f>+'Cleaned Data'!BU34-'Cleaned Data'!BU33</f>
        <v>7.4333333333333371</v>
      </c>
      <c r="BV33" s="19">
        <f>+'Cleaned Data'!BV34-'Cleaned Data'!BV33</f>
        <v>0.36666666666666714</v>
      </c>
      <c r="BW33" s="19">
        <f>+'Cleaned Data'!BW34-'Cleaned Data'!BW33</f>
        <v>0.36666666666666359</v>
      </c>
      <c r="BX33" s="19">
        <f>+'Cleaned Data'!BX34-'Cleaned Data'!BX33</f>
        <v>0.69999999999999929</v>
      </c>
      <c r="BY33" s="19">
        <f>+'Cleaned Data'!BY34-'Cleaned Data'!BY33</f>
        <v>5.0999999999999943</v>
      </c>
      <c r="BZ33" s="19">
        <f>+'Cleaned Data'!BZ34-'Cleaned Data'!BZ33</f>
        <v>1.1833333333333353</v>
      </c>
      <c r="CA33" s="19">
        <f>+'Cleaned Data'!CA34-'Cleaned Data'!CA33</f>
        <v>1.3999999999999986</v>
      </c>
      <c r="CB33" s="19">
        <f>+'Cleaned Data'!CB34-'Cleaned Data'!CB33</f>
        <v>2.1833333333333336</v>
      </c>
      <c r="CC33" s="19">
        <f>+'Cleaned Data'!CC34-'Cleaned Data'!CC33</f>
        <v>0.6666666666666643</v>
      </c>
      <c r="CD33" s="19">
        <f>+'Cleaned Data'!CD34-'Cleaned Data'!CD33</f>
        <v>1.3333333333333321</v>
      </c>
    </row>
    <row r="34" spans="1:82" x14ac:dyDescent="0.25">
      <c r="A34" s="215"/>
      <c r="B34" s="2" t="str">
        <f>+'Raw Data'!B37</f>
        <v>Internal Travel</v>
      </c>
      <c r="C34" t="s">
        <v>29</v>
      </c>
      <c r="D34" s="19">
        <f>+'Cleaned Data'!D35-'Cleaned Data'!D34</f>
        <v>0.31666666666666643</v>
      </c>
      <c r="E34" s="19">
        <f>+'Cleaned Data'!E35-'Cleaned Data'!E34</f>
        <v>2.7666666666666657</v>
      </c>
      <c r="F34" s="19">
        <f>+'Cleaned Data'!F35-'Cleaned Data'!F34</f>
        <v>2.8333333333333357</v>
      </c>
      <c r="G34" s="19">
        <f>+'Cleaned Data'!G35-'Cleaned Data'!G34</f>
        <v>5.1999999999999886</v>
      </c>
      <c r="H34" s="19">
        <f>+'Cleaned Data'!H35-'Cleaned Data'!H34</f>
        <v>0.49999999999999911</v>
      </c>
      <c r="I34" s="19">
        <f>+'Cleaned Data'!I35-'Cleaned Data'!I34</f>
        <v>0.53333333333333144</v>
      </c>
      <c r="J34" s="19">
        <f>+'Cleaned Data'!J35-'Cleaned Data'!J34</f>
        <v>1.783333333333335</v>
      </c>
      <c r="K34" s="19">
        <f>+'Cleaned Data'!K35-'Cleaned Data'!K34</f>
        <v>0.69999999999999929</v>
      </c>
      <c r="L34" s="19">
        <f>+'Cleaned Data'!L35-'Cleaned Data'!L34</f>
        <v>5.3166666666666629</v>
      </c>
      <c r="M34" s="19">
        <f>+'Cleaned Data'!M35-'Cleaned Data'!M34</f>
        <v>1.0833333333333286</v>
      </c>
      <c r="N34" s="19">
        <f>+'Cleaned Data'!N35-'Cleaned Data'!N34</f>
        <v>2.6666666666666643</v>
      </c>
      <c r="O34" s="19">
        <f>+'Cleaned Data'!O35-'Cleaned Data'!O34</f>
        <v>3.5000000000000036</v>
      </c>
      <c r="P34" s="19">
        <f>+'Cleaned Data'!P35-'Cleaned Data'!P34</f>
        <v>2.0999999999999943</v>
      </c>
      <c r="Q34" s="19">
        <f>+'Cleaned Data'!Q35-'Cleaned Data'!Q34</f>
        <v>0.33333333333333348</v>
      </c>
      <c r="R34" s="19">
        <f>+'Cleaned Data'!R35-'Cleaned Data'!R34</f>
        <v>1.75</v>
      </c>
      <c r="S34" s="19">
        <f>+'Cleaned Data'!S35-'Cleaned Data'!S34</f>
        <v>0.43333333333333002</v>
      </c>
      <c r="T34" s="19">
        <f>+'Cleaned Data'!T35-'Cleaned Data'!T34</f>
        <v>-0.79999999999999716</v>
      </c>
      <c r="U34" s="19">
        <f>+'Cleaned Data'!U35-'Cleaned Data'!U34</f>
        <v>0.79999999999999716</v>
      </c>
      <c r="V34" s="19">
        <f>+'Cleaned Data'!V35-'Cleaned Data'!V34</f>
        <v>1.4166666666666643</v>
      </c>
      <c r="W34" s="19">
        <f>+'Cleaned Data'!W35-'Cleaned Data'!W34</f>
        <v>0.20000000000000284</v>
      </c>
      <c r="X34" s="19">
        <f>+'Cleaned Data'!X35-'Cleaned Data'!X34</f>
        <v>2.6166666666666671</v>
      </c>
      <c r="Y34" s="19">
        <f>+'Cleaned Data'!Y35-'Cleaned Data'!Y34</f>
        <v>2.1999999999999957</v>
      </c>
      <c r="Z34" s="19">
        <f>+'Cleaned Data'!Z35-'Cleaned Data'!Z34</f>
        <v>0.6666666666666714</v>
      </c>
      <c r="AA34" s="19">
        <f>+'Cleaned Data'!AA35-'Cleaned Data'!AA34</f>
        <v>2</v>
      </c>
      <c r="AB34" s="19">
        <f>+'Cleaned Data'!AB35-'Cleaned Data'!AB34</f>
        <v>1.1000000000000014</v>
      </c>
      <c r="AC34" s="19">
        <f>+'Cleaned Data'!AC35-'Cleaned Data'!AC34</f>
        <v>27.1</v>
      </c>
      <c r="AD34" s="19">
        <f>+'Cleaned Data'!AD35-'Cleaned Data'!AD34</f>
        <v>0.61666666666666536</v>
      </c>
      <c r="AE34" s="19">
        <f>+'Cleaned Data'!AE35-'Cleaned Data'!AE34</f>
        <v>0.5833333333333357</v>
      </c>
      <c r="AF34" s="19">
        <f>+'Cleaned Data'!AF35-'Cleaned Data'!AF34</f>
        <v>0.88333333333333286</v>
      </c>
      <c r="AG34" s="19">
        <f>+'Cleaned Data'!AG35-'Cleaned Data'!AG34</f>
        <v>8.3333333333333925E-2</v>
      </c>
      <c r="AH34" s="19">
        <f>+'Cleaned Data'!AH35-'Cleaned Data'!AH34</f>
        <v>3.9166666666666714</v>
      </c>
      <c r="AI34" s="19">
        <f>+'Cleaned Data'!AI35-'Cleaned Data'!AI34</f>
        <v>2.25</v>
      </c>
      <c r="AJ34" s="19">
        <f>+'Cleaned Data'!AJ35-'Cleaned Data'!AJ34</f>
        <v>1.5</v>
      </c>
      <c r="AK34" s="19">
        <f>+'Cleaned Data'!AK35-'Cleaned Data'!AK34</f>
        <v>0.60000000000000142</v>
      </c>
      <c r="AL34" s="19">
        <f>+'Cleaned Data'!AL35-'Cleaned Data'!AL34</f>
        <v>1.0166666666666657</v>
      </c>
      <c r="AM34" s="19">
        <f>+'Cleaned Data'!AM35-'Cleaned Data'!AM34</f>
        <v>0.75</v>
      </c>
      <c r="AN34" s="19">
        <f>+'Cleaned Data'!AN35-'Cleaned Data'!AN34</f>
        <v>0.81666666666666643</v>
      </c>
      <c r="AO34" s="19">
        <f>+'Cleaned Data'!AO35-'Cleaned Data'!AO34</f>
        <v>0.11666666666666714</v>
      </c>
      <c r="AP34" s="19">
        <f>+'Cleaned Data'!AP35-'Cleaned Data'!AP34</f>
        <v>0.33333333333333215</v>
      </c>
      <c r="AQ34" s="19">
        <f>+'Cleaned Data'!AQ35-'Cleaned Data'!AQ34</f>
        <v>5.1500000000000057</v>
      </c>
      <c r="AR34" s="19">
        <f>+'Cleaned Data'!AR35-'Cleaned Data'!AR34</f>
        <v>0.6666666666666643</v>
      </c>
      <c r="AS34" s="19">
        <f>+'Cleaned Data'!AS35-'Cleaned Data'!AS34</f>
        <v>1.8666666666666671</v>
      </c>
      <c r="AT34" s="19">
        <f>+'Cleaned Data'!AT35-'Cleaned Data'!AT34</f>
        <v>2.5500000000000007</v>
      </c>
      <c r="AU34" s="19">
        <f>+'Cleaned Data'!AU35-'Cleaned Data'!AU34</f>
        <v>2.6333333333333329</v>
      </c>
      <c r="AV34" s="19">
        <f>+'Cleaned Data'!AV35-'Cleaned Data'!AV34</f>
        <v>3.2333333333333343</v>
      </c>
      <c r="AW34" s="19">
        <f>+'Cleaned Data'!AW35-'Cleaned Data'!AW34</f>
        <v>5.8999999999999986</v>
      </c>
      <c r="AX34" s="19">
        <f>+'Cleaned Data'!AX35-'Cleaned Data'!AX34</f>
        <v>0.5</v>
      </c>
      <c r="AY34" s="19">
        <f>+'Cleaned Data'!AY35-'Cleaned Data'!AY34</f>
        <v>5</v>
      </c>
      <c r="AZ34" s="19">
        <f>+'Cleaned Data'!AZ35-'Cleaned Data'!AZ34</f>
        <v>0.3333333333333286</v>
      </c>
      <c r="BA34" s="19">
        <f>+'Cleaned Data'!BA35-'Cleaned Data'!BA34</f>
        <v>6.6333333333333329</v>
      </c>
      <c r="BB34" s="19">
        <f>+'Cleaned Data'!BB35-'Cleaned Data'!BB34</f>
        <v>0.16666666666666785</v>
      </c>
      <c r="BC34" s="19">
        <f>+'Cleaned Data'!BC35-'Cleaned Data'!BC34</f>
        <v>5.9666666666666686</v>
      </c>
      <c r="BD34" s="19">
        <f>+'Cleaned Data'!BD35-'Cleaned Data'!BD34</f>
        <v>4.9833333333333343</v>
      </c>
      <c r="BE34" s="19">
        <f>+'Cleaned Data'!BE35-'Cleaned Data'!BE34</f>
        <v>4.7833333333333314</v>
      </c>
      <c r="BF34" s="19">
        <f>+'Cleaned Data'!BF35-'Cleaned Data'!BF34</f>
        <v>4.3666666666666671</v>
      </c>
      <c r="BG34" s="19">
        <f>+'Cleaned Data'!BG35-'Cleaned Data'!BG34</f>
        <v>4.1000000000000014</v>
      </c>
      <c r="BH34" s="19">
        <f>+'Cleaned Data'!BH35-'Cleaned Data'!BH34</f>
        <v>3.9499999999999993</v>
      </c>
      <c r="BI34" s="19">
        <f>+'Cleaned Data'!BI35-'Cleaned Data'!BI34</f>
        <v>3.3666666666666671</v>
      </c>
      <c r="BJ34" s="19">
        <f>+'Cleaned Data'!BJ35-'Cleaned Data'!BJ34</f>
        <v>1.6666666666666679</v>
      </c>
      <c r="BK34" s="19">
        <f>+'Cleaned Data'!BK35-'Cleaned Data'!BK34</f>
        <v>0</v>
      </c>
      <c r="BL34" s="19">
        <f>+'Cleaned Data'!BL35-'Cleaned Data'!BL34</f>
        <v>2</v>
      </c>
      <c r="BM34" s="19">
        <f>+'Cleaned Data'!BM35-'Cleaned Data'!BM34</f>
        <v>2.81666666666667</v>
      </c>
      <c r="BN34" s="19">
        <f>+'Cleaned Data'!BN35-'Cleaned Data'!BN34</f>
        <v>3</v>
      </c>
      <c r="BO34" s="19">
        <f>+'Cleaned Data'!BO35-'Cleaned Data'!BO34</f>
        <v>6.3333333333333286</v>
      </c>
      <c r="BP34" s="19">
        <f>+'Cleaned Data'!BP35-'Cleaned Data'!BP34</f>
        <v>3.1666666666666643</v>
      </c>
      <c r="BQ34" s="19">
        <f>+'Cleaned Data'!BQ35-'Cleaned Data'!BQ34</f>
        <v>6.5</v>
      </c>
      <c r="BR34" s="19">
        <f>+'Cleaned Data'!BR35-'Cleaned Data'!BR34</f>
        <v>1.6166666666666742</v>
      </c>
      <c r="BS34" s="19">
        <f>+'Cleaned Data'!BS35-'Cleaned Data'!BS34</f>
        <v>0.68333333333333357</v>
      </c>
      <c r="BT34" s="19">
        <f>+'Cleaned Data'!BT35-'Cleaned Data'!BT34</f>
        <v>1.0333333333333314</v>
      </c>
      <c r="BU34" s="19">
        <f>+'Cleaned Data'!BU35-'Cleaned Data'!BU34</f>
        <v>2.4833333333333343</v>
      </c>
      <c r="BV34" s="19">
        <f>+'Cleaned Data'!BV35-'Cleaned Data'!BV34</f>
        <v>2.2833333333333385</v>
      </c>
      <c r="BW34" s="19">
        <f>+'Cleaned Data'!BW35-'Cleaned Data'!BW34</f>
        <v>4.1000000000000014</v>
      </c>
      <c r="BX34" s="19">
        <f>+'Cleaned Data'!BX35-'Cleaned Data'!BX34</f>
        <v>4.5833333333333357</v>
      </c>
      <c r="BY34" s="19">
        <f>+'Cleaned Data'!BY35-'Cleaned Data'!BY34</f>
        <v>3</v>
      </c>
      <c r="BZ34" s="19">
        <f>+'Cleaned Data'!BZ35-'Cleaned Data'!BZ34</f>
        <v>0.54999999999999716</v>
      </c>
      <c r="CA34" s="19">
        <f>+'Cleaned Data'!CA35-'Cleaned Data'!CA34</f>
        <v>1.6833333333333336</v>
      </c>
      <c r="CB34" s="19">
        <f>+'Cleaned Data'!CB35-'Cleaned Data'!CB34</f>
        <v>3.3666666666666671</v>
      </c>
      <c r="CC34" s="19">
        <f>+'Cleaned Data'!CC35-'Cleaned Data'!CC34</f>
        <v>2.56666666666667</v>
      </c>
      <c r="CD34" s="19">
        <f>+'Cleaned Data'!CD35-'Cleaned Data'!CD34</f>
        <v>3.0833333333333321</v>
      </c>
    </row>
    <row r="35" spans="1:82" x14ac:dyDescent="0.25">
      <c r="A35" s="215"/>
      <c r="B35" s="46" t="str">
        <f>+'Raw Data'!B38</f>
        <v>Indirect 1</v>
      </c>
      <c r="C35" s="47" t="s">
        <v>30</v>
      </c>
    </row>
    <row r="36" spans="1:82" x14ac:dyDescent="0.25">
      <c r="A36" s="215"/>
      <c r="B36" s="2" t="str">
        <f>+'Raw Data'!B39</f>
        <v>Indirect 1</v>
      </c>
      <c r="C36" t="s">
        <v>31</v>
      </c>
      <c r="D36" s="19">
        <f>+'Cleaned Data'!D37-'Cleaned Data'!D36</f>
        <v>0.58333333333333337</v>
      </c>
      <c r="E36" s="19">
        <f>+'Cleaned Data'!E37-'Cleaned Data'!E36</f>
        <v>2.0666666666666669</v>
      </c>
      <c r="F36" s="19">
        <f>+'Cleaned Data'!F37-'Cleaned Data'!F36</f>
        <v>0</v>
      </c>
      <c r="G36" s="19">
        <f>+'Cleaned Data'!G37-'Cleaned Data'!G36</f>
        <v>10.516666666666667</v>
      </c>
      <c r="H36" s="19">
        <f>+'Cleaned Data'!H37-'Cleaned Data'!H36</f>
        <v>2.5</v>
      </c>
      <c r="I36" s="19">
        <f>+'Cleaned Data'!I37-'Cleaned Data'!I36</f>
        <v>4.4666666666666668</v>
      </c>
      <c r="J36" s="19">
        <f>+'Cleaned Data'!J37-'Cleaned Data'!J36</f>
        <v>0</v>
      </c>
      <c r="K36" s="19">
        <f>+'Cleaned Data'!K37-'Cleaned Data'!K36</f>
        <v>0</v>
      </c>
      <c r="L36" s="19">
        <f>+'Cleaned Data'!L37-'Cleaned Data'!L36</f>
        <v>3.7666666666666666</v>
      </c>
      <c r="M36" s="19">
        <f>+'Cleaned Data'!M37-'Cleaned Data'!M36</f>
        <v>0.38333333333333336</v>
      </c>
      <c r="N36" s="19">
        <f>+'Cleaned Data'!N37-'Cleaned Data'!N36</f>
        <v>5.166666666666667</v>
      </c>
      <c r="O36" s="19">
        <f>+'Cleaned Data'!O37-'Cleaned Data'!O36</f>
        <v>11.716666666666667</v>
      </c>
      <c r="P36" s="19">
        <f>+'Cleaned Data'!P37-'Cleaned Data'!P36</f>
        <v>1.2666666666666666</v>
      </c>
      <c r="Q36" s="19">
        <f>+'Cleaned Data'!Q37-'Cleaned Data'!Q36</f>
        <v>1.9833333333333334</v>
      </c>
      <c r="R36" s="19">
        <f>+'Cleaned Data'!R37-'Cleaned Data'!R36</f>
        <v>3.8333333333333335</v>
      </c>
      <c r="S36" s="19">
        <f>+'Cleaned Data'!S37-'Cleaned Data'!S36</f>
        <v>2.3666666666666667</v>
      </c>
      <c r="T36" s="19">
        <f>+'Cleaned Data'!T37-'Cleaned Data'!T36</f>
        <v>0.71666666666666667</v>
      </c>
      <c r="U36" s="19">
        <f>+'Cleaned Data'!U37-'Cleaned Data'!U36</f>
        <v>0.6</v>
      </c>
      <c r="V36" s="19">
        <f>+'Cleaned Data'!V37-'Cleaned Data'!V36</f>
        <v>0</v>
      </c>
      <c r="W36" s="19">
        <f>+'Cleaned Data'!W37-'Cleaned Data'!W36</f>
        <v>0.25</v>
      </c>
      <c r="X36" s="19">
        <f>+'Cleaned Data'!X37-'Cleaned Data'!X36</f>
        <v>0</v>
      </c>
      <c r="Y36" s="19">
        <f>+'Cleaned Data'!Y37-'Cleaned Data'!Y36</f>
        <v>0.76666666666666572</v>
      </c>
      <c r="Z36" s="19">
        <f>+'Cleaned Data'!Z37-'Cleaned Data'!Z36</f>
        <v>1.8333333333333335</v>
      </c>
      <c r="AA36" s="19">
        <f>+'Cleaned Data'!AA37-'Cleaned Data'!AA36</f>
        <v>3.45</v>
      </c>
      <c r="AB36" s="19">
        <f>+'Cleaned Data'!AB37-'Cleaned Data'!AB36</f>
        <v>0</v>
      </c>
      <c r="AC36" s="19">
        <f>+'Cleaned Data'!AC37-'Cleaned Data'!AC36</f>
        <v>3.3833333333333333</v>
      </c>
      <c r="AD36" s="19">
        <f>+'Cleaned Data'!AD37-'Cleaned Data'!AD36</f>
        <v>8.6666666666666661</v>
      </c>
      <c r="AE36" s="19">
        <f>+'Cleaned Data'!AE37-'Cleaned Data'!AE36</f>
        <v>2.5</v>
      </c>
      <c r="AF36" s="19">
        <f>+'Cleaned Data'!AF37-'Cleaned Data'!AF36</f>
        <v>0.38333333333333336</v>
      </c>
      <c r="AG36" s="19">
        <f>+'Cleaned Data'!AG37-'Cleaned Data'!AG36</f>
        <v>3.5</v>
      </c>
      <c r="AH36" s="19">
        <f>+'Cleaned Data'!AH37-'Cleaned Data'!AH36</f>
        <v>2.15</v>
      </c>
      <c r="AI36" s="19">
        <f>+'Cleaned Data'!AI37-'Cleaned Data'!AI36</f>
        <v>0</v>
      </c>
      <c r="AJ36" s="19">
        <f>+'Cleaned Data'!AJ37-'Cleaned Data'!AJ36</f>
        <v>1.1666666666666667</v>
      </c>
      <c r="AK36" s="19">
        <f>+'Cleaned Data'!AK37-'Cleaned Data'!AK36</f>
        <v>1.5166666666666666</v>
      </c>
      <c r="AL36" s="19">
        <f>+'Cleaned Data'!AL37-'Cleaned Data'!AL36</f>
        <v>0.18333333333333332</v>
      </c>
      <c r="AM36" s="19">
        <f>+'Cleaned Data'!AM37-'Cleaned Data'!AM36</f>
        <v>0</v>
      </c>
      <c r="AN36" s="19">
        <f>+'Cleaned Data'!AN37-'Cleaned Data'!AN36</f>
        <v>6.1</v>
      </c>
      <c r="AO36" s="19">
        <f>+'Cleaned Data'!AO37-'Cleaned Data'!AO36</f>
        <v>1.85</v>
      </c>
      <c r="AP36" s="19">
        <f>+'Cleaned Data'!AP37-'Cleaned Data'!AP36</f>
        <v>0</v>
      </c>
      <c r="AQ36" s="19">
        <f>+'Cleaned Data'!AQ37-'Cleaned Data'!AQ36</f>
        <v>0.41666666666666669</v>
      </c>
      <c r="AR36" s="19">
        <f>+'Cleaned Data'!AR37-'Cleaned Data'!AR36</f>
        <v>2.3166666666666664</v>
      </c>
      <c r="AS36" s="19">
        <f>+'Cleaned Data'!AS37-'Cleaned Data'!AS36</f>
        <v>1.6833333333333333</v>
      </c>
      <c r="AT36" s="19">
        <f>+'Cleaned Data'!AT37-'Cleaned Data'!AT36</f>
        <v>1.6666666666666665</v>
      </c>
      <c r="AU36" s="19">
        <f>+'Cleaned Data'!AU37-'Cleaned Data'!AU36</f>
        <v>1.5166666666666666</v>
      </c>
      <c r="AV36" s="19">
        <f>+'Cleaned Data'!AV37-'Cleaned Data'!AV36</f>
        <v>2.25</v>
      </c>
      <c r="AW36" s="19">
        <f>+'Cleaned Data'!AW37-'Cleaned Data'!AW36</f>
        <v>2.4500000000000002</v>
      </c>
      <c r="AX36" s="19">
        <f>+'Cleaned Data'!AX37-'Cleaned Data'!AX36</f>
        <v>0.5</v>
      </c>
      <c r="AY36" s="19">
        <f>+'Cleaned Data'!AY37-'Cleaned Data'!AY36</f>
        <v>0</v>
      </c>
      <c r="AZ36" s="19">
        <f>+'Cleaned Data'!AZ37-'Cleaned Data'!AZ36</f>
        <v>3.8833333333333333</v>
      </c>
      <c r="BA36" s="19">
        <f>+'Cleaned Data'!BA37-'Cleaned Data'!BA36</f>
        <v>3.5666666666666664</v>
      </c>
      <c r="BB36" s="19">
        <f>+'Cleaned Data'!BB37-'Cleaned Data'!BB36</f>
        <v>0</v>
      </c>
      <c r="BC36" s="19">
        <f>+'Cleaned Data'!BC37-'Cleaned Data'!BC36</f>
        <v>2.5666666666666664</v>
      </c>
      <c r="BD36" s="19">
        <f>+'Cleaned Data'!BD37-'Cleaned Data'!BD36</f>
        <v>2.6166666666666667</v>
      </c>
      <c r="BE36" s="19">
        <f>+'Cleaned Data'!BE37-'Cleaned Data'!BE36</f>
        <v>2.0833333333333335</v>
      </c>
      <c r="BF36" s="19">
        <f>+'Cleaned Data'!BF37-'Cleaned Data'!BF36</f>
        <v>2.2166666666666668</v>
      </c>
      <c r="BG36" s="19">
        <f>+'Cleaned Data'!BG37-'Cleaned Data'!BG36</f>
        <v>1.95</v>
      </c>
      <c r="BH36" s="19">
        <f>+'Cleaned Data'!BH37-'Cleaned Data'!BH36</f>
        <v>2.1333333333333333</v>
      </c>
      <c r="BI36" s="19">
        <f>+'Cleaned Data'!BI37-'Cleaned Data'!BI36</f>
        <v>3</v>
      </c>
      <c r="BJ36" s="19">
        <f>+'Cleaned Data'!BJ37-'Cleaned Data'!BJ36</f>
        <v>1.85</v>
      </c>
      <c r="BK36" s="19">
        <f>+'Cleaned Data'!BK37-'Cleaned Data'!BK36</f>
        <v>1.3166666666666667</v>
      </c>
      <c r="BL36" s="19">
        <f>+'Cleaned Data'!BL37-'Cleaned Data'!BL36</f>
        <v>0.5</v>
      </c>
      <c r="BM36" s="19">
        <f>+'Cleaned Data'!BM37-'Cleaned Data'!BM36</f>
        <v>0.53333333333333333</v>
      </c>
      <c r="BN36" s="19">
        <f>+'Cleaned Data'!BN37-'Cleaned Data'!BN36</f>
        <v>2.5</v>
      </c>
      <c r="BO36" s="19">
        <f>+'Cleaned Data'!BO37-'Cleaned Data'!BO36</f>
        <v>5.5333333333333332</v>
      </c>
      <c r="BP36" s="19">
        <f>+'Cleaned Data'!BP37-'Cleaned Data'!BP36</f>
        <v>2.25</v>
      </c>
      <c r="BQ36" s="19">
        <f>+'Cleaned Data'!BQ37-'Cleaned Data'!BQ36</f>
        <v>4.583333333333333</v>
      </c>
      <c r="BR36" s="19">
        <f>+'Cleaned Data'!BR37-'Cleaned Data'!BR36</f>
        <v>10</v>
      </c>
      <c r="BS36" s="19">
        <f>+'Cleaned Data'!BS37-'Cleaned Data'!BS36</f>
        <v>0</v>
      </c>
      <c r="BT36" s="19">
        <f>+'Cleaned Data'!BT37-'Cleaned Data'!BT36</f>
        <v>0</v>
      </c>
      <c r="BU36" s="19">
        <f>+'Cleaned Data'!BU37-'Cleaned Data'!BU36</f>
        <v>4.916666666666667</v>
      </c>
      <c r="BV36" s="19">
        <f>+'Cleaned Data'!BV37-'Cleaned Data'!BV36</f>
        <v>2.3333333333333335</v>
      </c>
      <c r="BW36" s="19">
        <f>+'Cleaned Data'!BW37-'Cleaned Data'!BW36</f>
        <v>4.3499999999999996</v>
      </c>
      <c r="BX36" s="19">
        <f>+'Cleaned Data'!BX37-'Cleaned Data'!BX36</f>
        <v>1.8</v>
      </c>
      <c r="BY36" s="19">
        <f>+'Cleaned Data'!BY37-'Cleaned Data'!BY36</f>
        <v>2.9666666666666668</v>
      </c>
      <c r="BZ36" s="19">
        <f>+'Cleaned Data'!BZ37-'Cleaned Data'!BZ36</f>
        <v>0</v>
      </c>
      <c r="CA36" s="19">
        <f>+'Cleaned Data'!CA37-'Cleaned Data'!CA36</f>
        <v>1.6833333333333333</v>
      </c>
      <c r="CB36" s="19">
        <f>+'Cleaned Data'!CB37-'Cleaned Data'!CB36</f>
        <v>1.7</v>
      </c>
      <c r="CC36" s="19">
        <f>+'Cleaned Data'!CC37-'Cleaned Data'!CC36</f>
        <v>2.1666666666666665</v>
      </c>
      <c r="CD36" s="19">
        <f>+'Cleaned Data'!CD37-'Cleaned Data'!CD36</f>
        <v>6.8</v>
      </c>
    </row>
    <row r="37" spans="1:82" x14ac:dyDescent="0.25">
      <c r="A37" s="215"/>
      <c r="B37" s="2" t="str">
        <f>+'Raw Data'!B40</f>
        <v>Indirect 1</v>
      </c>
      <c r="C37" t="s">
        <v>32</v>
      </c>
      <c r="D37" s="19">
        <f>+'Cleaned Data'!D38-'Cleaned Data'!D37</f>
        <v>0.41666666666666663</v>
      </c>
      <c r="E37" s="19">
        <f>+'Cleaned Data'!E38-'Cleaned Data'!E37</f>
        <v>0.44999999999999973</v>
      </c>
      <c r="F37" s="19">
        <f>+'Cleaned Data'!F38-'Cleaned Data'!F37</f>
        <v>0.19999999999999996</v>
      </c>
      <c r="G37" s="19">
        <f>+'Cleaned Data'!G38-'Cleaned Data'!G37</f>
        <v>5.8166666666666682</v>
      </c>
      <c r="H37" s="19">
        <f>+'Cleaned Data'!H38-'Cleaned Data'!H37</f>
        <v>0.46666666666666679</v>
      </c>
      <c r="I37" s="19">
        <f>+'Cleaned Data'!I38-'Cleaned Data'!I37</f>
        <v>0.20000000000000018</v>
      </c>
      <c r="J37" s="19">
        <f>+'Cleaned Data'!J38-'Cleaned Data'!J37</f>
        <v>0.15000000000000002</v>
      </c>
      <c r="K37" s="19">
        <f>+'Cleaned Data'!K38-'Cleaned Data'!K37</f>
        <v>0.26666666666666672</v>
      </c>
      <c r="L37" s="19">
        <f>+'Cleaned Data'!L38-'Cleaned Data'!L37</f>
        <v>2.166666666666667</v>
      </c>
      <c r="M37" s="19">
        <f>+'Cleaned Data'!M38-'Cleaned Data'!M37</f>
        <v>1.6833333333333336</v>
      </c>
      <c r="N37" s="19">
        <f>+'Cleaned Data'!N38-'Cleaned Data'!N37</f>
        <v>1.083333333333333</v>
      </c>
      <c r="O37" s="19">
        <f>+'Cleaned Data'!O38-'Cleaned Data'!O37</f>
        <v>2.6666666666666661</v>
      </c>
      <c r="P37" s="19">
        <f>+'Cleaned Data'!P38-'Cleaned Data'!P37</f>
        <v>6.4333333333333336</v>
      </c>
      <c r="Q37" s="19">
        <f>+'Cleaned Data'!Q38-'Cleaned Data'!Q37</f>
        <v>0.28333333333333321</v>
      </c>
      <c r="R37" s="19">
        <f>+'Cleaned Data'!R38-'Cleaned Data'!R37</f>
        <v>1.3333333333333335</v>
      </c>
      <c r="S37" s="19">
        <f>+'Cleaned Data'!S38-'Cleaned Data'!S37</f>
        <v>0.19999999999999973</v>
      </c>
      <c r="T37" s="19">
        <f>+'Cleaned Data'!T38-'Cleaned Data'!T37</f>
        <v>5.0000000000000044E-2</v>
      </c>
      <c r="U37" s="19">
        <f>+'Cleaned Data'!U38-'Cleaned Data'!U37</f>
        <v>0.21666666666666667</v>
      </c>
      <c r="V37" s="19">
        <f>+'Cleaned Data'!V38-'Cleaned Data'!V37</f>
        <v>0.25</v>
      </c>
      <c r="W37" s="19">
        <f>+'Cleaned Data'!W38-'Cleaned Data'!W37</f>
        <v>0.66666666666666663</v>
      </c>
      <c r="X37" s="19">
        <f>+'Cleaned Data'!X38-'Cleaned Data'!X37</f>
        <v>0.26666666666666683</v>
      </c>
      <c r="Y37" s="19">
        <f>+'Cleaned Data'!Y38-'Cleaned Data'!Y37</f>
        <v>0.5833333333333357</v>
      </c>
      <c r="Z37" s="19">
        <f>+'Cleaned Data'!Z38-'Cleaned Data'!Z37</f>
        <v>0.33333333333333304</v>
      </c>
      <c r="AA37" s="19">
        <f>+'Cleaned Data'!AA38-'Cleaned Data'!AA37</f>
        <v>0.31666666666666643</v>
      </c>
      <c r="AB37" s="19">
        <f>+'Cleaned Data'!AB38-'Cleaned Data'!AB37</f>
        <v>0.41666666666666663</v>
      </c>
      <c r="AC37" s="19">
        <f>+'Cleaned Data'!AC38-'Cleaned Data'!AC37</f>
        <v>3.3333333333333215E-2</v>
      </c>
      <c r="AD37" s="19">
        <f>+'Cleaned Data'!AD38-'Cleaned Data'!AD37</f>
        <v>0.25</v>
      </c>
      <c r="AE37" s="19">
        <f>+'Cleaned Data'!AE38-'Cleaned Data'!AE37</f>
        <v>8.3333333333333481E-2</v>
      </c>
      <c r="AF37" s="19">
        <f>+'Cleaned Data'!AF38-'Cleaned Data'!AF37</f>
        <v>0.41666666666666669</v>
      </c>
      <c r="AG37" s="19">
        <f>+'Cleaned Data'!AG38-'Cleaned Data'!AG37</f>
        <v>0.46666666666666679</v>
      </c>
      <c r="AH37" s="19">
        <f>+'Cleaned Data'!AH38-'Cleaned Data'!AH37</f>
        <v>0.73333333333333339</v>
      </c>
      <c r="AI37" s="19">
        <f>+'Cleaned Data'!AI38-'Cleaned Data'!AI37</f>
        <v>0.5</v>
      </c>
      <c r="AJ37" s="19">
        <f>+'Cleaned Data'!AJ38-'Cleaned Data'!AJ37</f>
        <v>0.16666666666666652</v>
      </c>
      <c r="AK37" s="19">
        <f>+'Cleaned Data'!AK38-'Cleaned Data'!AK37</f>
        <v>0.46666666666666679</v>
      </c>
      <c r="AL37" s="19">
        <f>+'Cleaned Data'!AL38-'Cleaned Data'!AL37</f>
        <v>0.71666666666666667</v>
      </c>
      <c r="AM37" s="19">
        <f>+'Cleaned Data'!AM38-'Cleaned Data'!AM37</f>
        <v>1.0666666666666669</v>
      </c>
      <c r="AN37" s="19">
        <f>+'Cleaned Data'!AN38-'Cleaned Data'!AN37</f>
        <v>0.16666666666666696</v>
      </c>
      <c r="AO37" s="19">
        <f>+'Cleaned Data'!AO38-'Cleaned Data'!AO37</f>
        <v>4.9999999999999822E-2</v>
      </c>
      <c r="AP37" s="19">
        <f>+'Cleaned Data'!AP38-'Cleaned Data'!AP37</f>
        <v>0.83333333333333337</v>
      </c>
      <c r="AQ37" s="19">
        <f>+'Cleaned Data'!AQ38-'Cleaned Data'!AQ37</f>
        <v>0.24999999999999994</v>
      </c>
      <c r="AR37" s="19">
        <f>+'Cleaned Data'!AR38-'Cleaned Data'!AR37</f>
        <v>0</v>
      </c>
      <c r="AS37" s="19">
        <f>+'Cleaned Data'!AS38-'Cleaned Data'!AS37</f>
        <v>0.31666666666666665</v>
      </c>
      <c r="AT37" s="19">
        <f>+'Cleaned Data'!AT38-'Cleaned Data'!AT37</f>
        <v>0.1166666666666667</v>
      </c>
      <c r="AU37" s="19">
        <f>+'Cleaned Data'!AU38-'Cleaned Data'!AU37</f>
        <v>0.1333333333333333</v>
      </c>
      <c r="AV37" s="19">
        <f>+'Cleaned Data'!AV38-'Cleaned Data'!AV37</f>
        <v>0</v>
      </c>
      <c r="AW37" s="19">
        <f>+'Cleaned Data'!AW38-'Cleaned Data'!AW37</f>
        <v>0.56666666666666643</v>
      </c>
      <c r="AX37" s="19">
        <f>+'Cleaned Data'!AX38-'Cleaned Data'!AX37</f>
        <v>-0.33333333333333337</v>
      </c>
      <c r="AY37" s="19">
        <f>+'Cleaned Data'!AY38-'Cleaned Data'!AY37</f>
        <v>2</v>
      </c>
      <c r="AZ37" s="19">
        <f>+'Cleaned Data'!AZ38-'Cleaned Data'!AZ37</f>
        <v>0.66666666666666652</v>
      </c>
      <c r="BA37" s="19">
        <f>+'Cleaned Data'!BA38-'Cleaned Data'!BA37</f>
        <v>1.4500000000000002</v>
      </c>
      <c r="BB37" s="19">
        <f>+'Cleaned Data'!BB38-'Cleaned Data'!BB37</f>
        <v>4.9999999999999989E-2</v>
      </c>
      <c r="BC37" s="19">
        <f>+'Cleaned Data'!BC38-'Cleaned Data'!BC37</f>
        <v>1.6666666666667052E-2</v>
      </c>
      <c r="BD37" s="19">
        <f>+'Cleaned Data'!BD38-'Cleaned Data'!BD37</f>
        <v>3.3333333333333215E-2</v>
      </c>
      <c r="BE37" s="19">
        <f>+'Cleaned Data'!BE38-'Cleaned Data'!BE37</f>
        <v>0.26666666666666661</v>
      </c>
      <c r="BF37" s="19">
        <f>+'Cleaned Data'!BF38-'Cleaned Data'!BF37</f>
        <v>0.3666666666666667</v>
      </c>
      <c r="BG37" s="19">
        <f>+'Cleaned Data'!BG38-'Cleaned Data'!BG37</f>
        <v>0.23333333333333317</v>
      </c>
      <c r="BH37" s="19">
        <f>+'Cleaned Data'!BH38-'Cleaned Data'!BH37</f>
        <v>0.20000000000000018</v>
      </c>
      <c r="BI37" s="19">
        <f>+'Cleaned Data'!BI38-'Cleaned Data'!BI37</f>
        <v>0.16666666666666652</v>
      </c>
      <c r="BJ37" s="19">
        <f>+'Cleaned Data'!BJ38-'Cleaned Data'!BJ37</f>
        <v>3.1666666666666665</v>
      </c>
      <c r="BK37" s="19">
        <f>+'Cleaned Data'!BK38-'Cleaned Data'!BK37</f>
        <v>2.333333333333333</v>
      </c>
      <c r="BL37" s="19">
        <f>+'Cleaned Data'!BL38-'Cleaned Data'!BL37</f>
        <v>0.5</v>
      </c>
      <c r="BM37" s="19">
        <f>+'Cleaned Data'!BM38-'Cleaned Data'!BM37</f>
        <v>0.46666666666666667</v>
      </c>
      <c r="BN37" s="19">
        <f>+'Cleaned Data'!BN38-'Cleaned Data'!BN37</f>
        <v>0.20000000000000018</v>
      </c>
      <c r="BO37" s="19">
        <f>+'Cleaned Data'!BO38-'Cleaned Data'!BO37</f>
        <v>2.5</v>
      </c>
      <c r="BP37" s="19">
        <f>+'Cleaned Data'!BP38-'Cleaned Data'!BP37</f>
        <v>3.2</v>
      </c>
      <c r="BQ37" s="19">
        <f>+'Cleaned Data'!BQ38-'Cleaned Data'!BQ37</f>
        <v>2.75</v>
      </c>
      <c r="BR37" s="19">
        <f>+'Cleaned Data'!BR38-'Cleaned Data'!BR37</f>
        <v>5.75</v>
      </c>
      <c r="BS37" s="19">
        <f>+'Cleaned Data'!BS38-'Cleaned Data'!BS37</f>
        <v>0.3666666666666667</v>
      </c>
      <c r="BT37" s="19">
        <f>+'Cleaned Data'!BT38-'Cleaned Data'!BT37</f>
        <v>0.43333333333333335</v>
      </c>
      <c r="BU37" s="19">
        <f>+'Cleaned Data'!BU38-'Cleaned Data'!BU37</f>
        <v>9.1666666666666679</v>
      </c>
      <c r="BV37" s="19">
        <f>+'Cleaned Data'!BV38-'Cleaned Data'!BV37</f>
        <v>8.3333333333333037E-2</v>
      </c>
      <c r="BW37" s="19">
        <f>+'Cleaned Data'!BW38-'Cleaned Data'!BW37</f>
        <v>0.13333333333333375</v>
      </c>
      <c r="BX37" s="19">
        <f>+'Cleaned Data'!BX38-'Cleaned Data'!BX37</f>
        <v>0.23333333333333317</v>
      </c>
      <c r="BY37" s="19">
        <f>+'Cleaned Data'!BY38-'Cleaned Data'!BY37</f>
        <v>0.68333333333333313</v>
      </c>
      <c r="BZ37" s="19">
        <f>+'Cleaned Data'!BZ38-'Cleaned Data'!BZ37</f>
        <v>0.16666666666666669</v>
      </c>
      <c r="CA37" s="19">
        <f>+'Cleaned Data'!CA38-'Cleaned Data'!CA37</f>
        <v>0.1333333333333333</v>
      </c>
      <c r="CB37" s="19">
        <f>+'Cleaned Data'!CB38-'Cleaned Data'!CB37</f>
        <v>0.15000000000000013</v>
      </c>
      <c r="CC37" s="19">
        <f>+'Cleaned Data'!CC38-'Cleaned Data'!CC37</f>
        <v>0.76666666666666705</v>
      </c>
      <c r="CD37" s="19">
        <f>+'Cleaned Data'!CD38-'Cleaned Data'!CD37</f>
        <v>1.5333333333333341</v>
      </c>
    </row>
    <row r="38" spans="1:82" x14ac:dyDescent="0.25">
      <c r="A38" s="215"/>
      <c r="B38" s="2" t="str">
        <f>+'Raw Data'!B41</f>
        <v>Indirect 1</v>
      </c>
      <c r="C38" t="s">
        <v>33</v>
      </c>
      <c r="D38" s="19">
        <f>+'Cleaned Data'!D39-'Cleaned Data'!D38</f>
        <v>0.10000000000000009</v>
      </c>
      <c r="E38" s="19">
        <f>+'Cleaned Data'!E39-'Cleaned Data'!E38</f>
        <v>1.8166666666666664</v>
      </c>
      <c r="F38" s="19">
        <f>+'Cleaned Data'!F39-'Cleaned Data'!F38</f>
        <v>0.26666666666666672</v>
      </c>
      <c r="G38" s="19">
        <f>+'Cleaned Data'!G39-'Cleaned Data'!G38</f>
        <v>1.6666666666666679</v>
      </c>
      <c r="H38" s="19">
        <f>+'Cleaned Data'!H39-'Cleaned Data'!H38</f>
        <v>0.91666666666666652</v>
      </c>
      <c r="I38" s="19">
        <f>+'Cleaned Data'!I39-'Cleaned Data'!I38</f>
        <v>1.333333333333333</v>
      </c>
      <c r="J38" s="19">
        <f>+'Cleaned Data'!J39-'Cleaned Data'!J38</f>
        <v>0.41666666666666669</v>
      </c>
      <c r="K38" s="19">
        <f>+'Cleaned Data'!K39-'Cleaned Data'!K38</f>
        <v>0.3833333333333333</v>
      </c>
      <c r="L38" s="19">
        <f>+'Cleaned Data'!L39-'Cleaned Data'!L38</f>
        <v>1.75</v>
      </c>
      <c r="M38" s="19">
        <f>+'Cleaned Data'!M39-'Cleaned Data'!M38</f>
        <v>0.58333333333333304</v>
      </c>
      <c r="N38" s="19">
        <f>+'Cleaned Data'!N39-'Cleaned Data'!N38</f>
        <v>1.1333333333333337</v>
      </c>
      <c r="O38" s="19">
        <f>+'Cleaned Data'!O39-'Cleaned Data'!O38</f>
        <v>2.3666666666666671</v>
      </c>
      <c r="P38" s="19">
        <f>+'Cleaned Data'!P39-'Cleaned Data'!P38</f>
        <v>1.4999999999999991</v>
      </c>
      <c r="Q38" s="19">
        <f>+'Cleaned Data'!Q39-'Cleaned Data'!Q38</f>
        <v>0.26666666666666661</v>
      </c>
      <c r="R38" s="19">
        <f>+'Cleaned Data'!R39-'Cleaned Data'!R38</f>
        <v>1.833333333333333</v>
      </c>
      <c r="S38" s="19">
        <f>+'Cleaned Data'!S39-'Cleaned Data'!S38</f>
        <v>0.41666666666666696</v>
      </c>
      <c r="T38" s="19">
        <f>+'Cleaned Data'!T39-'Cleaned Data'!T38</f>
        <v>0.33333333333333337</v>
      </c>
      <c r="U38" s="19">
        <f>+'Cleaned Data'!U39-'Cleaned Data'!U38</f>
        <v>0.58333333333333326</v>
      </c>
      <c r="V38" s="19">
        <f>+'Cleaned Data'!V39-'Cleaned Data'!V38</f>
        <v>0.63333333333333286</v>
      </c>
      <c r="W38" s="19">
        <f>+'Cleaned Data'!W39-'Cleaned Data'!W38</f>
        <v>0</v>
      </c>
      <c r="X38" s="19">
        <f>+'Cleaned Data'!X39-'Cleaned Data'!X38</f>
        <v>0.51666666666666661</v>
      </c>
      <c r="Y38" s="19">
        <f>+'Cleaned Data'!Y39-'Cleaned Data'!Y38</f>
        <v>0.48333333333333428</v>
      </c>
      <c r="Z38" s="19">
        <f>+'Cleaned Data'!Z39-'Cleaned Data'!Z38</f>
        <v>0.76666666666666705</v>
      </c>
      <c r="AA38" s="19">
        <f>+'Cleaned Data'!AA39-'Cleaned Data'!AA38</f>
        <v>1.5666666666666664</v>
      </c>
      <c r="AB38" s="19">
        <f>+'Cleaned Data'!AB39-'Cleaned Data'!AB38</f>
        <v>0.56666666666666665</v>
      </c>
      <c r="AC38" s="19">
        <f>+'Cleaned Data'!AC39-'Cleaned Data'!AC38</f>
        <v>0.18333333333333357</v>
      </c>
      <c r="AD38" s="19">
        <f>+'Cleaned Data'!AD39-'Cleaned Data'!AD38</f>
        <v>0.95000000000000107</v>
      </c>
      <c r="AE38" s="19">
        <f>+'Cleaned Data'!AE39-'Cleaned Data'!AE38</f>
        <v>3.3333333333333215E-2</v>
      </c>
      <c r="AF38" s="19">
        <f>+'Cleaned Data'!AF39-'Cleaned Data'!AF38</f>
        <v>0.11666666666666659</v>
      </c>
      <c r="AG38" s="19">
        <f>+'Cleaned Data'!AG39-'Cleaned Data'!AG38</f>
        <v>0.53333333333333321</v>
      </c>
      <c r="AH38" s="19">
        <f>+'Cleaned Data'!AH39-'Cleaned Data'!AH38</f>
        <v>0.5</v>
      </c>
      <c r="AI38" s="19">
        <f>+'Cleaned Data'!AI39-'Cleaned Data'!AI38</f>
        <v>0.64999999999999947</v>
      </c>
      <c r="AJ38" s="19">
        <f>+'Cleaned Data'!AJ39-'Cleaned Data'!AJ38</f>
        <v>0.33333333333333326</v>
      </c>
      <c r="AK38" s="19">
        <f>+'Cleaned Data'!AK39-'Cleaned Data'!AK38</f>
        <v>1.0166666666666666</v>
      </c>
      <c r="AL38" s="19">
        <f>+'Cleaned Data'!AL39-'Cleaned Data'!AL38</f>
        <v>0.95000000000000007</v>
      </c>
      <c r="AM38" s="19">
        <f>+'Cleaned Data'!AM39-'Cleaned Data'!AM38</f>
        <v>1.6333333333333333</v>
      </c>
      <c r="AN38" s="19">
        <f>+'Cleaned Data'!AN39-'Cleaned Data'!AN38</f>
        <v>2.0333333333333341</v>
      </c>
      <c r="AO38" s="19">
        <f>+'Cleaned Data'!AO39-'Cleaned Data'!AO38</f>
        <v>0.58333333333333348</v>
      </c>
      <c r="AP38" s="19">
        <f>+'Cleaned Data'!AP39-'Cleaned Data'!AP38</f>
        <v>1.5</v>
      </c>
      <c r="AQ38" s="19">
        <f>+'Cleaned Data'!AQ39-'Cleaned Data'!AQ38</f>
        <v>5.0000000000000044E-2</v>
      </c>
      <c r="AR38" s="19">
        <f>+'Cleaned Data'!AR39-'Cleaned Data'!AR38</f>
        <v>1.0333333333333332</v>
      </c>
      <c r="AS38" s="19">
        <f>+'Cleaned Data'!AS39-'Cleaned Data'!AS38</f>
        <v>0.46666666666666679</v>
      </c>
      <c r="AT38" s="19">
        <f>+'Cleaned Data'!AT39-'Cleaned Data'!AT38</f>
        <v>0.41666666666666652</v>
      </c>
      <c r="AU38" s="19">
        <f>+'Cleaned Data'!AU39-'Cleaned Data'!AU38</f>
        <v>0.39999999999999991</v>
      </c>
      <c r="AV38" s="19">
        <f>+'Cleaned Data'!AV39-'Cleaned Data'!AV38</f>
        <v>0</v>
      </c>
      <c r="AW38" s="19">
        <f>+'Cleaned Data'!AW39-'Cleaned Data'!AW38</f>
        <v>0.31666666666666687</v>
      </c>
      <c r="AX38" s="19">
        <f>+'Cleaned Data'!AX39-'Cleaned Data'!AX38</f>
        <v>0.66666666666666674</v>
      </c>
      <c r="AY38" s="19">
        <f>+'Cleaned Data'!AY39-'Cleaned Data'!AY38</f>
        <v>1.833333333333333</v>
      </c>
      <c r="AZ38" s="19">
        <f>+'Cleaned Data'!AZ39-'Cleaned Data'!AZ38</f>
        <v>1.3666666666666671</v>
      </c>
      <c r="BA38" s="19">
        <f>+'Cleaned Data'!BA39-'Cleaned Data'!BA38</f>
        <v>2.6000000000000005</v>
      </c>
      <c r="BB38" s="19">
        <f>+'Cleaned Data'!BB39-'Cleaned Data'!BB38</f>
        <v>0.66666666666666663</v>
      </c>
      <c r="BC38" s="19">
        <f>+'Cleaned Data'!BC39-'Cleaned Data'!BC38</f>
        <v>0.54999999999999982</v>
      </c>
      <c r="BD38" s="19">
        <f>+'Cleaned Data'!BD39-'Cleaned Data'!BD38</f>
        <v>0.3666666666666667</v>
      </c>
      <c r="BE38" s="19">
        <f>+'Cleaned Data'!BE39-'Cleaned Data'!BE38</f>
        <v>0.5</v>
      </c>
      <c r="BF38" s="19">
        <f>+'Cleaned Data'!BF39-'Cleaned Data'!BF38</f>
        <v>0.26666666666666661</v>
      </c>
      <c r="BG38" s="19">
        <f>+'Cleaned Data'!BG39-'Cleaned Data'!BG38</f>
        <v>1.7500000000000004</v>
      </c>
      <c r="BH38" s="19">
        <f>+'Cleaned Data'!BH39-'Cleaned Data'!BH38</f>
        <v>0.58333333333333304</v>
      </c>
      <c r="BI38" s="19">
        <f>+'Cleaned Data'!BI39-'Cleaned Data'!BI38</f>
        <v>0.99999999999999956</v>
      </c>
      <c r="BJ38" s="19">
        <f>+'Cleaned Data'!BJ39-'Cleaned Data'!BJ38</f>
        <v>1.1166666666666671</v>
      </c>
      <c r="BK38" s="19">
        <f>+'Cleaned Data'!BK39-'Cleaned Data'!BK38</f>
        <v>1.2333333333333329</v>
      </c>
      <c r="BL38" s="19">
        <f>+'Cleaned Data'!BL39-'Cleaned Data'!BL38</f>
        <v>0.51666666666666661</v>
      </c>
      <c r="BM38" s="19">
        <f>+'Cleaned Data'!BM39-'Cleaned Data'!BM38</f>
        <v>0.55000000000000004</v>
      </c>
      <c r="BN38" s="19">
        <f>+'Cleaned Data'!BN39-'Cleaned Data'!BN38</f>
        <v>0.53333333333333321</v>
      </c>
      <c r="BO38" s="19">
        <f>+'Cleaned Data'!BO39-'Cleaned Data'!BO38</f>
        <v>5.1666666666666661</v>
      </c>
      <c r="BP38" s="19">
        <f>+'Cleaned Data'!BP39-'Cleaned Data'!BP38</f>
        <v>1</v>
      </c>
      <c r="BQ38" s="19">
        <f>+'Cleaned Data'!BQ39-'Cleaned Data'!BQ38</f>
        <v>6.2499999999999991</v>
      </c>
      <c r="BR38" s="19">
        <f>+'Cleaned Data'!BR39-'Cleaned Data'!BR38</f>
        <v>0.75</v>
      </c>
      <c r="BS38" s="19">
        <f>+'Cleaned Data'!BS39-'Cleaned Data'!BS38</f>
        <v>0.3666666666666667</v>
      </c>
      <c r="BT38" s="19">
        <f>+'Cleaned Data'!BT39-'Cleaned Data'!BT38</f>
        <v>0.95</v>
      </c>
      <c r="BU38" s="19">
        <f>+'Cleaned Data'!BU39-'Cleaned Data'!BU38</f>
        <v>0.66666666666666607</v>
      </c>
      <c r="BV38" s="19">
        <f>+'Cleaned Data'!BV39-'Cleaned Data'!BV38</f>
        <v>0.20000000000000018</v>
      </c>
      <c r="BW38" s="19">
        <f>+'Cleaned Data'!BW39-'Cleaned Data'!BW38</f>
        <v>0.78333333333333321</v>
      </c>
      <c r="BX38" s="19">
        <f>+'Cleaned Data'!BX39-'Cleaned Data'!BX38</f>
        <v>0.46666666666666679</v>
      </c>
      <c r="BY38" s="19">
        <f>+'Cleaned Data'!BY39-'Cleaned Data'!BY38</f>
        <v>1.1166666666666667</v>
      </c>
      <c r="BZ38" s="19">
        <f>+'Cleaned Data'!BZ39-'Cleaned Data'!BZ38</f>
        <v>0.26666666666666666</v>
      </c>
      <c r="CA38" s="19">
        <f>+'Cleaned Data'!CA39-'Cleaned Data'!CA38</f>
        <v>0.51666666666666683</v>
      </c>
      <c r="CB38" s="19">
        <f>+'Cleaned Data'!CB39-'Cleaned Data'!CB38</f>
        <v>0.35000000000000009</v>
      </c>
      <c r="CC38" s="19">
        <f>+'Cleaned Data'!CC39-'Cleaned Data'!CC38</f>
        <v>0.23333333333333295</v>
      </c>
      <c r="CD38" s="19">
        <f>+'Cleaned Data'!CD39-'Cleaned Data'!CD38</f>
        <v>1.3333333333333321</v>
      </c>
    </row>
    <row r="39" spans="1:82" x14ac:dyDescent="0.25">
      <c r="A39" s="215"/>
      <c r="B39" s="2" t="str">
        <f>+'Raw Data'!B42</f>
        <v>Indirect 1</v>
      </c>
      <c r="C39" t="s">
        <v>34</v>
      </c>
      <c r="D39" s="19">
        <f>+'Cleaned Data'!D40-'Cleaned Data'!D39</f>
        <v>0.18333333333333313</v>
      </c>
      <c r="E39" s="19">
        <f>+'Cleaned Data'!E40-'Cleaned Data'!E39</f>
        <v>0.56666666666666732</v>
      </c>
      <c r="F39" s="19">
        <f>+'Cleaned Data'!F40-'Cleaned Data'!F39</f>
        <v>0.95</v>
      </c>
      <c r="G39" s="19">
        <f>+'Cleaned Data'!G40-'Cleaned Data'!G39</f>
        <v>1.3833333333333329</v>
      </c>
      <c r="H39" s="19">
        <f>+'Cleaned Data'!H40-'Cleaned Data'!H39</f>
        <v>0.6166666666666667</v>
      </c>
      <c r="I39" s="19">
        <f>+'Cleaned Data'!I40-'Cleaned Data'!I39</f>
        <v>0.73333333333333339</v>
      </c>
      <c r="J39" s="19">
        <f>+'Cleaned Data'!J40-'Cleaned Data'!J39</f>
        <v>0.18333333333333335</v>
      </c>
      <c r="K39" s="19">
        <f>+'Cleaned Data'!K40-'Cleaned Data'!K39</f>
        <v>0.1333333333333333</v>
      </c>
      <c r="L39" s="19">
        <f>+'Cleaned Data'!L40-'Cleaned Data'!L39</f>
        <v>2.3166666666666664</v>
      </c>
      <c r="M39" s="19">
        <f>+'Cleaned Data'!M40-'Cleaned Data'!M39</f>
        <v>0.35000000000000009</v>
      </c>
      <c r="N39" s="19">
        <f>+'Cleaned Data'!N40-'Cleaned Data'!N39</f>
        <v>0.91666666666666696</v>
      </c>
      <c r="O39" s="19">
        <f>+'Cleaned Data'!O40-'Cleaned Data'!O39</f>
        <v>0.58333333333333215</v>
      </c>
      <c r="P39" s="19">
        <f>+'Cleaned Data'!P40-'Cleaned Data'!P39</f>
        <v>0.40000000000000036</v>
      </c>
      <c r="Q39" s="19">
        <f>+'Cleaned Data'!Q40-'Cleaned Data'!Q39</f>
        <v>0.15000000000000036</v>
      </c>
      <c r="R39" s="19">
        <f>+'Cleaned Data'!R40-'Cleaned Data'!R39</f>
        <v>2.5999999999999996</v>
      </c>
      <c r="S39" s="19">
        <f>+'Cleaned Data'!S40-'Cleaned Data'!S39</f>
        <v>0.29999999999999982</v>
      </c>
      <c r="T39" s="19">
        <f>+'Cleaned Data'!T40-'Cleaned Data'!T39</f>
        <v>0.18333333333333313</v>
      </c>
      <c r="U39" s="19">
        <f>+'Cleaned Data'!U40-'Cleaned Data'!U39</f>
        <v>0.40000000000000013</v>
      </c>
      <c r="V39" s="19">
        <f>+'Cleaned Data'!V40-'Cleaned Data'!V39</f>
        <v>0.5</v>
      </c>
      <c r="W39" s="19">
        <f>+'Cleaned Data'!W40-'Cleaned Data'!W39</f>
        <v>0</v>
      </c>
      <c r="X39" s="19">
        <f>+'Cleaned Data'!X40-'Cleaned Data'!X39</f>
        <v>0.3666666666666667</v>
      </c>
      <c r="Y39" s="19">
        <f>+'Cleaned Data'!Y40-'Cleaned Data'!Y39</f>
        <v>1.2333333333333343</v>
      </c>
      <c r="Z39" s="19">
        <f>+'Cleaned Data'!Z40-'Cleaned Data'!Z39</f>
        <v>0.43333333333333313</v>
      </c>
      <c r="AA39" s="19">
        <f>+'Cleaned Data'!AA40-'Cleaned Data'!AA39</f>
        <v>2.5</v>
      </c>
      <c r="AB39" s="19">
        <f>+'Cleaned Data'!AB40-'Cleaned Data'!AB39</f>
        <v>1</v>
      </c>
      <c r="AC39" s="19">
        <f>+'Cleaned Data'!AC40-'Cleaned Data'!AC39</f>
        <v>0.41666666666666652</v>
      </c>
      <c r="AD39" s="19">
        <f>+'Cleaned Data'!AD40-'Cleaned Data'!AD39</f>
        <v>0.71666666666666679</v>
      </c>
      <c r="AE39" s="19">
        <f>+'Cleaned Data'!AE40-'Cleaned Data'!AE39</f>
        <v>1.3333333333333335</v>
      </c>
      <c r="AF39" s="19">
        <f>+'Cleaned Data'!AF40-'Cleaned Data'!AF39</f>
        <v>0.23333333333333328</v>
      </c>
      <c r="AG39" s="19">
        <f>+'Cleaned Data'!AG40-'Cleaned Data'!AG39</f>
        <v>0.51666666666666661</v>
      </c>
      <c r="AH39" s="19">
        <f>+'Cleaned Data'!AH40-'Cleaned Data'!AH39</f>
        <v>0.21666666666666679</v>
      </c>
      <c r="AI39" s="19">
        <f>+'Cleaned Data'!AI40-'Cleaned Data'!AI39</f>
        <v>0.80000000000000071</v>
      </c>
      <c r="AJ39" s="19">
        <f>+'Cleaned Data'!AJ40-'Cleaned Data'!AJ39</f>
        <v>1.3333333333333335</v>
      </c>
      <c r="AK39" s="19">
        <f>+'Cleaned Data'!AK40-'Cleaned Data'!AK39</f>
        <v>0.53333333333333321</v>
      </c>
      <c r="AL39" s="19">
        <f>+'Cleaned Data'!AL40-'Cleaned Data'!AL39</f>
        <v>1.4833333333333334</v>
      </c>
      <c r="AM39" s="19">
        <f>+'Cleaned Data'!AM40-'Cleaned Data'!AM39</f>
        <v>3.6500000000000004</v>
      </c>
      <c r="AN39" s="19">
        <f>+'Cleaned Data'!AN40-'Cleaned Data'!AN39</f>
        <v>2.0166666666666657</v>
      </c>
      <c r="AO39" s="19">
        <f>+'Cleaned Data'!AO40-'Cleaned Data'!AO39</f>
        <v>0.3666666666666667</v>
      </c>
      <c r="AP39" s="19">
        <f>+'Cleaned Data'!AP40-'Cleaned Data'!AP39</f>
        <v>1</v>
      </c>
      <c r="AQ39" s="19">
        <f>+'Cleaned Data'!AQ40-'Cleaned Data'!AQ39</f>
        <v>0.51666666666666672</v>
      </c>
      <c r="AR39" s="19">
        <f>+'Cleaned Data'!AR40-'Cleaned Data'!AR39</f>
        <v>1.0499999999999998</v>
      </c>
      <c r="AS39" s="19">
        <f>+'Cleaned Data'!AS40-'Cleaned Data'!AS39</f>
        <v>0.31666666666666643</v>
      </c>
      <c r="AT39" s="19">
        <f>+'Cleaned Data'!AT40-'Cleaned Data'!AT39</f>
        <v>0.39999999999999991</v>
      </c>
      <c r="AU39" s="19">
        <f>+'Cleaned Data'!AU40-'Cleaned Data'!AU39</f>
        <v>0.48333333333333339</v>
      </c>
      <c r="AV39" s="19">
        <f>+'Cleaned Data'!AV40-'Cleaned Data'!AV39</f>
        <v>0</v>
      </c>
      <c r="AW39" s="19">
        <f>+'Cleaned Data'!AW40-'Cleaned Data'!AW39</f>
        <v>0.8833333333333333</v>
      </c>
      <c r="AX39" s="19">
        <f>+'Cleaned Data'!AX40-'Cleaned Data'!AX39</f>
        <v>0.26666666666666672</v>
      </c>
      <c r="AY39" s="19">
        <f>+'Cleaned Data'!AY40-'Cleaned Data'!AY39</f>
        <v>2.666666666666667</v>
      </c>
      <c r="AZ39" s="19">
        <f>+'Cleaned Data'!AZ40-'Cleaned Data'!AZ39</f>
        <v>0.78333333333333321</v>
      </c>
      <c r="BA39" s="19">
        <f>+'Cleaned Data'!BA40-'Cleaned Data'!BA39</f>
        <v>1.5999999999999996</v>
      </c>
      <c r="BB39" s="19">
        <f>+'Cleaned Data'!BB40-'Cleaned Data'!BB39</f>
        <v>0.53333333333333344</v>
      </c>
      <c r="BC39" s="19">
        <f>+'Cleaned Data'!BC40-'Cleaned Data'!BC39</f>
        <v>0.30000000000000027</v>
      </c>
      <c r="BD39" s="19">
        <f>+'Cleaned Data'!BD40-'Cleaned Data'!BD39</f>
        <v>0.23333333333333339</v>
      </c>
      <c r="BE39" s="19">
        <f>+'Cleaned Data'!BE40-'Cleaned Data'!BE39</f>
        <v>0.3833333333333333</v>
      </c>
      <c r="BF39" s="19">
        <f>+'Cleaned Data'!BF40-'Cleaned Data'!BF39</f>
        <v>0.33333333333333304</v>
      </c>
      <c r="BG39" s="19">
        <f>+'Cleaned Data'!BG40-'Cleaned Data'!BG39</f>
        <v>0.31666666666666643</v>
      </c>
      <c r="BH39" s="19">
        <f>+'Cleaned Data'!BH40-'Cleaned Data'!BH39</f>
        <v>0.25</v>
      </c>
      <c r="BI39" s="19">
        <f>+'Cleaned Data'!BI40-'Cleaned Data'!BI39</f>
        <v>0</v>
      </c>
      <c r="BJ39" s="19">
        <f>+'Cleaned Data'!BJ40-'Cleaned Data'!BJ39</f>
        <v>0.44999999999999929</v>
      </c>
      <c r="BK39" s="19">
        <f>+'Cleaned Data'!BK40-'Cleaned Data'!BK39</f>
        <v>0.5333333333333341</v>
      </c>
      <c r="BL39" s="19">
        <f>+'Cleaned Data'!BL40-'Cleaned Data'!BL39</f>
        <v>0.33333333333333326</v>
      </c>
      <c r="BM39" s="19">
        <f>+'Cleaned Data'!BM40-'Cleaned Data'!BM39</f>
        <v>0.33333333333333326</v>
      </c>
      <c r="BN39" s="19">
        <f>+'Cleaned Data'!BN40-'Cleaned Data'!BN39</f>
        <v>0.29999999999999982</v>
      </c>
      <c r="BO39" s="19">
        <f>+'Cleaned Data'!BO40-'Cleaned Data'!BO39</f>
        <v>2.1666666666666661</v>
      </c>
      <c r="BP39" s="19">
        <f>+'Cleaned Data'!BP40-'Cleaned Data'!BP39</f>
        <v>1.0666666666666664</v>
      </c>
      <c r="BQ39" s="19">
        <f>+'Cleaned Data'!BQ40-'Cleaned Data'!BQ39</f>
        <v>3.3333333333333321</v>
      </c>
      <c r="BR39" s="19">
        <f>+'Cleaned Data'!BR40-'Cleaned Data'!BR39</f>
        <v>1</v>
      </c>
      <c r="BS39" s="19">
        <f>+'Cleaned Data'!BS40-'Cleaned Data'!BS39</f>
        <v>0.39999999999999991</v>
      </c>
      <c r="BT39" s="19">
        <f>+'Cleaned Data'!BT40-'Cleaned Data'!BT39</f>
        <v>1.0500000000000003</v>
      </c>
      <c r="BU39" s="19">
        <f>+'Cleaned Data'!BU40-'Cleaned Data'!BU39</f>
        <v>0.7666666666666675</v>
      </c>
      <c r="BV39" s="19">
        <f>+'Cleaned Data'!BV40-'Cleaned Data'!BV39</f>
        <v>0.21666666666666679</v>
      </c>
      <c r="BW39" s="19">
        <f>+'Cleaned Data'!BW40-'Cleaned Data'!BW39</f>
        <v>0.41666666666666696</v>
      </c>
      <c r="BX39" s="19">
        <f>+'Cleaned Data'!BX40-'Cleaned Data'!BX39</f>
        <v>0.75</v>
      </c>
      <c r="BY39" s="19">
        <f>+'Cleaned Data'!BY40-'Cleaned Data'!BY39</f>
        <v>0.58333333333333304</v>
      </c>
      <c r="BZ39" s="19">
        <f>+'Cleaned Data'!BZ40-'Cleaned Data'!BZ39</f>
        <v>0.21666666666666667</v>
      </c>
      <c r="CA39" s="19">
        <f>+'Cleaned Data'!CA40-'Cleaned Data'!CA39</f>
        <v>0.14999999999999991</v>
      </c>
      <c r="CB39" s="19">
        <f>+'Cleaned Data'!CB40-'Cleaned Data'!CB39</f>
        <v>0.26666666666666661</v>
      </c>
      <c r="CC39" s="19">
        <f>+'Cleaned Data'!CC40-'Cleaned Data'!CC39</f>
        <v>0.70000000000000018</v>
      </c>
      <c r="CD39" s="19">
        <f>+'Cleaned Data'!CD40-'Cleaned Data'!CD39</f>
        <v>0.36666666666666714</v>
      </c>
    </row>
    <row r="40" spans="1:82" x14ac:dyDescent="0.25">
      <c r="A40" s="215"/>
      <c r="B40" s="2" t="str">
        <f>+'Raw Data'!B43</f>
        <v>Indirect 1</v>
      </c>
      <c r="C40" t="s">
        <v>35</v>
      </c>
      <c r="D40" s="19">
        <f>+'Cleaned Data'!D41-'Cleaned Data'!D40</f>
        <v>0.26666666666666683</v>
      </c>
      <c r="E40" s="19">
        <f>+'Cleaned Data'!E41-'Cleaned Data'!E40</f>
        <v>1.3666666666666663</v>
      </c>
      <c r="F40" s="19">
        <f>+'Cleaned Data'!F41-'Cleaned Data'!F40</f>
        <v>1.0499999999999998</v>
      </c>
      <c r="G40" s="19">
        <f>+'Cleaned Data'!G41-'Cleaned Data'!G40</f>
        <v>1.1666666666666679</v>
      </c>
      <c r="H40" s="19">
        <f>+'Cleaned Data'!H41-'Cleaned Data'!H40</f>
        <v>0.63333333333333375</v>
      </c>
      <c r="I40" s="19">
        <f>+'Cleaned Data'!I41-'Cleaned Data'!I40</f>
        <v>0.96666666666666679</v>
      </c>
      <c r="J40" s="19">
        <f>+'Cleaned Data'!J41-'Cleaned Data'!J40</f>
        <v>0.31666666666666665</v>
      </c>
      <c r="K40" s="19">
        <f>+'Cleaned Data'!K41-'Cleaned Data'!K40</f>
        <v>0.28333333333333333</v>
      </c>
      <c r="L40" s="19">
        <f>+'Cleaned Data'!L41-'Cleaned Data'!L40</f>
        <v>2.25</v>
      </c>
      <c r="M40" s="19">
        <f>+'Cleaned Data'!M41-'Cleaned Data'!M40</f>
        <v>0.31666666666666643</v>
      </c>
      <c r="N40" s="19">
        <f>+'Cleaned Data'!N41-'Cleaned Data'!N40</f>
        <v>1.5999999999999996</v>
      </c>
      <c r="O40" s="19">
        <f>+'Cleaned Data'!O41-'Cleaned Data'!O40</f>
        <v>0.81666666666666643</v>
      </c>
      <c r="P40" s="19">
        <f>+'Cleaned Data'!P41-'Cleaned Data'!P40</f>
        <v>0.84999999999999964</v>
      </c>
      <c r="Q40" s="19">
        <f>+'Cleaned Data'!Q41-'Cleaned Data'!Q40</f>
        <v>0.33333333333333304</v>
      </c>
      <c r="R40" s="19">
        <f>+'Cleaned Data'!R41-'Cleaned Data'!R40</f>
        <v>1.3000000000000007</v>
      </c>
      <c r="S40" s="19">
        <f>+'Cleaned Data'!S41-'Cleaned Data'!S40</f>
        <v>0.51666666666666661</v>
      </c>
      <c r="T40" s="19">
        <f>+'Cleaned Data'!T41-'Cleaned Data'!T40</f>
        <v>0.30000000000000027</v>
      </c>
      <c r="U40" s="19">
        <f>+'Cleaned Data'!U41-'Cleaned Data'!U40</f>
        <v>0.68333333333333335</v>
      </c>
      <c r="V40" s="19">
        <f>+'Cleaned Data'!V41-'Cleaned Data'!V40</f>
        <v>0.85000000000000053</v>
      </c>
      <c r="W40" s="19">
        <f>+'Cleaned Data'!W41-'Cleaned Data'!W40</f>
        <v>0</v>
      </c>
      <c r="X40" s="19">
        <f>+'Cleaned Data'!X41-'Cleaned Data'!X40</f>
        <v>0.89999999999999991</v>
      </c>
      <c r="Y40" s="19">
        <f>+'Cleaned Data'!Y41-'Cleaned Data'!Y40</f>
        <v>0.9166666666666643</v>
      </c>
      <c r="Z40" s="19">
        <f>+'Cleaned Data'!Z41-'Cleaned Data'!Z40</f>
        <v>0.74999999999999956</v>
      </c>
      <c r="AA40" s="19">
        <f>+'Cleaned Data'!AA41-'Cleaned Data'!AA40</f>
        <v>1.3666666666666663</v>
      </c>
      <c r="AB40" s="19">
        <f>+'Cleaned Data'!AB41-'Cleaned Data'!AB40</f>
        <v>0.5</v>
      </c>
      <c r="AC40" s="19">
        <f>+'Cleaned Data'!AC41-'Cleaned Data'!AC40</f>
        <v>0.54999999999999982</v>
      </c>
      <c r="AD40" s="19">
        <f>+'Cleaned Data'!AD41-'Cleaned Data'!AD40</f>
        <v>3.2666666666666657</v>
      </c>
      <c r="AE40" s="19">
        <f>+'Cleaned Data'!AE41-'Cleaned Data'!AE40</f>
        <v>1.333333333333333</v>
      </c>
      <c r="AF40" s="19">
        <f>+'Cleaned Data'!AF41-'Cleaned Data'!AF40</f>
        <v>0.1166666666666667</v>
      </c>
      <c r="AG40" s="19">
        <f>+'Cleaned Data'!AG41-'Cleaned Data'!AG40</f>
        <v>0.18333333333333357</v>
      </c>
      <c r="AH40" s="19">
        <f>+'Cleaned Data'!AH41-'Cleaned Data'!AH40</f>
        <v>1.3833333333333333</v>
      </c>
      <c r="AI40" s="19">
        <f>+'Cleaned Data'!AI41-'Cleaned Data'!AI40</f>
        <v>1.1999999999999993</v>
      </c>
      <c r="AJ40" s="19">
        <f>+'Cleaned Data'!AJ41-'Cleaned Data'!AJ40</f>
        <v>1.1333333333333337</v>
      </c>
      <c r="AK40" s="19">
        <f>+'Cleaned Data'!AK41-'Cleaned Data'!AK40</f>
        <v>1.6333333333333337</v>
      </c>
      <c r="AL40" s="19">
        <f>+'Cleaned Data'!AL41-'Cleaned Data'!AL40</f>
        <v>0.8833333333333333</v>
      </c>
      <c r="AM40" s="19">
        <f>+'Cleaned Data'!AM41-'Cleaned Data'!AM40</f>
        <v>3.3833333333333329</v>
      </c>
      <c r="AN40" s="19">
        <f>+'Cleaned Data'!AN41-'Cleaned Data'!AN40</f>
        <v>1.9500000000000011</v>
      </c>
      <c r="AO40" s="19">
        <f>+'Cleaned Data'!AO41-'Cleaned Data'!AO40</f>
        <v>0.69999999999999973</v>
      </c>
      <c r="AP40" s="19">
        <f>+'Cleaned Data'!AP41-'Cleaned Data'!AP40</f>
        <v>0.66666666666666652</v>
      </c>
      <c r="AQ40" s="19">
        <f>+'Cleaned Data'!AQ41-'Cleaned Data'!AQ40</f>
        <v>0.54999999999999982</v>
      </c>
      <c r="AR40" s="19">
        <f>+'Cleaned Data'!AR41-'Cleaned Data'!AR40</f>
        <v>0.96666666666666679</v>
      </c>
      <c r="AS40" s="19">
        <f>+'Cleaned Data'!AS41-'Cleaned Data'!AS40</f>
        <v>0.5</v>
      </c>
      <c r="AT40" s="19">
        <f>+'Cleaned Data'!AT41-'Cleaned Data'!AT40</f>
        <v>0.56666666666666643</v>
      </c>
      <c r="AU40" s="19">
        <f>+'Cleaned Data'!AU41-'Cleaned Data'!AU40</f>
        <v>0.90000000000000036</v>
      </c>
      <c r="AV40" s="19">
        <f>+'Cleaned Data'!AV41-'Cleaned Data'!AV40</f>
        <v>0</v>
      </c>
      <c r="AW40" s="19">
        <f>+'Cleaned Data'!AW41-'Cleaned Data'!AW40</f>
        <v>0</v>
      </c>
      <c r="AX40" s="19">
        <f>+'Cleaned Data'!AX41-'Cleaned Data'!AX40</f>
        <v>0.51666666666666661</v>
      </c>
      <c r="AY40" s="19">
        <f>+'Cleaned Data'!AY41-'Cleaned Data'!AY40</f>
        <v>4.5</v>
      </c>
      <c r="AZ40" s="19">
        <f>+'Cleaned Data'!AZ41-'Cleaned Data'!AZ40</f>
        <v>1.2666666666666666</v>
      </c>
      <c r="BA40" s="19">
        <f>+'Cleaned Data'!BA41-'Cleaned Data'!BA40</f>
        <v>1.8000000000000007</v>
      </c>
      <c r="BB40" s="19">
        <f>+'Cleaned Data'!BB41-'Cleaned Data'!BB40</f>
        <v>0.25</v>
      </c>
      <c r="BC40" s="19">
        <f>+'Cleaned Data'!BC41-'Cleaned Data'!BC40</f>
        <v>0.59999999999999964</v>
      </c>
      <c r="BD40" s="19">
        <f>+'Cleaned Data'!BD41-'Cleaned Data'!BD40</f>
        <v>0.29999999999999982</v>
      </c>
      <c r="BE40" s="19">
        <f>+'Cleaned Data'!BE41-'Cleaned Data'!BE40</f>
        <v>0.73333333333333339</v>
      </c>
      <c r="BF40" s="19">
        <f>+'Cleaned Data'!BF41-'Cleaned Data'!BF40</f>
        <v>0.53333333333333366</v>
      </c>
      <c r="BG40" s="19">
        <f>+'Cleaned Data'!BG41-'Cleaned Data'!BG40</f>
        <v>1.4666666666666668</v>
      </c>
      <c r="BH40" s="19">
        <f>+'Cleaned Data'!BH41-'Cleaned Data'!BH40</f>
        <v>0.30000000000000027</v>
      </c>
      <c r="BI40" s="19">
        <f>+'Cleaned Data'!BI41-'Cleaned Data'!BI40</f>
        <v>0</v>
      </c>
      <c r="BJ40" s="19">
        <f>+'Cleaned Data'!BJ41-'Cleaned Data'!BJ40</f>
        <v>0.66666666666666696</v>
      </c>
      <c r="BK40" s="19">
        <f>+'Cleaned Data'!BK41-'Cleaned Data'!BK40</f>
        <v>0.98333333333333339</v>
      </c>
      <c r="BL40" s="19">
        <f>+'Cleaned Data'!BL41-'Cleaned Data'!BL40</f>
        <v>0.49999999999999978</v>
      </c>
      <c r="BM40" s="19">
        <f>+'Cleaned Data'!BM41-'Cleaned Data'!BM40</f>
        <v>0.48333333333333339</v>
      </c>
      <c r="BN40" s="19">
        <f>+'Cleaned Data'!BN41-'Cleaned Data'!BN40</f>
        <v>0.54999999999999982</v>
      </c>
      <c r="BO40" s="19">
        <f>+'Cleaned Data'!BO41-'Cleaned Data'!BO40</f>
        <v>1.5000000000000018</v>
      </c>
      <c r="BP40" s="19">
        <f>+'Cleaned Data'!BP41-'Cleaned Data'!BP40</f>
        <v>1.0666666666666673</v>
      </c>
      <c r="BQ40" s="19">
        <f>+'Cleaned Data'!BQ41-'Cleaned Data'!BQ40</f>
        <v>2.1666666666666679</v>
      </c>
      <c r="BR40" s="19">
        <f>+'Cleaned Data'!BR41-'Cleaned Data'!BR40</f>
        <v>1</v>
      </c>
      <c r="BS40" s="19">
        <f>+'Cleaned Data'!BS41-'Cleaned Data'!BS40</f>
        <v>0.53333333333333321</v>
      </c>
      <c r="BT40" s="19">
        <f>+'Cleaned Data'!BT41-'Cleaned Data'!BT40</f>
        <v>1.2000000000000002</v>
      </c>
      <c r="BU40" s="19">
        <f>+'Cleaned Data'!BU41-'Cleaned Data'!BU40</f>
        <v>0.39999999999999858</v>
      </c>
      <c r="BV40" s="19">
        <f>+'Cleaned Data'!BV41-'Cleaned Data'!BV40</f>
        <v>0.34999999999999964</v>
      </c>
      <c r="BW40" s="19">
        <f>+'Cleaned Data'!BW41-'Cleaned Data'!BW40</f>
        <v>0.54999999999999982</v>
      </c>
      <c r="BX40" s="19">
        <f>+'Cleaned Data'!BX41-'Cleaned Data'!BX40</f>
        <v>1.166666666666667</v>
      </c>
      <c r="BY40" s="19">
        <f>+'Cleaned Data'!BY41-'Cleaned Data'!BY40</f>
        <v>1.6166666666666671</v>
      </c>
      <c r="BZ40" s="19">
        <f>+'Cleaned Data'!BZ41-'Cleaned Data'!BZ40</f>
        <v>0.28333333333333333</v>
      </c>
      <c r="CA40" s="19">
        <f>+'Cleaned Data'!CA41-'Cleaned Data'!CA40</f>
        <v>0.3833333333333333</v>
      </c>
      <c r="CB40" s="19">
        <f>+'Cleaned Data'!CB41-'Cleaned Data'!CB40</f>
        <v>0.34999999999999964</v>
      </c>
      <c r="CC40" s="19">
        <f>+'Cleaned Data'!CC41-'Cleaned Data'!CC40</f>
        <v>0.71666666666666634</v>
      </c>
      <c r="CD40" s="19">
        <f>+'Cleaned Data'!CD41-'Cleaned Data'!CD40</f>
        <v>0.40000000000000036</v>
      </c>
    </row>
    <row r="41" spans="1:82" x14ac:dyDescent="0.25">
      <c r="A41" s="215"/>
      <c r="B41" s="2" t="str">
        <f>+'Raw Data'!B44</f>
        <v>Indirect 1</v>
      </c>
      <c r="C41" t="s">
        <v>36</v>
      </c>
      <c r="D41" s="19">
        <f>+'Cleaned Data'!D42-'Cleaned Data'!D41</f>
        <v>0.18333333333333335</v>
      </c>
      <c r="E41" s="19">
        <f>+'Cleaned Data'!E42-'Cleaned Data'!E41</f>
        <v>2.0166666666666666</v>
      </c>
      <c r="F41" s="19">
        <f>+'Cleaned Data'!F42-'Cleaned Data'!F41</f>
        <v>0.45000000000000018</v>
      </c>
      <c r="G41" s="19">
        <f>+'Cleaned Data'!G42-'Cleaned Data'!G41</f>
        <v>0.96666666666666501</v>
      </c>
      <c r="H41" s="19">
        <f>+'Cleaned Data'!H42-'Cleaned Data'!H41</f>
        <v>1.7499999999999991</v>
      </c>
      <c r="I41" s="19">
        <f>+'Cleaned Data'!I42-'Cleaned Data'!I41</f>
        <v>0.54999999999999982</v>
      </c>
      <c r="J41" s="19">
        <f>+'Cleaned Data'!J42-'Cleaned Data'!J41</f>
        <v>0.3666666666666667</v>
      </c>
      <c r="K41" s="19">
        <f>+'Cleaned Data'!K42-'Cleaned Data'!K41</f>
        <v>8.3333333333333259E-2</v>
      </c>
      <c r="L41" s="19">
        <f>+'Cleaned Data'!L42-'Cleaned Data'!L41</f>
        <v>5.466666666666665</v>
      </c>
      <c r="M41" s="19">
        <f>+'Cleaned Data'!M42-'Cleaned Data'!M41</f>
        <v>0.33333333333333348</v>
      </c>
      <c r="N41" s="19">
        <f>+'Cleaned Data'!N42-'Cleaned Data'!N41</f>
        <v>1.4000000000000004</v>
      </c>
      <c r="O41" s="19">
        <f>+'Cleaned Data'!O42-'Cleaned Data'!O41</f>
        <v>1.25</v>
      </c>
      <c r="P41" s="19">
        <f>+'Cleaned Data'!P42-'Cleaned Data'!P41</f>
        <v>0.25</v>
      </c>
      <c r="Q41" s="19">
        <f>+'Cleaned Data'!Q42-'Cleaned Data'!Q41</f>
        <v>0.43333333333333357</v>
      </c>
      <c r="R41" s="19">
        <f>+'Cleaned Data'!R42-'Cleaned Data'!R41</f>
        <v>1.8666666666666671</v>
      </c>
      <c r="S41" s="19">
        <f>+'Cleaned Data'!S42-'Cleaned Data'!S41</f>
        <v>0.15000000000000036</v>
      </c>
      <c r="T41" s="19">
        <f>+'Cleaned Data'!T42-'Cleaned Data'!T41</f>
        <v>0.11666666666666647</v>
      </c>
      <c r="U41" s="19">
        <f>+'Cleaned Data'!U42-'Cleaned Data'!U41</f>
        <v>0.29999999999999982</v>
      </c>
      <c r="V41" s="19">
        <f>+'Cleaned Data'!V42-'Cleaned Data'!V41</f>
        <v>0.28333333333333321</v>
      </c>
      <c r="W41" s="19">
        <f>+'Cleaned Data'!W42-'Cleaned Data'!W41</f>
        <v>1.0666666666666669</v>
      </c>
      <c r="X41" s="19">
        <f>+'Cleaned Data'!X42-'Cleaned Data'!X41</f>
        <v>0.46666666666666679</v>
      </c>
      <c r="Y41" s="19">
        <f>+'Cleaned Data'!Y42-'Cleaned Data'!Y41</f>
        <v>0.95000000000000284</v>
      </c>
      <c r="Z41" s="19">
        <f>+'Cleaned Data'!Z42-'Cleaned Data'!Z41</f>
        <v>0.75000000000000089</v>
      </c>
      <c r="AA41" s="19">
        <f>+'Cleaned Data'!AA42-'Cleaned Data'!AA41</f>
        <v>1.0166666666666675</v>
      </c>
      <c r="AB41" s="19">
        <f>+'Cleaned Data'!AB42-'Cleaned Data'!AB41</f>
        <v>0.5</v>
      </c>
      <c r="AC41" s="19">
        <f>+'Cleaned Data'!AC42-'Cleaned Data'!AC41</f>
        <v>0.40000000000000036</v>
      </c>
      <c r="AD41" s="19">
        <f>+'Cleaned Data'!AD42-'Cleaned Data'!AD41</f>
        <v>1.2833333333333332</v>
      </c>
      <c r="AE41" s="19">
        <f>+'Cleaned Data'!AE42-'Cleaned Data'!AE41</f>
        <v>0.33333333333333304</v>
      </c>
      <c r="AF41" s="19">
        <f>+'Cleaned Data'!AF42-'Cleaned Data'!AF41</f>
        <v>0.23333333333333339</v>
      </c>
      <c r="AG41" s="19">
        <f>+'Cleaned Data'!AG42-'Cleaned Data'!AG41</f>
        <v>0.41666666666666696</v>
      </c>
      <c r="AH41" s="19">
        <f>+'Cleaned Data'!AH42-'Cleaned Data'!AH41</f>
        <v>0.38333333333333286</v>
      </c>
      <c r="AI41" s="19">
        <f>+'Cleaned Data'!AI42-'Cleaned Data'!AI41</f>
        <v>3.7333333333333343</v>
      </c>
      <c r="AJ41" s="19">
        <f>+'Cleaned Data'!AJ42-'Cleaned Data'!AJ41</f>
        <v>1.1999999999999993</v>
      </c>
      <c r="AK41" s="19">
        <f>+'Cleaned Data'!AK42-'Cleaned Data'!AK41</f>
        <v>0.5</v>
      </c>
      <c r="AL41" s="19">
        <f>+'Cleaned Data'!AL42-'Cleaned Data'!AL41</f>
        <v>0.29999999999999982</v>
      </c>
      <c r="AM41" s="19">
        <f>+'Cleaned Data'!AM42-'Cleaned Data'!AM41</f>
        <v>2.4166666666666661</v>
      </c>
      <c r="AN41" s="19">
        <f>+'Cleaned Data'!AN42-'Cleaned Data'!AN41</f>
        <v>0.66666666666666607</v>
      </c>
      <c r="AO41" s="19">
        <f>+'Cleaned Data'!AO42-'Cleaned Data'!AO41</f>
        <v>0.43333333333333357</v>
      </c>
      <c r="AP41" s="19">
        <f>+'Cleaned Data'!AP42-'Cleaned Data'!AP41</f>
        <v>0.33333333333333304</v>
      </c>
      <c r="AQ41" s="19">
        <f>+'Cleaned Data'!AQ42-'Cleaned Data'!AQ41</f>
        <v>1.7833333333333332</v>
      </c>
      <c r="AR41" s="19">
        <f>+'Cleaned Data'!AR42-'Cleaned Data'!AR41</f>
        <v>0.5</v>
      </c>
      <c r="AS41" s="19">
        <f>+'Cleaned Data'!AS42-'Cleaned Data'!AS41</f>
        <v>0.33333333333333348</v>
      </c>
      <c r="AT41" s="19">
        <f>+'Cleaned Data'!AT42-'Cleaned Data'!AT41</f>
        <v>0.18333333333333313</v>
      </c>
      <c r="AU41" s="19">
        <f>+'Cleaned Data'!AU42-'Cleaned Data'!AU41</f>
        <v>0.38333333333333286</v>
      </c>
      <c r="AV41" s="19">
        <f>+'Cleaned Data'!AV42-'Cleaned Data'!AV41</f>
        <v>0</v>
      </c>
      <c r="AW41" s="19">
        <f>+'Cleaned Data'!AW42-'Cleaned Data'!AW41</f>
        <v>1.1166666666666663</v>
      </c>
      <c r="AX41" s="19">
        <f>+'Cleaned Data'!AX42-'Cleaned Data'!AX41</f>
        <v>0.16666666666666652</v>
      </c>
      <c r="AY41" s="19">
        <f>+'Cleaned Data'!AY42-'Cleaned Data'!AY41</f>
        <v>3</v>
      </c>
      <c r="AZ41" s="19">
        <f>+'Cleaned Data'!AZ42-'Cleaned Data'!AZ41</f>
        <v>0.69999999999999929</v>
      </c>
      <c r="BA41" s="19">
        <f>+'Cleaned Data'!BA42-'Cleaned Data'!BA41</f>
        <v>2.4333333333333318</v>
      </c>
      <c r="BB41" s="19">
        <f>+'Cleaned Data'!BB42-'Cleaned Data'!BB41</f>
        <v>0.54999999999999982</v>
      </c>
      <c r="BC41" s="19">
        <f>+'Cleaned Data'!BC42-'Cleaned Data'!BC41</f>
        <v>0.20000000000000018</v>
      </c>
      <c r="BD41" s="19">
        <f>+'Cleaned Data'!BD42-'Cleaned Data'!BD41</f>
        <v>0.18333333333333357</v>
      </c>
      <c r="BE41" s="19">
        <f>+'Cleaned Data'!BE42-'Cleaned Data'!BE41</f>
        <v>0.29999999999999982</v>
      </c>
      <c r="BF41" s="19">
        <f>+'Cleaned Data'!BF42-'Cleaned Data'!BF41</f>
        <v>0.23333333333333339</v>
      </c>
      <c r="BG41" s="19">
        <f>+'Cleaned Data'!BG42-'Cleaned Data'!BG41</f>
        <v>0.51666666666666661</v>
      </c>
      <c r="BH41" s="19">
        <f>+'Cleaned Data'!BH42-'Cleaned Data'!BH41</f>
        <v>0.48333333333333339</v>
      </c>
      <c r="BI41" s="19">
        <f>+'Cleaned Data'!BI42-'Cleaned Data'!BI41</f>
        <v>0</v>
      </c>
      <c r="BJ41" s="19">
        <f>+'Cleaned Data'!BJ42-'Cleaned Data'!BJ41</f>
        <v>0.41666666666666696</v>
      </c>
      <c r="BK41" s="19">
        <f>+'Cleaned Data'!BK42-'Cleaned Data'!BK41</f>
        <v>0.51666666666666661</v>
      </c>
      <c r="BL41" s="19">
        <f>+'Cleaned Data'!BL42-'Cleaned Data'!BL41</f>
        <v>0.26666666666666661</v>
      </c>
      <c r="BM41" s="19">
        <f>+'Cleaned Data'!BM42-'Cleaned Data'!BM41</f>
        <v>0.28333333333333321</v>
      </c>
      <c r="BN41" s="19">
        <f>+'Cleaned Data'!BN42-'Cleaned Data'!BN41</f>
        <v>0.25</v>
      </c>
      <c r="BO41" s="19">
        <f>+'Cleaned Data'!BO42-'Cleaned Data'!BO41</f>
        <v>1.3333333333333321</v>
      </c>
      <c r="BP41" s="19">
        <f>+'Cleaned Data'!BP42-'Cleaned Data'!BP41</f>
        <v>1.0333333333333332</v>
      </c>
      <c r="BQ41" s="19">
        <f>+'Cleaned Data'!BQ42-'Cleaned Data'!BQ41</f>
        <v>1.5</v>
      </c>
      <c r="BR41" s="19">
        <f>+'Cleaned Data'!BR42-'Cleaned Data'!BR41</f>
        <v>1</v>
      </c>
      <c r="BS41" s="19">
        <f>+'Cleaned Data'!BS42-'Cleaned Data'!BS41</f>
        <v>0.35000000000000009</v>
      </c>
      <c r="BT41" s="19">
        <f>+'Cleaned Data'!BT42-'Cleaned Data'!BT41</f>
        <v>0.58333333333333304</v>
      </c>
      <c r="BU41" s="19">
        <f>+'Cleaned Data'!BU42-'Cleaned Data'!BU41</f>
        <v>1.2500000000000018</v>
      </c>
      <c r="BV41" s="19">
        <f>+'Cleaned Data'!BV42-'Cleaned Data'!BV41</f>
        <v>0.33333333333333348</v>
      </c>
      <c r="BW41" s="19">
        <f>+'Cleaned Data'!BW42-'Cleaned Data'!BW41</f>
        <v>0.15000000000000036</v>
      </c>
      <c r="BX41" s="19">
        <f>+'Cleaned Data'!BX42-'Cleaned Data'!BX41</f>
        <v>1.1666666666666661</v>
      </c>
      <c r="BY41" s="19">
        <f>+'Cleaned Data'!BY42-'Cleaned Data'!BY41</f>
        <v>0.56666666666666643</v>
      </c>
      <c r="BZ41" s="19">
        <f>+'Cleaned Data'!BZ42-'Cleaned Data'!BZ41</f>
        <v>0.10000000000000009</v>
      </c>
      <c r="CA41" s="19">
        <f>+'Cleaned Data'!CA42-'Cleaned Data'!CA41</f>
        <v>8.3333333333333481E-2</v>
      </c>
      <c r="CB41" s="19">
        <f>+'Cleaned Data'!CB42-'Cleaned Data'!CB41</f>
        <v>0.5</v>
      </c>
      <c r="CC41" s="19">
        <f>+'Cleaned Data'!CC42-'Cleaned Data'!CC41</f>
        <v>0.48333333333333339</v>
      </c>
      <c r="CD41" s="19">
        <f>+'Cleaned Data'!CD42-'Cleaned Data'!CD41</f>
        <v>1.0666666666666664</v>
      </c>
    </row>
    <row r="42" spans="1:82" x14ac:dyDescent="0.25">
      <c r="A42" s="215"/>
      <c r="B42" s="2" t="str">
        <f>+'Raw Data'!B45</f>
        <v>Indirect 1</v>
      </c>
      <c r="C42" t="s">
        <v>37</v>
      </c>
      <c r="D42" s="19">
        <f>+'Cleaned Data'!D43-'Cleaned Data'!D42</f>
        <v>0.1333333333333333</v>
      </c>
      <c r="E42" s="19">
        <f>+'Cleaned Data'!E43-'Cleaned Data'!E42</f>
        <v>0.25</v>
      </c>
      <c r="F42" s="19">
        <f>+'Cleaned Data'!F43-'Cleaned Data'!F42</f>
        <v>0.43333333333333357</v>
      </c>
      <c r="G42" s="19">
        <f>+'Cleaned Data'!G43-'Cleaned Data'!G42</f>
        <v>1.3500000000000014</v>
      </c>
      <c r="H42" s="19">
        <f>+'Cleaned Data'!H43-'Cleaned Data'!H42</f>
        <v>0.85000000000000053</v>
      </c>
      <c r="I42" s="19">
        <f>+'Cleaned Data'!I43-'Cleaned Data'!I42</f>
        <v>1.0833333333333339</v>
      </c>
      <c r="J42" s="19">
        <f>+'Cleaned Data'!J43-'Cleaned Data'!J42</f>
        <v>0.35000000000000009</v>
      </c>
      <c r="K42" s="19">
        <f>+'Cleaned Data'!K43-'Cleaned Data'!K42</f>
        <v>0.33333333333333348</v>
      </c>
      <c r="L42" s="19">
        <f>+'Cleaned Data'!L43-'Cleaned Data'!L42</f>
        <v>3.5833333333333357</v>
      </c>
      <c r="M42" s="19">
        <f>+'Cleaned Data'!M43-'Cleaned Data'!M42</f>
        <v>0.69999999999999973</v>
      </c>
      <c r="N42" s="19">
        <f>+'Cleaned Data'!N43-'Cleaned Data'!N42</f>
        <v>1.1666666666666661</v>
      </c>
      <c r="O42" s="19">
        <f>+'Cleaned Data'!O43-'Cleaned Data'!O42</f>
        <v>0.66666666666666785</v>
      </c>
      <c r="P42" s="19">
        <f>+'Cleaned Data'!P43-'Cleaned Data'!P42</f>
        <v>1.1333333333333346</v>
      </c>
      <c r="Q42" s="19">
        <f>+'Cleaned Data'!Q43-'Cleaned Data'!Q42</f>
        <v>0</v>
      </c>
      <c r="R42" s="19">
        <f>+'Cleaned Data'!R43-'Cleaned Data'!R42</f>
        <v>2.6499999999999986</v>
      </c>
      <c r="S42" s="19">
        <f>+'Cleaned Data'!S43-'Cleaned Data'!S42</f>
        <v>0.39999999999999947</v>
      </c>
      <c r="T42" s="19">
        <f>+'Cleaned Data'!T43-'Cleaned Data'!T42</f>
        <v>0.26666666666666683</v>
      </c>
      <c r="U42" s="19">
        <f>+'Cleaned Data'!U43-'Cleaned Data'!U42</f>
        <v>0.41666666666666696</v>
      </c>
      <c r="V42" s="19">
        <f>+'Cleaned Data'!V43-'Cleaned Data'!V42</f>
        <v>0.23333333333333339</v>
      </c>
      <c r="W42" s="19">
        <f>+'Cleaned Data'!W43-'Cleaned Data'!W42</f>
        <v>0.5</v>
      </c>
      <c r="X42" s="19">
        <f>+'Cleaned Data'!X43-'Cleaned Data'!X42</f>
        <v>0.14999999999999991</v>
      </c>
      <c r="Y42" s="19">
        <f>+'Cleaned Data'!Y43-'Cleaned Data'!Y42</f>
        <v>0.63333333333333286</v>
      </c>
      <c r="Z42" s="19">
        <f>+'Cleaned Data'!Z43-'Cleaned Data'!Z42</f>
        <v>1.3833333333333329</v>
      </c>
      <c r="AA42" s="19">
        <f>+'Cleaned Data'!AA43-'Cleaned Data'!AA42</f>
        <v>1.3166666666666664</v>
      </c>
      <c r="AB42" s="19">
        <f>+'Cleaned Data'!AB43-'Cleaned Data'!AB42</f>
        <v>0.80000000000000027</v>
      </c>
      <c r="AC42" s="19">
        <f>+'Cleaned Data'!AC43-'Cleaned Data'!AC42</f>
        <v>0.61666666666666625</v>
      </c>
      <c r="AD42" s="19">
        <f>+'Cleaned Data'!AD43-'Cleaned Data'!AD42</f>
        <v>8.9499999999999993</v>
      </c>
      <c r="AE42" s="19">
        <f>+'Cleaned Data'!AE43-'Cleaned Data'!AE42</f>
        <v>0.5</v>
      </c>
      <c r="AF42" s="19">
        <f>+'Cleaned Data'!AF43-'Cleaned Data'!AF42</f>
        <v>8.3333333333333481E-2</v>
      </c>
      <c r="AG42" s="19">
        <f>+'Cleaned Data'!AG43-'Cleaned Data'!AG42</f>
        <v>3.3333333333333215E-2</v>
      </c>
      <c r="AH42" s="19">
        <f>+'Cleaned Data'!AH43-'Cleaned Data'!AH42</f>
        <v>0.61666666666666714</v>
      </c>
      <c r="AI42" s="19">
        <f>+'Cleaned Data'!AI43-'Cleaned Data'!AI42</f>
        <v>2.5999999999999996</v>
      </c>
      <c r="AJ42" s="19">
        <f>+'Cleaned Data'!AJ43-'Cleaned Data'!AJ42</f>
        <v>0.5</v>
      </c>
      <c r="AK42" s="19">
        <f>+'Cleaned Data'!AK43-'Cleaned Data'!AK42</f>
        <v>1.2833333333333332</v>
      </c>
      <c r="AL42" s="19">
        <f>+'Cleaned Data'!AL43-'Cleaned Data'!AL42</f>
        <v>0</v>
      </c>
      <c r="AM42" s="19">
        <f>+'Cleaned Data'!AM43-'Cleaned Data'!AM42</f>
        <v>0</v>
      </c>
      <c r="AN42" s="19">
        <f>+'Cleaned Data'!AN43-'Cleaned Data'!AN42</f>
        <v>1.8333333333333339</v>
      </c>
      <c r="AO42" s="19">
        <f>+'Cleaned Data'!AO43-'Cleaned Data'!AO42</f>
        <v>0.15000000000000036</v>
      </c>
      <c r="AP42" s="19">
        <f>+'Cleaned Data'!AP43-'Cleaned Data'!AP42</f>
        <v>1.5</v>
      </c>
      <c r="AQ42" s="19">
        <f>+'Cleaned Data'!AQ43-'Cleaned Data'!AQ42</f>
        <v>0.20000000000000018</v>
      </c>
      <c r="AR42" s="19">
        <f>+'Cleaned Data'!AR43-'Cleaned Data'!AR42</f>
        <v>0.13333333333333375</v>
      </c>
      <c r="AS42" s="19">
        <f>+'Cleaned Data'!AS43-'Cleaned Data'!AS42</f>
        <v>2.0166666666666662</v>
      </c>
      <c r="AT42" s="19">
        <f>+'Cleaned Data'!AT43-'Cleaned Data'!AT42</f>
        <v>0.33333333333333348</v>
      </c>
      <c r="AU42" s="19">
        <f>+'Cleaned Data'!AU43-'Cleaned Data'!AU42</f>
        <v>0.48333333333333339</v>
      </c>
      <c r="AV42" s="19">
        <f>+'Cleaned Data'!AV43-'Cleaned Data'!AV42</f>
        <v>0</v>
      </c>
      <c r="AW42" s="19">
        <f>+'Cleaned Data'!AW43-'Cleaned Data'!AW42</f>
        <v>0.90000000000000036</v>
      </c>
      <c r="AX42" s="19">
        <f>+'Cleaned Data'!AX43-'Cleaned Data'!AX42</f>
        <v>0</v>
      </c>
      <c r="AY42" s="19">
        <f>+'Cleaned Data'!AY43-'Cleaned Data'!AY42</f>
        <v>1</v>
      </c>
      <c r="AZ42" s="19">
        <f>+'Cleaned Data'!AZ43-'Cleaned Data'!AZ42</f>
        <v>0.33333333333333393</v>
      </c>
      <c r="BA42" s="19">
        <f>+'Cleaned Data'!BA43-'Cleaned Data'!BA42</f>
        <v>2.3666666666666671</v>
      </c>
      <c r="BB42" s="19">
        <f>+'Cleaned Data'!BB43-'Cleaned Data'!BB42</f>
        <v>0.31666666666666687</v>
      </c>
      <c r="BC42" s="19">
        <f>+'Cleaned Data'!BC43-'Cleaned Data'!BC42</f>
        <v>0.23333333333333339</v>
      </c>
      <c r="BD42" s="19">
        <f>+'Cleaned Data'!BD43-'Cleaned Data'!BD42</f>
        <v>0.14999999999999991</v>
      </c>
      <c r="BE42" s="19">
        <f>+'Cleaned Data'!BE43-'Cleaned Data'!BE42</f>
        <v>0.28333333333333321</v>
      </c>
      <c r="BF42" s="19">
        <f>+'Cleaned Data'!BF43-'Cleaned Data'!BF42</f>
        <v>0.5</v>
      </c>
      <c r="BG42" s="19">
        <f>+'Cleaned Data'!BG43-'Cleaned Data'!BG42</f>
        <v>0.39999999999999947</v>
      </c>
      <c r="BH42" s="19">
        <f>+'Cleaned Data'!BH43-'Cleaned Data'!BH42</f>
        <v>0.23333333333333339</v>
      </c>
      <c r="BI42" s="19">
        <f>+'Cleaned Data'!BI43-'Cleaned Data'!BI42</f>
        <v>1</v>
      </c>
      <c r="BJ42" s="19">
        <f>+'Cleaned Data'!BJ43-'Cleaned Data'!BJ42</f>
        <v>2.6833333333333327</v>
      </c>
      <c r="BK42" s="19">
        <f>+'Cleaned Data'!BK43-'Cleaned Data'!BK42</f>
        <v>1.2499999999999991</v>
      </c>
      <c r="BL42" s="19">
        <f>+'Cleaned Data'!BL43-'Cleaned Data'!BL42</f>
        <v>0.29999999999999982</v>
      </c>
      <c r="BM42" s="19">
        <f>+'Cleaned Data'!BM43-'Cleaned Data'!BM42</f>
        <v>0.29999999999999982</v>
      </c>
      <c r="BN42" s="19">
        <f>+'Cleaned Data'!BN43-'Cleaned Data'!BN42</f>
        <v>1.0166666666666666</v>
      </c>
      <c r="BO42" s="19">
        <f>+'Cleaned Data'!BO43-'Cleaned Data'!BO42</f>
        <v>2</v>
      </c>
      <c r="BP42" s="19">
        <f>+'Cleaned Data'!BP43-'Cleaned Data'!BP42</f>
        <v>3</v>
      </c>
      <c r="BQ42" s="19">
        <f>+'Cleaned Data'!BQ43-'Cleaned Data'!BQ42</f>
        <v>2.4166666666666679</v>
      </c>
      <c r="BR42" s="19">
        <f>+'Cleaned Data'!BR43-'Cleaned Data'!BR42</f>
        <v>0.5</v>
      </c>
      <c r="BS42" s="19">
        <f>+'Cleaned Data'!BS43-'Cleaned Data'!BS42</f>
        <v>0.16666666666666652</v>
      </c>
      <c r="BT42" s="19">
        <f>+'Cleaned Data'!BT43-'Cleaned Data'!BT42</f>
        <v>1</v>
      </c>
      <c r="BU42" s="19">
        <f>+'Cleaned Data'!BU43-'Cleaned Data'!BU42</f>
        <v>0.9166666666666643</v>
      </c>
      <c r="BV42" s="19">
        <f>+'Cleaned Data'!BV43-'Cleaned Data'!BV42</f>
        <v>0.28333333333333321</v>
      </c>
      <c r="BW42" s="19">
        <f>+'Cleaned Data'!BW43-'Cleaned Data'!BW42</f>
        <v>6.666666666666643E-2</v>
      </c>
      <c r="BX42" s="19">
        <f>+'Cleaned Data'!BX43-'Cleaned Data'!BX42</f>
        <v>0.16666666666666696</v>
      </c>
      <c r="BY42" s="19">
        <f>+'Cleaned Data'!BY43-'Cleaned Data'!BY42</f>
        <v>0.98333333333333428</v>
      </c>
      <c r="BZ42" s="19">
        <f>+'Cleaned Data'!BZ43-'Cleaned Data'!BZ42</f>
        <v>0.26666666666666661</v>
      </c>
      <c r="CA42" s="19">
        <f>+'Cleaned Data'!CA43-'Cleaned Data'!CA42</f>
        <v>0.18333333333333313</v>
      </c>
      <c r="CB42" s="19">
        <f>+'Cleaned Data'!CB43-'Cleaned Data'!CB42</f>
        <v>0</v>
      </c>
      <c r="CC42" s="19">
        <f>+'Cleaned Data'!CC43-'Cleaned Data'!CC42</f>
        <v>0.15000000000000036</v>
      </c>
      <c r="CD42" s="19">
        <f>+'Cleaned Data'!CD43-'Cleaned Data'!CD42</f>
        <v>0.21666666666666679</v>
      </c>
    </row>
    <row r="43" spans="1:82" x14ac:dyDescent="0.25">
      <c r="A43" s="215"/>
      <c r="B43" s="2" t="str">
        <f>+'Raw Data'!B46</f>
        <v>Indirect 1</v>
      </c>
      <c r="C43" t="s">
        <v>38</v>
      </c>
      <c r="D43" s="19">
        <f>+'Cleaned Data'!D44-'Cleaned Data'!D43</f>
        <v>0.16666666666666652</v>
      </c>
      <c r="E43" s="19">
        <f>+'Cleaned Data'!E44-'Cleaned Data'!E43</f>
        <v>0.30000000000000071</v>
      </c>
      <c r="F43" s="19">
        <f>+'Cleaned Data'!F44-'Cleaned Data'!F43</f>
        <v>8.3333333333333037E-2</v>
      </c>
      <c r="G43" s="19">
        <f>+'Cleaned Data'!G44-'Cleaned Data'!G43</f>
        <v>0.69999999999999929</v>
      </c>
      <c r="H43" s="19">
        <f>+'Cleaned Data'!H44-'Cleaned Data'!H43</f>
        <v>0.29999999999999982</v>
      </c>
      <c r="I43" s="19">
        <f>+'Cleaned Data'!I44-'Cleaned Data'!I43</f>
        <v>0.36666666666666536</v>
      </c>
      <c r="J43" s="19">
        <f>+'Cleaned Data'!J44-'Cleaned Data'!J43</f>
        <v>0.26666666666666661</v>
      </c>
      <c r="K43" s="19">
        <f>+'Cleaned Data'!K44-'Cleaned Data'!K43</f>
        <v>0.10000000000000009</v>
      </c>
      <c r="L43" s="19">
        <f>+'Cleaned Data'!L44-'Cleaned Data'!L43</f>
        <v>2.0833333333333321</v>
      </c>
      <c r="M43" s="19">
        <f>+'Cleaned Data'!M44-'Cleaned Data'!M43</f>
        <v>0.21666666666666679</v>
      </c>
      <c r="N43" s="19">
        <f>+'Cleaned Data'!N44-'Cleaned Data'!N43</f>
        <v>1.25</v>
      </c>
      <c r="O43" s="19">
        <f>+'Cleaned Data'!O44-'Cleaned Data'!O43</f>
        <v>0.86666666666666714</v>
      </c>
      <c r="P43" s="19">
        <f>+'Cleaned Data'!P44-'Cleaned Data'!P43</f>
        <v>0.93333333333333357</v>
      </c>
      <c r="Q43" s="19">
        <f>+'Cleaned Data'!Q44-'Cleaned Data'!Q43</f>
        <v>1.0666666666666664</v>
      </c>
      <c r="R43" s="19">
        <f>+'Cleaned Data'!R44-'Cleaned Data'!R43</f>
        <v>0.68333333333333535</v>
      </c>
      <c r="S43" s="19">
        <f>+'Cleaned Data'!S44-'Cleaned Data'!S43</f>
        <v>0.15000000000000036</v>
      </c>
      <c r="T43" s="19">
        <f>+'Cleaned Data'!T44-'Cleaned Data'!T43</f>
        <v>0.16666666666666652</v>
      </c>
      <c r="U43" s="19">
        <f>+'Cleaned Data'!U44-'Cleaned Data'!U43</f>
        <v>0.1333333333333333</v>
      </c>
      <c r="V43" s="19">
        <f>+'Cleaned Data'!V44-'Cleaned Data'!V43</f>
        <v>0.13333333333333286</v>
      </c>
      <c r="W43" s="19">
        <f>+'Cleaned Data'!W44-'Cleaned Data'!W43</f>
        <v>0.3833333333333333</v>
      </c>
      <c r="X43" s="19">
        <f>+'Cleaned Data'!X44-'Cleaned Data'!X43</f>
        <v>0.35000000000000009</v>
      </c>
      <c r="Y43" s="19">
        <f>+'Cleaned Data'!Y44-'Cleaned Data'!Y43</f>
        <v>1.1000000000000014</v>
      </c>
      <c r="Z43" s="19">
        <f>+'Cleaned Data'!Z44-'Cleaned Data'!Z43</f>
        <v>0.48333333333333339</v>
      </c>
      <c r="AA43" s="19">
        <f>+'Cleaned Data'!AA44-'Cleaned Data'!AA43</f>
        <v>0.33333333333333393</v>
      </c>
      <c r="AB43" s="19">
        <f>+'Cleaned Data'!AB44-'Cleaned Data'!AB43</f>
        <v>0.21666666666666679</v>
      </c>
      <c r="AC43" s="19">
        <f>+'Cleaned Data'!AC44-'Cleaned Data'!AC43</f>
        <v>0.46666666666666679</v>
      </c>
      <c r="AD43" s="19">
        <f>+'Cleaned Data'!AD44-'Cleaned Data'!AD43</f>
        <v>13.633333333333336</v>
      </c>
      <c r="AE43" s="19">
        <f>+'Cleaned Data'!AE44-'Cleaned Data'!AE43</f>
        <v>0.25</v>
      </c>
      <c r="AF43" s="19">
        <f>+'Cleaned Data'!AF44-'Cleaned Data'!AF43</f>
        <v>1.6666666666666607E-2</v>
      </c>
      <c r="AG43" s="19">
        <f>+'Cleaned Data'!AG44-'Cleaned Data'!AG43</f>
        <v>9.9999999999999645E-2</v>
      </c>
      <c r="AH43" s="19">
        <f>+'Cleaned Data'!AH44-'Cleaned Data'!AH43</f>
        <v>2.7833333333333341</v>
      </c>
      <c r="AI43" s="19">
        <f>+'Cleaned Data'!AI44-'Cleaned Data'!AI43</f>
        <v>0.84999999999999964</v>
      </c>
      <c r="AJ43" s="19">
        <f>+'Cleaned Data'!AJ44-'Cleaned Data'!AJ43</f>
        <v>0.16666666666666696</v>
      </c>
      <c r="AK43" s="19">
        <f>+'Cleaned Data'!AK44-'Cleaned Data'!AK43</f>
        <v>1.1166666666666663</v>
      </c>
      <c r="AL43" s="19">
        <f>+'Cleaned Data'!AL44-'Cleaned Data'!AL43</f>
        <v>0.81666666666666643</v>
      </c>
      <c r="AM43" s="19">
        <f>+'Cleaned Data'!AM44-'Cleaned Data'!AM43</f>
        <v>1.2166666666666668</v>
      </c>
      <c r="AN43" s="19">
        <f>+'Cleaned Data'!AN44-'Cleaned Data'!AN43</f>
        <v>0.21666666666666501</v>
      </c>
      <c r="AO43" s="19">
        <f>+'Cleaned Data'!AO44-'Cleaned Data'!AO43</f>
        <v>0.2333333333333325</v>
      </c>
      <c r="AP43" s="19">
        <f>+'Cleaned Data'!AP44-'Cleaned Data'!AP43</f>
        <v>8.3333333333333037E-2</v>
      </c>
      <c r="AQ43" s="19">
        <f>+'Cleaned Data'!AQ44-'Cleaned Data'!AQ43</f>
        <v>0.48333333333333339</v>
      </c>
      <c r="AR43" s="19">
        <f>+'Cleaned Data'!AR44-'Cleaned Data'!AR43</f>
        <v>3.3333333333333215E-2</v>
      </c>
      <c r="AS43" s="19">
        <f>+'Cleaned Data'!AS44-'Cleaned Data'!AS43</f>
        <v>0.20000000000000018</v>
      </c>
      <c r="AT43" s="19">
        <f>+'Cleaned Data'!AT44-'Cleaned Data'!AT43</f>
        <v>4.9999999999999822E-2</v>
      </c>
      <c r="AU43" s="19">
        <f>+'Cleaned Data'!AU44-'Cleaned Data'!AU43</f>
        <v>0.18333333333333357</v>
      </c>
      <c r="AV43" s="19">
        <f>+'Cleaned Data'!AV44-'Cleaned Data'!AV43</f>
        <v>8.75</v>
      </c>
      <c r="AW43" s="19">
        <f>+'Cleaned Data'!AW44-'Cleaned Data'!AW43</f>
        <v>1.1500000000000004</v>
      </c>
      <c r="AX43" s="19">
        <f>+'Cleaned Data'!AX44-'Cleaned Data'!AX43</f>
        <v>0.16666666666666674</v>
      </c>
      <c r="AY43" s="19">
        <f>+'Cleaned Data'!AY44-'Cleaned Data'!AY43</f>
        <v>1</v>
      </c>
      <c r="AZ43" s="19">
        <f>+'Cleaned Data'!AZ44-'Cleaned Data'!AZ43</f>
        <v>0.25</v>
      </c>
      <c r="BA43" s="19">
        <f>+'Cleaned Data'!BA44-'Cleaned Data'!BA43</f>
        <v>1.6333333333333329</v>
      </c>
      <c r="BB43" s="19">
        <f>+'Cleaned Data'!BB44-'Cleaned Data'!BB43</f>
        <v>0.16666666666666652</v>
      </c>
      <c r="BC43" s="19">
        <f>+'Cleaned Data'!BC44-'Cleaned Data'!BC43</f>
        <v>0.41666666666666607</v>
      </c>
      <c r="BD43" s="19">
        <f>+'Cleaned Data'!BD44-'Cleaned Data'!BD43</f>
        <v>0.23333333333333295</v>
      </c>
      <c r="BE43" s="19">
        <f>+'Cleaned Data'!BE44-'Cleaned Data'!BE43</f>
        <v>0.51666666666666661</v>
      </c>
      <c r="BF43" s="19">
        <f>+'Cleaned Data'!BF44-'Cleaned Data'!BF43</f>
        <v>0.38333333333333286</v>
      </c>
      <c r="BG43" s="19">
        <f>+'Cleaned Data'!BG44-'Cleaned Data'!BG43</f>
        <v>0.21666666666666679</v>
      </c>
      <c r="BH43" s="19">
        <f>+'Cleaned Data'!BH44-'Cleaned Data'!BH43</f>
        <v>0.20000000000000018</v>
      </c>
      <c r="BI43" s="19">
        <f>+'Cleaned Data'!BI44-'Cleaned Data'!BI43</f>
        <v>0</v>
      </c>
      <c r="BJ43" s="19">
        <f>+'Cleaned Data'!BJ44-'Cleaned Data'!BJ43</f>
        <v>1.0333333333333332</v>
      </c>
      <c r="BK43" s="19">
        <f>+'Cleaned Data'!BK44-'Cleaned Data'!BK43</f>
        <v>1</v>
      </c>
      <c r="BL43" s="19">
        <f>+'Cleaned Data'!BL44-'Cleaned Data'!BL43</f>
        <v>0.21666666666666679</v>
      </c>
      <c r="BM43" s="19">
        <f>+'Cleaned Data'!BM44-'Cleaned Data'!BM43</f>
        <v>0.20000000000000018</v>
      </c>
      <c r="BN43" s="19">
        <f>+'Cleaned Data'!BN44-'Cleaned Data'!BN43</f>
        <v>0.13333333333333375</v>
      </c>
      <c r="BO43" s="19">
        <f>+'Cleaned Data'!BO44-'Cleaned Data'!BO43</f>
        <v>1.533333333333335</v>
      </c>
      <c r="BP43" s="19">
        <f>+'Cleaned Data'!BP44-'Cleaned Data'!BP43</f>
        <v>0.25</v>
      </c>
      <c r="BQ43" s="19">
        <f>+'Cleaned Data'!BQ44-'Cleaned Data'!BQ43</f>
        <v>1.25</v>
      </c>
      <c r="BR43" s="19">
        <f>+'Cleaned Data'!BR44-'Cleaned Data'!BR43</f>
        <v>2</v>
      </c>
      <c r="BS43" s="19">
        <f>+'Cleaned Data'!BS44-'Cleaned Data'!BS43</f>
        <v>0.23333333333333384</v>
      </c>
      <c r="BT43" s="19">
        <f>+'Cleaned Data'!BT44-'Cleaned Data'!BT43</f>
        <v>0.66666666666666696</v>
      </c>
      <c r="BU43" s="19">
        <f>+'Cleaned Data'!BU44-'Cleaned Data'!BU43</f>
        <v>0.3333333333333357</v>
      </c>
      <c r="BV43" s="19">
        <f>+'Cleaned Data'!BV44-'Cleaned Data'!BV43</f>
        <v>0.61666666666666714</v>
      </c>
      <c r="BW43" s="19">
        <f>+'Cleaned Data'!BW44-'Cleaned Data'!BW43</f>
        <v>0.11666666666666625</v>
      </c>
      <c r="BX43" s="19">
        <f>+'Cleaned Data'!BX44-'Cleaned Data'!BX43</f>
        <v>9.9999999999999645E-2</v>
      </c>
      <c r="BY43" s="19">
        <f>+'Cleaned Data'!BY44-'Cleaned Data'!BY43</f>
        <v>0.16666666666666607</v>
      </c>
      <c r="BZ43" s="19">
        <f>+'Cleaned Data'!BZ44-'Cleaned Data'!BZ43</f>
        <v>0.1333333333333333</v>
      </c>
      <c r="CA43" s="19">
        <f>+'Cleaned Data'!CA44-'Cleaned Data'!CA43</f>
        <v>0.23333333333333339</v>
      </c>
      <c r="CB43" s="19">
        <f>+'Cleaned Data'!CB44-'Cleaned Data'!CB43</f>
        <v>6.6666666666666874E-2</v>
      </c>
      <c r="CC43" s="19">
        <f>+'Cleaned Data'!CC44-'Cleaned Data'!CC43</f>
        <v>0.20000000000000018</v>
      </c>
      <c r="CD43" s="19">
        <f>+'Cleaned Data'!CD44-'Cleaned Data'!CD43</f>
        <v>0.61666666666666714</v>
      </c>
    </row>
    <row r="44" spans="1:82" x14ac:dyDescent="0.25">
      <c r="A44" s="215"/>
      <c r="B44" s="2" t="str">
        <f>+'Raw Data'!B47</f>
        <v>Indirect 1</v>
      </c>
      <c r="C44" t="s">
        <v>39</v>
      </c>
      <c r="D44" s="19">
        <f>+'Cleaned Data'!D45-'Cleaned Data'!D44</f>
        <v>2.1500000000000004</v>
      </c>
      <c r="E44" s="19">
        <f>+'Cleaned Data'!E45-'Cleaned Data'!E44</f>
        <v>1.2333333333333325</v>
      </c>
      <c r="F44" s="19">
        <f>+'Cleaned Data'!F45-'Cleaned Data'!F44</f>
        <v>0.34999999999999964</v>
      </c>
      <c r="G44" s="19">
        <f>+'Cleaned Data'!G45-'Cleaned Data'!G44</f>
        <v>1.033333333333335</v>
      </c>
      <c r="H44" s="19">
        <f>+'Cleaned Data'!H45-'Cleaned Data'!H44</f>
        <v>3.4833333333333343</v>
      </c>
      <c r="I44" s="19">
        <f>+'Cleaned Data'!I45-'Cleaned Data'!I44</f>
        <v>2.0500000000000007</v>
      </c>
      <c r="J44" s="19">
        <f>+'Cleaned Data'!J45-'Cleaned Data'!J44</f>
        <v>1.8166666666666669</v>
      </c>
      <c r="K44" s="19">
        <f>+'Cleaned Data'!K45-'Cleaned Data'!K44</f>
        <v>1.0333333333333332</v>
      </c>
      <c r="L44" s="19">
        <f>+'Cleaned Data'!L45-'Cleaned Data'!L44</f>
        <v>2.25</v>
      </c>
      <c r="M44" s="19">
        <f>+'Cleaned Data'!M45-'Cleaned Data'!M44</f>
        <v>6.9500000000000011</v>
      </c>
      <c r="N44" s="19">
        <f>+'Cleaned Data'!N45-'Cleaned Data'!N44</f>
        <v>0.63333333333333286</v>
      </c>
      <c r="O44" s="19">
        <f>+'Cleaned Data'!O45-'Cleaned Data'!O44</f>
        <v>1.7666666666666657</v>
      </c>
      <c r="P44" s="19">
        <f>+'Cleaned Data'!P45-'Cleaned Data'!P44</f>
        <v>5.4</v>
      </c>
      <c r="Q44" s="19">
        <f>+'Cleaned Data'!Q45-'Cleaned Data'!Q44</f>
        <v>0.91666666666666696</v>
      </c>
      <c r="R44" s="19">
        <f>+'Cleaned Data'!R45-'Cleaned Data'!R44</f>
        <v>4.8499999999999979</v>
      </c>
      <c r="S44" s="19">
        <f>+'Cleaned Data'!S45-'Cleaned Data'!S44</f>
        <v>1.166666666666667</v>
      </c>
      <c r="T44" s="19">
        <f>+'Cleaned Data'!T45-'Cleaned Data'!T44</f>
        <v>1.75</v>
      </c>
      <c r="U44" s="19">
        <f>+'Cleaned Data'!U45-'Cleaned Data'!U44</f>
        <v>1.1000000000000001</v>
      </c>
      <c r="V44" s="19">
        <f>+'Cleaned Data'!V45-'Cleaned Data'!V44</f>
        <v>1.5666666666666673</v>
      </c>
      <c r="W44" s="19">
        <f>+'Cleaned Data'!W45-'Cleaned Data'!W44</f>
        <v>0</v>
      </c>
      <c r="X44" s="19">
        <f>+'Cleaned Data'!X45-'Cleaned Data'!X44</f>
        <v>1.6833333333333336</v>
      </c>
      <c r="Y44" s="19">
        <f>+'Cleaned Data'!Y45-'Cleaned Data'!Y44</f>
        <v>1.3333333333333286</v>
      </c>
      <c r="Z44" s="19">
        <f>+'Cleaned Data'!Z45-'Cleaned Data'!Z44</f>
        <v>1.7166666666666659</v>
      </c>
      <c r="AA44" s="19">
        <f>+'Cleaned Data'!AA45-'Cleaned Data'!AA44</f>
        <v>1.7666666666666657</v>
      </c>
      <c r="AB44" s="19">
        <f>+'Cleaned Data'!AB45-'Cleaned Data'!AB44</f>
        <v>1.0999999999999996</v>
      </c>
      <c r="AC44" s="19">
        <f>+'Cleaned Data'!AC45-'Cleaned Data'!AC44</f>
        <v>3.3999999999999995</v>
      </c>
      <c r="AD44" s="19">
        <f>+'Cleaned Data'!AD45-'Cleaned Data'!AD44</f>
        <v>7.9333333333333371</v>
      </c>
      <c r="AE44" s="19">
        <f>+'Cleaned Data'!AE45-'Cleaned Data'!AE44</f>
        <v>0.25</v>
      </c>
      <c r="AF44" s="19">
        <f>+'Cleaned Data'!AF45-'Cleaned Data'!AF44</f>
        <v>1.6666666666666607E-2</v>
      </c>
      <c r="AG44" s="19">
        <f>+'Cleaned Data'!AG45-'Cleaned Data'!AG44</f>
        <v>2.166666666666667</v>
      </c>
      <c r="AH44" s="19">
        <f>+'Cleaned Data'!AH45-'Cleaned Data'!AH44</f>
        <v>0.78333333333333321</v>
      </c>
      <c r="AI44" s="19">
        <f>+'Cleaned Data'!AI45-'Cleaned Data'!AI44</f>
        <v>0.73333333333333428</v>
      </c>
      <c r="AJ44" s="19">
        <f>+'Cleaned Data'!AJ45-'Cleaned Data'!AJ44</f>
        <v>0.41666666666666696</v>
      </c>
      <c r="AK44" s="19">
        <f>+'Cleaned Data'!AK45-'Cleaned Data'!AK44</f>
        <v>3.1333333333333329</v>
      </c>
      <c r="AL44" s="19">
        <f>+'Cleaned Data'!AL45-'Cleaned Data'!AL44</f>
        <v>2.3833333333333337</v>
      </c>
      <c r="AM44" s="19">
        <f>+'Cleaned Data'!AM45-'Cleaned Data'!AM44</f>
        <v>1.5333333333333332</v>
      </c>
      <c r="AN44" s="19">
        <f>+'Cleaned Data'!AN45-'Cleaned Data'!AN44</f>
        <v>2.8499999999999996</v>
      </c>
      <c r="AO44" s="19">
        <f>+'Cleaned Data'!AO45-'Cleaned Data'!AO44</f>
        <v>0.61666666666666714</v>
      </c>
      <c r="AP44" s="19">
        <f>+'Cleaned Data'!AP45-'Cleaned Data'!AP44</f>
        <v>1.2000000000000002</v>
      </c>
      <c r="AQ44" s="19">
        <f>+'Cleaned Data'!AQ45-'Cleaned Data'!AQ44</f>
        <v>1.083333333333333</v>
      </c>
      <c r="AR44" s="19">
        <f>+'Cleaned Data'!AR45-'Cleaned Data'!AR44</f>
        <v>4.4833333333333325</v>
      </c>
      <c r="AS44" s="19">
        <f>+'Cleaned Data'!AS45-'Cleaned Data'!AS44</f>
        <v>1.9000000000000004</v>
      </c>
      <c r="AT44" s="19">
        <f>+'Cleaned Data'!AT45-'Cleaned Data'!AT44</f>
        <v>1.4000000000000004</v>
      </c>
      <c r="AU44" s="19">
        <f>+'Cleaned Data'!AU45-'Cleaned Data'!AU44</f>
        <v>1.1833333333333336</v>
      </c>
      <c r="AV44" s="19">
        <f>+'Cleaned Data'!AV45-'Cleaned Data'!AV44</f>
        <v>1.0833333333333339</v>
      </c>
      <c r="AW44" s="19">
        <f>+'Cleaned Data'!AW45-'Cleaned Data'!AW44</f>
        <v>2.2000000000000002</v>
      </c>
      <c r="AX44" s="19">
        <f>+'Cleaned Data'!AX45-'Cleaned Data'!AX44</f>
        <v>1.0000000000000002</v>
      </c>
      <c r="AY44" s="19">
        <f>+'Cleaned Data'!AY45-'Cleaned Data'!AY44</f>
        <v>4</v>
      </c>
      <c r="AZ44" s="19">
        <f>+'Cleaned Data'!AZ45-'Cleaned Data'!AZ44</f>
        <v>0.75</v>
      </c>
      <c r="BA44" s="19">
        <f>+'Cleaned Data'!BA45-'Cleaned Data'!BA44</f>
        <v>2.2166666666666686</v>
      </c>
      <c r="BB44" s="19">
        <f>+'Cleaned Data'!BB45-'Cleaned Data'!BB44</f>
        <v>1.4333333333333336</v>
      </c>
      <c r="BC44" s="19">
        <f>+'Cleaned Data'!BC45-'Cleaned Data'!BC44</f>
        <v>3.9333333333333336</v>
      </c>
      <c r="BD44" s="19">
        <f>+'Cleaned Data'!BD45-'Cleaned Data'!BD44</f>
        <v>2.9000000000000004</v>
      </c>
      <c r="BE44" s="19">
        <f>+'Cleaned Data'!BE45-'Cleaned Data'!BE44</f>
        <v>1.416666666666667</v>
      </c>
      <c r="BF44" s="19">
        <f>+'Cleaned Data'!BF45-'Cleaned Data'!BF44</f>
        <v>1.2833333333333332</v>
      </c>
      <c r="BG44" s="19">
        <f>+'Cleaned Data'!BG45-'Cleaned Data'!BG44</f>
        <v>0.13333333333333375</v>
      </c>
      <c r="BH44" s="19">
        <f>+'Cleaned Data'!BH45-'Cleaned Data'!BH44</f>
        <v>1.9166666666666661</v>
      </c>
      <c r="BI44" s="19">
        <f>+'Cleaned Data'!BI45-'Cleaned Data'!BI44</f>
        <v>2</v>
      </c>
      <c r="BJ44" s="19">
        <f>+'Cleaned Data'!BJ45-'Cleaned Data'!BJ44</f>
        <v>4.7333333333333343</v>
      </c>
      <c r="BK44" s="19">
        <f>+'Cleaned Data'!BK45-'Cleaned Data'!BK44</f>
        <v>1.0500000000000007</v>
      </c>
      <c r="BL44" s="19">
        <f>+'Cleaned Data'!BL45-'Cleaned Data'!BL44</f>
        <v>1.25</v>
      </c>
      <c r="BM44" s="19">
        <f>+'Cleaned Data'!BM45-'Cleaned Data'!BM44</f>
        <v>1.0666666666666669</v>
      </c>
      <c r="BN44" s="19">
        <f>+'Cleaned Data'!BN45-'Cleaned Data'!BN44</f>
        <v>0.48333333333333339</v>
      </c>
      <c r="BO44" s="19">
        <f>+'Cleaned Data'!BO45-'Cleaned Data'!BO44</f>
        <v>17.25</v>
      </c>
      <c r="BP44" s="19">
        <f>+'Cleaned Data'!BP45-'Cleaned Data'!BP44</f>
        <v>0.69999999999999929</v>
      </c>
      <c r="BQ44" s="19">
        <f>+'Cleaned Data'!BQ45-'Cleaned Data'!BQ44</f>
        <v>21</v>
      </c>
      <c r="BR44" s="19">
        <f>+'Cleaned Data'!BR45-'Cleaned Data'!BR44</f>
        <v>2.2166666666666686</v>
      </c>
      <c r="BS44" s="19">
        <f>+'Cleaned Data'!BS45-'Cleaned Data'!BS44</f>
        <v>0.86666666666666625</v>
      </c>
      <c r="BT44" s="19">
        <f>+'Cleaned Data'!BT45-'Cleaned Data'!BT44</f>
        <v>1.2166666666666668</v>
      </c>
      <c r="BU44" s="19">
        <f>+'Cleaned Data'!BU45-'Cleaned Data'!BU44</f>
        <v>2.25</v>
      </c>
      <c r="BV44" s="19">
        <f>+'Cleaned Data'!BV45-'Cleaned Data'!BV44</f>
        <v>1.5666666666666664</v>
      </c>
      <c r="BW44" s="19">
        <f>+'Cleaned Data'!BW45-'Cleaned Data'!BW44</f>
        <v>2.6333333333333329</v>
      </c>
      <c r="BX44" s="19">
        <f>+'Cleaned Data'!BX45-'Cleaned Data'!BX44</f>
        <v>0.98333333333333339</v>
      </c>
      <c r="BY44" s="19">
        <f>+'Cleaned Data'!BY45-'Cleaned Data'!BY44</f>
        <v>1.9666666666666668</v>
      </c>
      <c r="BZ44" s="19">
        <f>+'Cleaned Data'!BZ45-'Cleaned Data'!BZ44</f>
        <v>1.3166666666666669</v>
      </c>
      <c r="CA44" s="19">
        <f>+'Cleaned Data'!CA45-'Cleaned Data'!CA44</f>
        <v>2.3166666666666669</v>
      </c>
      <c r="CB44" s="19">
        <f>+'Cleaned Data'!CB45-'Cleaned Data'!CB44</f>
        <v>2.1999999999999997</v>
      </c>
      <c r="CC44" s="19">
        <f>+'Cleaned Data'!CC45-'Cleaned Data'!CC44</f>
        <v>1.0333333333333332</v>
      </c>
      <c r="CD44" s="19">
        <f>+'Cleaned Data'!CD45-'Cleaned Data'!CD44</f>
        <v>0.16666666666666607</v>
      </c>
    </row>
    <row r="45" spans="1:82" x14ac:dyDescent="0.25">
      <c r="A45" s="215"/>
      <c r="B45" s="2" t="str">
        <f>+'Raw Data'!B48</f>
        <v>Internal Travel</v>
      </c>
      <c r="C45" t="s">
        <v>40</v>
      </c>
      <c r="D45" s="19">
        <f>+'Cleaned Data'!D46-'Cleaned Data'!D45</f>
        <v>0.11666666666666625</v>
      </c>
      <c r="E45" s="19">
        <f>+'Cleaned Data'!E46-'Cleaned Data'!E45</f>
        <v>0.59999999999999964</v>
      </c>
      <c r="F45" s="19">
        <f>+'Cleaned Data'!F46-'Cleaned Data'!F45</f>
        <v>8.3333333333333925E-2</v>
      </c>
      <c r="G45" s="19">
        <f>+'Cleaned Data'!G46-'Cleaned Data'!G45</f>
        <v>0.88333333333333286</v>
      </c>
      <c r="H45" s="19">
        <f>+'Cleaned Data'!H46-'Cleaned Data'!H45</f>
        <v>0.26666666666666572</v>
      </c>
      <c r="I45" s="19">
        <f>+'Cleaned Data'!I46-'Cleaned Data'!I45</f>
        <v>0.38333333333333286</v>
      </c>
      <c r="J45" s="19">
        <f>+'Cleaned Data'!J46-'Cleaned Data'!J45</f>
        <v>8.3333333333333037E-2</v>
      </c>
      <c r="K45" s="19">
        <f>+'Cleaned Data'!K46-'Cleaned Data'!K45</f>
        <v>8.3333333333333481E-2</v>
      </c>
      <c r="L45" s="19">
        <f>+'Cleaned Data'!L46-'Cleaned Data'!L45</f>
        <v>2.3333333333333321</v>
      </c>
      <c r="M45" s="19">
        <f>+'Cleaned Data'!M46-'Cleaned Data'!M45</f>
        <v>0.19999999999999929</v>
      </c>
      <c r="N45" s="19">
        <f>+'Cleaned Data'!N46-'Cleaned Data'!N45</f>
        <v>0.73333333333333428</v>
      </c>
      <c r="O45" s="19">
        <f>+'Cleaned Data'!O46-'Cleaned Data'!O45</f>
        <v>6.666666666666643E-2</v>
      </c>
      <c r="P45" s="19">
        <f>+'Cleaned Data'!P46-'Cleaned Data'!P45</f>
        <v>6.9333333333333336</v>
      </c>
      <c r="Q45" s="19">
        <f>+'Cleaned Data'!Q46-'Cleaned Data'!Q45</f>
        <v>0</v>
      </c>
      <c r="R45" s="19">
        <f>+'Cleaned Data'!R46-'Cleaned Data'!R45</f>
        <v>0.10000000000000142</v>
      </c>
      <c r="S45" s="19">
        <f>+'Cleaned Data'!S46-'Cleaned Data'!S45</f>
        <v>0.2166666666666659</v>
      </c>
      <c r="T45" s="19">
        <f>+'Cleaned Data'!T46-'Cleaned Data'!T45</f>
        <v>0.18333333333333313</v>
      </c>
      <c r="U45" s="19">
        <f>+'Cleaned Data'!U46-'Cleaned Data'!U45</f>
        <v>0.31666666666666643</v>
      </c>
      <c r="V45" s="19">
        <f>+'Cleaned Data'!V46-'Cleaned Data'!V45</f>
        <v>0.44999999999999929</v>
      </c>
      <c r="W45" s="19">
        <f>+'Cleaned Data'!W46-'Cleaned Data'!W45</f>
        <v>0.8666666666666667</v>
      </c>
      <c r="X45" s="19">
        <f>+'Cleaned Data'!X46-'Cleaned Data'!X45</f>
        <v>0.13333333333333286</v>
      </c>
      <c r="Y45" s="19">
        <f>+'Cleaned Data'!Y46-'Cleaned Data'!Y45</f>
        <v>0.53333333333333854</v>
      </c>
      <c r="Z45" s="19">
        <f>+'Cleaned Data'!Z46-'Cleaned Data'!Z45</f>
        <v>0.13333333333333464</v>
      </c>
      <c r="AA45" s="19">
        <f>+'Cleaned Data'!AA46-'Cleaned Data'!AA45</f>
        <v>0.61666666666666714</v>
      </c>
      <c r="AB45" s="19">
        <f>+'Cleaned Data'!AB46-'Cleaned Data'!AB45</f>
        <v>0.53333333333333321</v>
      </c>
      <c r="AC45" s="19">
        <f>+'Cleaned Data'!AC46-'Cleaned Data'!AC45</f>
        <v>0.25</v>
      </c>
      <c r="AD45" s="19">
        <f>+'Cleaned Data'!AD46-'Cleaned Data'!AD45</f>
        <v>1.6666666666665719E-2</v>
      </c>
      <c r="AE45" s="19">
        <f>+'Cleaned Data'!AE46-'Cleaned Data'!AE45</f>
        <v>0</v>
      </c>
      <c r="AF45" s="19">
        <f>+'Cleaned Data'!AF46-'Cleaned Data'!AF45</f>
        <v>4.9999999999999822E-2</v>
      </c>
      <c r="AG45" s="19">
        <f>+'Cleaned Data'!AG46-'Cleaned Data'!AG45</f>
        <v>1.6666666666666607E-2</v>
      </c>
      <c r="AH45" s="19">
        <f>+'Cleaned Data'!AH46-'Cleaned Data'!AH45</f>
        <v>1.6666666666665719E-2</v>
      </c>
      <c r="AI45" s="19">
        <f>+'Cleaned Data'!AI46-'Cleaned Data'!AI45</f>
        <v>1.4000000000000004</v>
      </c>
      <c r="AJ45" s="19">
        <f>+'Cleaned Data'!AJ46-'Cleaned Data'!AJ45</f>
        <v>8.3333333333333037E-2</v>
      </c>
      <c r="AK45" s="19">
        <f>+'Cleaned Data'!AK46-'Cleaned Data'!AK45</f>
        <v>1.4333333333333336</v>
      </c>
      <c r="AL45" s="19">
        <f>+'Cleaned Data'!AL46-'Cleaned Data'!AL45</f>
        <v>9.1166666666666654</v>
      </c>
      <c r="AM45" s="19">
        <f>+'Cleaned Data'!AM46-'Cleaned Data'!AM45</f>
        <v>0.28333333333333499</v>
      </c>
      <c r="AN45" s="19">
        <f>+'Cleaned Data'!AN46-'Cleaned Data'!AN45</f>
        <v>0.11666666666666714</v>
      </c>
      <c r="AO45" s="19">
        <f>+'Cleaned Data'!AO46-'Cleaned Data'!AO45</f>
        <v>1.2999999999999998</v>
      </c>
      <c r="AP45" s="19">
        <f>+'Cleaned Data'!AP46-'Cleaned Data'!AP45</f>
        <v>0</v>
      </c>
      <c r="AQ45" s="19">
        <f>+'Cleaned Data'!AQ46-'Cleaned Data'!AQ45</f>
        <v>0</v>
      </c>
      <c r="AR45" s="19">
        <f>+'Cleaned Data'!AR46-'Cleaned Data'!AR45</f>
        <v>2.0500000000000007</v>
      </c>
      <c r="AS45" s="19">
        <f>+'Cleaned Data'!AS46-'Cleaned Data'!AS45</f>
        <v>0.18333333333333357</v>
      </c>
      <c r="AT45" s="19">
        <f>+'Cleaned Data'!AT46-'Cleaned Data'!AT45</f>
        <v>0.79999999999999982</v>
      </c>
      <c r="AU45" s="19">
        <f>+'Cleaned Data'!AU46-'Cleaned Data'!AU45</f>
        <v>0.2166666666666659</v>
      </c>
      <c r="AV45" s="19">
        <f>+'Cleaned Data'!AV46-'Cleaned Data'!AV45</f>
        <v>5.4166666666666661</v>
      </c>
      <c r="AW45" s="19">
        <f>+'Cleaned Data'!AW46-'Cleaned Data'!AW45</f>
        <v>1.1833333333333336</v>
      </c>
      <c r="AX45" s="19">
        <f>+'Cleaned Data'!AX46-'Cleaned Data'!AX45</f>
        <v>0.16666666666666652</v>
      </c>
      <c r="AY45" s="19">
        <f>+'Cleaned Data'!AY46-'Cleaned Data'!AY45</f>
        <v>1</v>
      </c>
      <c r="AZ45" s="19">
        <f>+'Cleaned Data'!AZ46-'Cleaned Data'!AZ45</f>
        <v>0.25</v>
      </c>
      <c r="BA45" s="19">
        <f>+'Cleaned Data'!BA46-'Cleaned Data'!BA45</f>
        <v>0.78333333333333144</v>
      </c>
      <c r="BB45" s="19">
        <f>+'Cleaned Data'!BB46-'Cleaned Data'!BB45</f>
        <v>4.9999999999999822E-2</v>
      </c>
      <c r="BC45" s="19">
        <f>+'Cleaned Data'!BC46-'Cleaned Data'!BC45</f>
        <v>0.86666666666666714</v>
      </c>
      <c r="BD45" s="19">
        <f>+'Cleaned Data'!BD46-'Cleaned Data'!BD45</f>
        <v>3.3333333333333215E-2</v>
      </c>
      <c r="BE45" s="19">
        <f>+'Cleaned Data'!BE46-'Cleaned Data'!BE45</f>
        <v>0.20000000000000018</v>
      </c>
      <c r="BF45" s="19">
        <f>+'Cleaned Data'!BF46-'Cleaned Data'!BF45</f>
        <v>0.23333333333333339</v>
      </c>
      <c r="BG45" s="19">
        <f>+'Cleaned Data'!BG46-'Cleaned Data'!BG45</f>
        <v>0.31666666666666643</v>
      </c>
      <c r="BH45" s="19">
        <f>+'Cleaned Data'!BH46-'Cleaned Data'!BH45</f>
        <v>0.11666666666666714</v>
      </c>
      <c r="BI45" s="19">
        <f>+'Cleaned Data'!BI46-'Cleaned Data'!BI45</f>
        <v>0.33333333333333304</v>
      </c>
      <c r="BJ45" s="19">
        <f>+'Cleaned Data'!BJ46-'Cleaned Data'!BJ45</f>
        <v>0.88333333333333286</v>
      </c>
      <c r="BK45" s="19">
        <f>+'Cleaned Data'!BK46-'Cleaned Data'!BK45</f>
        <v>0.69999999999999929</v>
      </c>
      <c r="BL45" s="19">
        <f>+'Cleaned Data'!BL46-'Cleaned Data'!BL45</f>
        <v>0.26666666666666661</v>
      </c>
      <c r="BM45" s="19">
        <f>+'Cleaned Data'!BM46-'Cleaned Data'!BM45</f>
        <v>0.25</v>
      </c>
      <c r="BN45" s="19">
        <f>+'Cleaned Data'!BN46-'Cleaned Data'!BN45</f>
        <v>0.25</v>
      </c>
      <c r="BO45" s="19">
        <f>+'Cleaned Data'!BO46-'Cleaned Data'!BO45</f>
        <v>0.5</v>
      </c>
      <c r="BP45" s="19">
        <f>+'Cleaned Data'!BP46-'Cleaned Data'!BP45</f>
        <v>0.20000000000000107</v>
      </c>
      <c r="BQ45" s="19">
        <f>+'Cleaned Data'!BQ46-'Cleaned Data'!BQ45</f>
        <v>0.5</v>
      </c>
      <c r="BR45" s="19">
        <f>+'Cleaned Data'!BR46-'Cleaned Data'!BR45</f>
        <v>1.3166666666666664</v>
      </c>
      <c r="BS45" s="19">
        <f>+'Cleaned Data'!BS46-'Cleaned Data'!BS45</f>
        <v>6.666666666666643E-2</v>
      </c>
      <c r="BT45" s="19">
        <f>+'Cleaned Data'!BT46-'Cleaned Data'!BT45</f>
        <v>0.29999999999999893</v>
      </c>
      <c r="BU45" s="19">
        <f>+'Cleaned Data'!BU46-'Cleaned Data'!BU45</f>
        <v>3.6666666666666643</v>
      </c>
      <c r="BV45" s="19">
        <f>+'Cleaned Data'!BV46-'Cleaned Data'!BV45</f>
        <v>1.6666666666666607E-2</v>
      </c>
      <c r="BW45" s="19">
        <f>+'Cleaned Data'!BW46-'Cleaned Data'!BW45</f>
        <v>0.11666666666666714</v>
      </c>
      <c r="BX45" s="19">
        <f>+'Cleaned Data'!BX46-'Cleaned Data'!BX45</f>
        <v>4.9999999999999822E-2</v>
      </c>
      <c r="BY45" s="19">
        <f>+'Cleaned Data'!BY46-'Cleaned Data'!BY45</f>
        <v>0.25</v>
      </c>
      <c r="BZ45" s="19">
        <f>+'Cleaned Data'!BZ46-'Cleaned Data'!BZ45</f>
        <v>8.3333333333333037E-2</v>
      </c>
      <c r="CA45" s="19">
        <f>+'Cleaned Data'!CA46-'Cleaned Data'!CA45</f>
        <v>0.46666666666666679</v>
      </c>
      <c r="CB45" s="19">
        <f>+'Cleaned Data'!CB46-'Cleaned Data'!CB45</f>
        <v>6.6666666666667318E-2</v>
      </c>
      <c r="CC45" s="19">
        <f>+'Cleaned Data'!CC46-'Cleaned Data'!CC45</f>
        <v>3.3333333333333215E-2</v>
      </c>
      <c r="CD45" s="19">
        <f>+'Cleaned Data'!CD46-'Cleaned Data'!CD45</f>
        <v>1.6666666666666661</v>
      </c>
    </row>
    <row r="46" spans="1:82" x14ac:dyDescent="0.25">
      <c r="A46" s="215"/>
      <c r="B46" s="2" t="str">
        <f>+'Raw Data'!B49</f>
        <v>Indirect 1</v>
      </c>
      <c r="C46" t="s">
        <v>41</v>
      </c>
      <c r="D46" s="19">
        <f>+'Cleaned Data'!D47-'Cleaned Data'!D46</f>
        <v>10.050000000000001</v>
      </c>
      <c r="E46" s="19">
        <f>+'Cleaned Data'!E47-'Cleaned Data'!E46</f>
        <v>7.2500000000000018</v>
      </c>
      <c r="F46" s="19">
        <f>+'Cleaned Data'!F47-'Cleaned Data'!F46</f>
        <v>12.8</v>
      </c>
      <c r="G46" s="19">
        <f>+'Cleaned Data'!G47-'Cleaned Data'!G46</f>
        <v>6.0500000000000007</v>
      </c>
      <c r="H46" s="19">
        <f>+'Cleaned Data'!H47-'Cleaned Data'!H46</f>
        <v>8.1833333333333318</v>
      </c>
      <c r="I46" s="19">
        <f>+'Cleaned Data'!I47-'Cleaned Data'!I46</f>
        <v>17.900000000000002</v>
      </c>
      <c r="J46" s="19">
        <f>+'Cleaned Data'!J47-'Cleaned Data'!J46</f>
        <v>9.4166666666666661</v>
      </c>
      <c r="K46" s="19">
        <f>+'Cleaned Data'!K47-'Cleaned Data'!K46</f>
        <v>7.9666666666666668</v>
      </c>
      <c r="L46" s="19">
        <f>+'Cleaned Data'!L47-'Cleaned Data'!L46</f>
        <v>6.600000000000005</v>
      </c>
      <c r="M46" s="19">
        <f>+'Cleaned Data'!M47-'Cleaned Data'!M46</f>
        <v>13.183333333333332</v>
      </c>
      <c r="N46" s="19">
        <f>+'Cleaned Data'!N47-'Cleaned Data'!N46</f>
        <v>5.2166666666666668</v>
      </c>
      <c r="O46" s="19">
        <f>+'Cleaned Data'!O47-'Cleaned Data'!O46</f>
        <v>6.8000000000000007</v>
      </c>
      <c r="P46" s="19">
        <f>+'Cleaned Data'!P47-'Cleaned Data'!P46</f>
        <v>12.649999999999999</v>
      </c>
      <c r="Q46" s="19">
        <f>+'Cleaned Data'!Q47-'Cleaned Data'!Q46</f>
        <v>8.0833333333333339</v>
      </c>
      <c r="R46" s="19">
        <f>+'Cleaned Data'!R47-'Cleaned Data'!R46</f>
        <v>16.466666666666665</v>
      </c>
      <c r="S46" s="19">
        <f>+'Cleaned Data'!S47-'Cleaned Data'!S46</f>
        <v>17</v>
      </c>
      <c r="T46" s="19">
        <f>+'Cleaned Data'!T47-'Cleaned Data'!T46</f>
        <v>5.65</v>
      </c>
      <c r="U46" s="19">
        <f>+'Cleaned Data'!U47-'Cleaned Data'!U46</f>
        <v>4.6166666666666671</v>
      </c>
      <c r="V46" s="19">
        <f>+'Cleaned Data'!V47-'Cleaned Data'!V46</f>
        <v>7.3500000000000005</v>
      </c>
      <c r="W46" s="19">
        <f>+'Cleaned Data'!W47-'Cleaned Data'!W46</f>
        <v>4.3666666666666663</v>
      </c>
      <c r="X46" s="19">
        <f>+'Cleaned Data'!X47-'Cleaned Data'!X46</f>
        <v>13.65</v>
      </c>
      <c r="Y46" s="19">
        <f>+'Cleaned Data'!Y47-'Cleaned Data'!Y46</f>
        <v>36.15</v>
      </c>
      <c r="Z46" s="19">
        <f>+'Cleaned Data'!Z47-'Cleaned Data'!Z46</f>
        <v>7.9833333333333325</v>
      </c>
      <c r="AA46" s="19">
        <f>+'Cleaned Data'!AA47-'Cleaned Data'!AA46</f>
        <v>8.4833333333333343</v>
      </c>
      <c r="AB46" s="19">
        <f>+'Cleaned Data'!AB47-'Cleaned Data'!AB46</f>
        <v>10.333333333333332</v>
      </c>
      <c r="AC46" s="19">
        <f>+'Cleaned Data'!AC47-'Cleaned Data'!AC46</f>
        <v>9.1500000000000021</v>
      </c>
      <c r="AD46" s="19">
        <f>+'Cleaned Data'!AD47-'Cleaned Data'!AD46</f>
        <v>6.5333333333333314</v>
      </c>
      <c r="AE46" s="19">
        <f>+'Cleaned Data'!AE47-'Cleaned Data'!AE46</f>
        <v>4.666666666666667</v>
      </c>
      <c r="AF46" s="19">
        <f>+'Cleaned Data'!AF47-'Cleaned Data'!AF46</f>
        <v>6.6666666666666874E-2</v>
      </c>
      <c r="AG46" s="19">
        <f>+'Cleaned Data'!AG47-'Cleaned Data'!AG46</f>
        <v>2.2666666666666657</v>
      </c>
      <c r="AH46" s="19">
        <f>+'Cleaned Data'!AH47-'Cleaned Data'!AH46</f>
        <v>8.6833333333333336</v>
      </c>
      <c r="AI46" s="19">
        <f>+'Cleaned Data'!AI47-'Cleaned Data'!AI46</f>
        <v>6.0833333333333321</v>
      </c>
      <c r="AJ46" s="19">
        <f>+'Cleaned Data'!AJ47-'Cleaned Data'!AJ46</f>
        <v>6.3333333333333339</v>
      </c>
      <c r="AK46" s="19">
        <f>+'Cleaned Data'!AK47-'Cleaned Data'!AK46</f>
        <v>20.633333333333333</v>
      </c>
      <c r="AL46" s="19">
        <f>+'Cleaned Data'!AL47-'Cleaned Data'!AL46</f>
        <v>0.53333333333333499</v>
      </c>
      <c r="AM46" s="19">
        <f>+'Cleaned Data'!AM47-'Cleaned Data'!AM46</f>
        <v>8.9333333333333336</v>
      </c>
      <c r="AN46" s="19">
        <f>+'Cleaned Data'!AN47-'Cleaned Data'!AN46</f>
        <v>12.566666666666666</v>
      </c>
      <c r="AO46" s="19">
        <f>+'Cleaned Data'!AO47-'Cleaned Data'!AO46</f>
        <v>10.666666666666666</v>
      </c>
      <c r="AP46" s="19">
        <f>+'Cleaned Data'!AP47-'Cleaned Data'!AP46</f>
        <v>0</v>
      </c>
      <c r="AQ46" s="19">
        <f>+'Cleaned Data'!AQ47-'Cleaned Data'!AQ46</f>
        <v>15.150000000000002</v>
      </c>
      <c r="AR46" s="19">
        <f>+'Cleaned Data'!AR47-'Cleaned Data'!AR46</f>
        <v>3.8333333333333321</v>
      </c>
      <c r="AS46" s="19">
        <f>+'Cleaned Data'!AS47-'Cleaned Data'!AS46</f>
        <v>7.1000000000000005</v>
      </c>
      <c r="AT46" s="19">
        <f>+'Cleaned Data'!AT47-'Cleaned Data'!AT46</f>
        <v>6.4833333333333334</v>
      </c>
      <c r="AU46" s="19">
        <f>+'Cleaned Data'!AU47-'Cleaned Data'!AU46</f>
        <v>7.0166666666666675</v>
      </c>
      <c r="AV46" s="19">
        <f>+'Cleaned Data'!AV47-'Cleaned Data'!AV46</f>
        <v>1.75</v>
      </c>
      <c r="AW46" s="19">
        <f>+'Cleaned Data'!AW47-'Cleaned Data'!AW46</f>
        <v>6.2499999999999982</v>
      </c>
      <c r="AX46" s="19">
        <f>+'Cleaned Data'!AX47-'Cleaned Data'!AX46</f>
        <v>6.9333333333333336</v>
      </c>
      <c r="AY46" s="19">
        <f>+'Cleaned Data'!AY47-'Cleaned Data'!AY46</f>
        <v>10</v>
      </c>
      <c r="AZ46" s="19">
        <f>+'Cleaned Data'!AZ47-'Cleaned Data'!AZ46</f>
        <v>4.9166666666666661</v>
      </c>
      <c r="BA46" s="19">
        <f>+'Cleaned Data'!BA47-'Cleaned Data'!BA46</f>
        <v>5.4333333333333336</v>
      </c>
      <c r="BB46" s="19">
        <f>+'Cleaned Data'!BB47-'Cleaned Data'!BB46</f>
        <v>12.583333333333332</v>
      </c>
      <c r="BC46" s="19">
        <f>+'Cleaned Data'!BC47-'Cleaned Data'!BC46</f>
        <v>8.1999999999999993</v>
      </c>
      <c r="BD46" s="19">
        <f>+'Cleaned Data'!BD47-'Cleaned Data'!BD46</f>
        <v>7.6000000000000005</v>
      </c>
      <c r="BE46" s="19">
        <f>+'Cleaned Data'!BE47-'Cleaned Data'!BE46</f>
        <v>9.7833333333333314</v>
      </c>
      <c r="BF46" s="19">
        <f>+'Cleaned Data'!BF47-'Cleaned Data'!BF46</f>
        <v>9.3666666666666671</v>
      </c>
      <c r="BG46" s="19">
        <f>+'Cleaned Data'!BG47-'Cleaned Data'!BG46</f>
        <v>10.399999999999999</v>
      </c>
      <c r="BH46" s="19">
        <f>+'Cleaned Data'!BH47-'Cleaned Data'!BH46</f>
        <v>8.6999999999999993</v>
      </c>
      <c r="BI46" s="19">
        <f>+'Cleaned Data'!BI47-'Cleaned Data'!BI46</f>
        <v>7.166666666666667</v>
      </c>
      <c r="BJ46" s="19">
        <f>+'Cleaned Data'!BJ47-'Cleaned Data'!BJ46</f>
        <v>6.1666666666666679</v>
      </c>
      <c r="BK46" s="19">
        <f>+'Cleaned Data'!BK47-'Cleaned Data'!BK46</f>
        <v>9.9833333333333325</v>
      </c>
      <c r="BL46" s="19">
        <f>+'Cleaned Data'!BL47-'Cleaned Data'!BL46</f>
        <v>8.033333333333335</v>
      </c>
      <c r="BM46" s="19">
        <f>+'Cleaned Data'!BM47-'Cleaned Data'!BM46</f>
        <v>7.85</v>
      </c>
      <c r="BN46" s="19">
        <f>+'Cleaned Data'!BN47-'Cleaned Data'!BN46</f>
        <v>7.3333333333333339</v>
      </c>
      <c r="BO46" s="19">
        <f>+'Cleaned Data'!BO47-'Cleaned Data'!BO46</f>
        <v>9.6166666666666671</v>
      </c>
      <c r="BP46" s="19">
        <f>+'Cleaned Data'!BP47-'Cleaned Data'!BP46</f>
        <v>5.6666666666666661</v>
      </c>
      <c r="BQ46" s="19">
        <f>+'Cleaned Data'!BQ47-'Cleaned Data'!BQ46</f>
        <v>8.8333333333333357</v>
      </c>
      <c r="BR46" s="19">
        <f>+'Cleaned Data'!BR47-'Cleaned Data'!BR46</f>
        <v>10.499999999999996</v>
      </c>
      <c r="BS46" s="19">
        <f>+'Cleaned Data'!BS47-'Cleaned Data'!BS46</f>
        <v>6.7833333333333332</v>
      </c>
      <c r="BT46" s="19">
        <f>+'Cleaned Data'!BT47-'Cleaned Data'!BT46</f>
        <v>11.933333333333335</v>
      </c>
      <c r="BU46" s="19">
        <f>+'Cleaned Data'!BU47-'Cleaned Data'!BU46</f>
        <v>19.916666666666668</v>
      </c>
      <c r="BV46" s="19">
        <f>+'Cleaned Data'!BV47-'Cleaned Data'!BV46</f>
        <v>7.8666666666666671</v>
      </c>
      <c r="BW46" s="19">
        <f>+'Cleaned Data'!BW47-'Cleaned Data'!BW46</f>
        <v>3.3833333333333329</v>
      </c>
      <c r="BX46" s="19">
        <f>+'Cleaned Data'!BX47-'Cleaned Data'!BX46</f>
        <v>5.0999999999999996</v>
      </c>
      <c r="BY46" s="19">
        <f>+'Cleaned Data'!BY47-'Cleaned Data'!BY46</f>
        <v>13.200000000000001</v>
      </c>
      <c r="BZ46" s="19">
        <f>+'Cleaned Data'!BZ47-'Cleaned Data'!BZ46</f>
        <v>11.35</v>
      </c>
      <c r="CA46" s="19">
        <f>+'Cleaned Data'!CA47-'Cleaned Data'!CA46</f>
        <v>8.0833333333333321</v>
      </c>
      <c r="CB46" s="19">
        <f>+'Cleaned Data'!CB47-'Cleaned Data'!CB46</f>
        <v>5.2166666666666668</v>
      </c>
      <c r="CC46" s="19">
        <f>+'Cleaned Data'!CC47-'Cleaned Data'!CC46</f>
        <v>4.3</v>
      </c>
      <c r="CD46" s="19">
        <f>+'Cleaned Data'!CD47-'Cleaned Data'!CD46</f>
        <v>4.7500000000000018</v>
      </c>
    </row>
    <row r="47" spans="1:82" x14ac:dyDescent="0.25">
      <c r="A47" s="215"/>
      <c r="B47" s="2" t="str">
        <f>+'Raw Data'!B50</f>
        <v>Internal Travel</v>
      </c>
      <c r="C47" t="s">
        <v>191</v>
      </c>
      <c r="D47" s="19">
        <f>+'Cleaned Data'!D48-'Cleaned Data'!D47</f>
        <v>30</v>
      </c>
      <c r="E47" s="19">
        <f>+'Cleaned Data'!E48-'Cleaned Data'!E47</f>
        <v>0.31666666666666643</v>
      </c>
      <c r="F47" s="19" t="s">
        <v>53</v>
      </c>
      <c r="G47" s="19">
        <f>+'Cleaned Data'!G48-'Cleaned Data'!G47</f>
        <v>21.300000000000004</v>
      </c>
      <c r="H47" s="19">
        <f>+'Cleaned Data'!H48-'Cleaned Data'!H47</f>
        <v>0.35000000000000142</v>
      </c>
      <c r="I47" s="19">
        <f>+'Cleaned Data'!I48-'Cleaned Data'!I47</f>
        <v>1.3499999999999979</v>
      </c>
      <c r="J47" s="19">
        <f>+'Cleaned Data'!J48-'Cleaned Data'!J47</f>
        <v>0.36666666666666714</v>
      </c>
      <c r="K47" s="19">
        <f>+'Cleaned Data'!K48-'Cleaned Data'!K47</f>
        <v>0.46666666666666679</v>
      </c>
      <c r="L47" s="19" t="s">
        <v>53</v>
      </c>
      <c r="M47" s="19">
        <f>+'Cleaned Data'!M48-'Cleaned Data'!M47</f>
        <v>0.28333333333333499</v>
      </c>
      <c r="N47" s="19">
        <f>+'Cleaned Data'!N48-'Cleaned Data'!N47</f>
        <v>8.2333333333333343</v>
      </c>
      <c r="O47" s="19" t="s">
        <v>53</v>
      </c>
      <c r="P47" s="19" t="s">
        <v>53</v>
      </c>
      <c r="Q47" s="19" t="s">
        <v>53</v>
      </c>
      <c r="R47" s="19">
        <f>+'Cleaned Data'!R48-'Cleaned Data'!R47</f>
        <v>2.6833333333333371</v>
      </c>
      <c r="S47" s="19">
        <f>+'Cleaned Data'!S48-'Cleaned Data'!S47</f>
        <v>0.21666666666666856</v>
      </c>
      <c r="T47" s="19">
        <f>+'Cleaned Data'!T48-'Cleaned Data'!T47</f>
        <v>6.666666666666643E-2</v>
      </c>
      <c r="U47" s="19">
        <f>+'Cleaned Data'!U48-'Cleaned Data'!U47</f>
        <v>0.21666666666666679</v>
      </c>
      <c r="V47" s="19">
        <f>+'Cleaned Data'!V48-'Cleaned Data'!V47</f>
        <v>6.666666666666643E-2</v>
      </c>
      <c r="W47" s="19">
        <f>+'Cleaned Data'!W48-'Cleaned Data'!W47</f>
        <v>9.9999999999999645E-2</v>
      </c>
      <c r="X47" s="19">
        <f>+'Cleaned Data'!X48-'Cleaned Data'!X47</f>
        <v>0.66666666666666785</v>
      </c>
      <c r="Y47" s="19" t="s">
        <v>53</v>
      </c>
      <c r="Z47" s="19" t="s">
        <v>53</v>
      </c>
      <c r="AA47" s="19" t="s">
        <v>53</v>
      </c>
      <c r="AB47" s="19" t="s">
        <v>53</v>
      </c>
      <c r="AC47" s="19" t="s">
        <v>53</v>
      </c>
      <c r="AD47" s="19" t="s">
        <v>53</v>
      </c>
      <c r="AE47" s="19" t="s">
        <v>53</v>
      </c>
      <c r="AF47" s="19">
        <f>+'Cleaned Data'!AF48-'Cleaned Data'!AF47</f>
        <v>0.35000000000000009</v>
      </c>
      <c r="AG47" s="19" t="s">
        <v>53</v>
      </c>
      <c r="AH47" s="19">
        <f>+'Cleaned Data'!AH48-'Cleaned Data'!AH47</f>
        <v>5.0000000000000711E-2</v>
      </c>
      <c r="AI47" s="19">
        <f>+'Cleaned Data'!AI48-'Cleaned Data'!AI47</f>
        <v>1.0833333333333321</v>
      </c>
      <c r="AJ47" s="19" t="s">
        <v>53</v>
      </c>
      <c r="AK47" s="19">
        <f>+'Cleaned Data'!AK48-'Cleaned Data'!AK47</f>
        <v>1.2666666666666657</v>
      </c>
      <c r="AL47" s="19">
        <f>+'Cleaned Data'!AL48-'Cleaned Data'!AL47</f>
        <v>2.0666666666666664</v>
      </c>
      <c r="AM47" s="19" t="s">
        <v>53</v>
      </c>
      <c r="AN47" s="19">
        <f>+'Cleaned Data'!AN48-'Cleaned Data'!AN47</f>
        <v>14.483333333333334</v>
      </c>
      <c r="AO47" s="19">
        <f>+'Cleaned Data'!AO48-'Cleaned Data'!AO47</f>
        <v>0.43333333333333357</v>
      </c>
      <c r="AP47" s="19">
        <f>+'Cleaned Data'!AP48-'Cleaned Data'!AP47</f>
        <v>0</v>
      </c>
      <c r="AQ47" s="19">
        <f>+'Cleaned Data'!AQ48-'Cleaned Data'!AQ47</f>
        <v>1.6333333333333329</v>
      </c>
      <c r="AR47" s="19" t="s">
        <v>53</v>
      </c>
      <c r="AS47" s="19">
        <f>+'Cleaned Data'!AS48-'Cleaned Data'!AS47</f>
        <v>4.2999999999999989</v>
      </c>
      <c r="AT47" s="19">
        <f>+'Cleaned Data'!AT48-'Cleaned Data'!AT47</f>
        <v>1.1500000000000004</v>
      </c>
      <c r="AU47" s="19" t="s">
        <v>53</v>
      </c>
      <c r="AV47" s="19">
        <f>+'Cleaned Data'!AV48-'Cleaned Data'!AV47</f>
        <v>3.25</v>
      </c>
      <c r="AW47" s="19">
        <f>+'Cleaned Data'!AW48-'Cleaned Data'!AW47</f>
        <v>1.3833333333333329</v>
      </c>
      <c r="AX47" s="19">
        <f>+'Cleaned Data'!AX48-'Cleaned Data'!AX47</f>
        <v>10</v>
      </c>
      <c r="AY47" s="19">
        <f>+'Cleaned Data'!AY48-'Cleaned Data'!AY47</f>
        <v>1</v>
      </c>
      <c r="AZ47" s="19">
        <f>+'Cleaned Data'!AZ48-'Cleaned Data'!AZ47</f>
        <v>0.33333333333333393</v>
      </c>
      <c r="BA47" s="19">
        <f>+'Cleaned Data'!BA48-'Cleaned Data'!BA47</f>
        <v>0.61666666666666714</v>
      </c>
      <c r="BB47" s="19" t="s">
        <v>53</v>
      </c>
      <c r="BC47" s="19">
        <f>+'Cleaned Data'!BC48-'Cleaned Data'!BC47</f>
        <v>8.3333333333332149E-2</v>
      </c>
      <c r="BD47" s="19">
        <f>+'Cleaned Data'!BD48-'Cleaned Data'!BD47</f>
        <v>3.3333333333333215E-2</v>
      </c>
      <c r="BE47" s="19">
        <f>+'Cleaned Data'!BE48-'Cleaned Data'!BE47</f>
        <v>2.6833333333333336</v>
      </c>
      <c r="BF47" s="19">
        <f>+'Cleaned Data'!BF48-'Cleaned Data'!BF47</f>
        <v>2.5833333333333339</v>
      </c>
      <c r="BG47" s="19">
        <f>+'Cleaned Data'!BG48-'Cleaned Data'!BG47</f>
        <v>3.1500000000000021</v>
      </c>
      <c r="BH47" s="19">
        <f>+'Cleaned Data'!BH48-'Cleaned Data'!BH47</f>
        <v>2.2833333333333314</v>
      </c>
      <c r="BI47" s="19" t="s">
        <v>53</v>
      </c>
      <c r="BJ47" s="19" t="s">
        <v>53</v>
      </c>
      <c r="BK47" s="19" t="s">
        <v>53</v>
      </c>
      <c r="BL47" s="19" t="s">
        <v>53</v>
      </c>
      <c r="BM47" s="19" t="s">
        <v>53</v>
      </c>
      <c r="BN47" s="19" t="s">
        <v>53</v>
      </c>
      <c r="BO47" s="19" t="s">
        <v>53</v>
      </c>
      <c r="BP47" s="19" t="s">
        <v>53</v>
      </c>
      <c r="BQ47" s="19" t="s">
        <v>53</v>
      </c>
      <c r="BR47" s="19" t="s">
        <v>53</v>
      </c>
      <c r="BS47" s="19" t="s">
        <v>53</v>
      </c>
      <c r="BT47" s="19">
        <f>+'Cleaned Data'!BT48-'Cleaned Data'!BT47</f>
        <v>1.8333333333333321</v>
      </c>
      <c r="BU47" s="19" t="s">
        <v>53</v>
      </c>
      <c r="BV47" s="19" t="s">
        <v>53</v>
      </c>
      <c r="BW47" s="19" t="s">
        <v>53</v>
      </c>
      <c r="BX47" s="19" t="s">
        <v>53</v>
      </c>
      <c r="BY47" s="19" t="s">
        <v>53</v>
      </c>
      <c r="BZ47" s="19" t="s">
        <v>53</v>
      </c>
      <c r="CA47" s="19" t="s">
        <v>53</v>
      </c>
      <c r="CB47" s="19" t="s">
        <v>53</v>
      </c>
      <c r="CC47" s="19" t="s">
        <v>53</v>
      </c>
      <c r="CD47" s="19" t="s">
        <v>53</v>
      </c>
    </row>
    <row r="48" spans="1:82" x14ac:dyDescent="0.25">
      <c r="A48" s="215"/>
      <c r="B48" s="2" t="str">
        <f>+'Raw Data'!B51</f>
        <v>External Travel - Distance</v>
      </c>
      <c r="C48" t="s">
        <v>192</v>
      </c>
      <c r="D48" s="19">
        <f>+'Cleaned Data'!D49</f>
        <v>0</v>
      </c>
      <c r="E48" s="19">
        <f>+'Cleaned Data'!E49</f>
        <v>0</v>
      </c>
      <c r="F48" s="19">
        <f>+'Cleaned Data'!F49</f>
        <v>0</v>
      </c>
      <c r="G48" s="19">
        <f>+'Cleaned Data'!G49</f>
        <v>0</v>
      </c>
      <c r="H48" s="19">
        <f>+'Cleaned Data'!H49</f>
        <v>0</v>
      </c>
      <c r="I48" s="19">
        <f>+'Cleaned Data'!I49</f>
        <v>0</v>
      </c>
      <c r="J48" s="19">
        <f>+'Cleaned Data'!J49</f>
        <v>0</v>
      </c>
      <c r="K48" s="19">
        <f>+'Cleaned Data'!K49</f>
        <v>0</v>
      </c>
      <c r="L48" s="19">
        <f>+'Cleaned Data'!L49</f>
        <v>0</v>
      </c>
      <c r="M48" s="19">
        <f>+'Cleaned Data'!M49</f>
        <v>0</v>
      </c>
      <c r="N48" s="19">
        <f>+'Cleaned Data'!N49</f>
        <v>0</v>
      </c>
      <c r="O48" s="19">
        <f>+'Cleaned Data'!O49</f>
        <v>0</v>
      </c>
      <c r="P48" s="19">
        <f>+'Cleaned Data'!P49</f>
        <v>0</v>
      </c>
      <c r="Q48" s="19">
        <f>+'Cleaned Data'!Q49</f>
        <v>0</v>
      </c>
      <c r="R48" s="19" t="str">
        <f>+'Cleaned Data'!R49</f>
        <v>N/A</v>
      </c>
      <c r="S48" s="19" t="str">
        <f>+'Cleaned Data'!S49</f>
        <v>N/A</v>
      </c>
      <c r="T48" s="19" t="str">
        <f>+'Cleaned Data'!T49</f>
        <v>N/A</v>
      </c>
      <c r="U48" s="19" t="str">
        <f>+'Cleaned Data'!U49</f>
        <v>N/A</v>
      </c>
      <c r="V48" s="19" t="str">
        <f>+'Cleaned Data'!V49</f>
        <v>N/A</v>
      </c>
      <c r="W48" s="19" t="str">
        <f>+'Cleaned Data'!W49</f>
        <v>N/A</v>
      </c>
      <c r="X48" s="19" t="str">
        <f>+'Cleaned Data'!X49</f>
        <v>N/A</v>
      </c>
      <c r="Y48" s="19" t="str">
        <f>+'Cleaned Data'!Y49</f>
        <v>N/A</v>
      </c>
      <c r="Z48" s="19" t="str">
        <f>+'Cleaned Data'!Z49</f>
        <v>65 miles - 1 hour</v>
      </c>
      <c r="AA48" s="19" t="str">
        <f>+'Cleaned Data'!AA49</f>
        <v>600ft - 8 min</v>
      </c>
      <c r="AB48" s="19" t="str">
        <f>+'Cleaned Data'!AB49</f>
        <v>37 miles</v>
      </c>
      <c r="AC48" s="19" t="str">
        <f>+'Cleaned Data'!AC49</f>
        <v>5 miles</v>
      </c>
      <c r="AD48" s="19" t="str">
        <f>+'Cleaned Data'!AD49</f>
        <v>15 min estimated driving time</v>
      </c>
      <c r="AE48" s="19" t="str">
        <f>+'Cleaned Data'!AE49</f>
        <v>12 miles, 13:34</v>
      </c>
      <c r="AF48" s="19" t="str">
        <f>+'Cleaned Data'!AF49</f>
        <v>N/A</v>
      </c>
      <c r="AG48" s="19" t="str">
        <f>+'Cleaned Data'!AG49</f>
        <v>1 mile, 5 minutes</v>
      </c>
      <c r="AH48" s="19" t="str">
        <f>+'Cleaned Data'!AH49</f>
        <v>N/A</v>
      </c>
      <c r="AI48" s="19" t="str">
        <f>+'Cleaned Data'!AI49</f>
        <v>N/A</v>
      </c>
      <c r="AJ48" s="19" t="str">
        <f>+'Cleaned Data'!AJ49</f>
        <v>3 MILES</v>
      </c>
      <c r="AK48" s="19" t="str">
        <f>+'Cleaned Data'!AK49</f>
        <v>N/A</v>
      </c>
      <c r="AL48" s="19" t="str">
        <f>+'Cleaned Data'!AL49</f>
        <v>N/A</v>
      </c>
      <c r="AM48" s="19" t="str">
        <f>+'Cleaned Data'!AM49</f>
        <v>15 MILES</v>
      </c>
      <c r="AN48" s="19" t="str">
        <f>+'Cleaned Data'!AN49</f>
        <v>N/A</v>
      </c>
      <c r="AO48" s="19" t="str">
        <f>+'Cleaned Data'!AO49</f>
        <v>N/A</v>
      </c>
      <c r="AP48" s="19" t="str">
        <f>+'Cleaned Data'!AP49</f>
        <v>N/A</v>
      </c>
      <c r="AQ48" s="19" t="str">
        <f>+'Cleaned Data'!AQ49</f>
        <v>N/A</v>
      </c>
      <c r="AR48" s="19" t="str">
        <f>+'Cleaned Data'!AR49</f>
        <v>N/A</v>
      </c>
      <c r="AS48" s="19" t="str">
        <f>+'Cleaned Data'!AS49</f>
        <v>N/A</v>
      </c>
      <c r="AT48" s="19" t="str">
        <f>+'Cleaned Data'!AT49</f>
        <v>N/A</v>
      </c>
      <c r="AU48" s="19" t="str">
        <f>+'Cleaned Data'!AU49</f>
        <v>N/A</v>
      </c>
      <c r="AV48" s="19" t="str">
        <f>+'Cleaned Data'!AV49</f>
        <v>N/A</v>
      </c>
      <c r="AW48" s="19" t="str">
        <f>+'Cleaned Data'!AW49</f>
        <v>N/A</v>
      </c>
      <c r="AX48" s="19" t="str">
        <f>+'Cleaned Data'!AX49</f>
        <v>N/A</v>
      </c>
      <c r="AY48" s="19" t="str">
        <f>+'Cleaned Data'!AY49</f>
        <v>N/A</v>
      </c>
      <c r="AZ48" s="19" t="str">
        <f>+'Cleaned Data'!AZ49</f>
        <v>N/A</v>
      </c>
      <c r="BA48" s="19" t="str">
        <f>+'Cleaned Data'!BA49</f>
        <v>N/A</v>
      </c>
      <c r="BB48" s="19" t="str">
        <f>+'Cleaned Data'!BB49</f>
        <v>35 miles - 40 minutes</v>
      </c>
      <c r="BC48" s="19" t="str">
        <f>+'Cleaned Data'!BC49</f>
        <v>N/A</v>
      </c>
      <c r="BD48" s="19" t="str">
        <f>+'Cleaned Data'!BD49</f>
        <v>N/A</v>
      </c>
      <c r="BE48" s="19" t="str">
        <f>+'Cleaned Data'!BE49</f>
        <v>N/A</v>
      </c>
      <c r="BF48" s="19" t="str">
        <f>+'Cleaned Data'!BF49</f>
        <v>N/A</v>
      </c>
      <c r="BG48" s="19" t="str">
        <f>+'Cleaned Data'!BG49</f>
        <v>N/A</v>
      </c>
      <c r="BH48" s="19" t="str">
        <f>+'Cleaned Data'!BH49</f>
        <v>N/A</v>
      </c>
      <c r="BI48" s="19" t="str">
        <f>+'Cleaned Data'!BI49</f>
        <v>N/A</v>
      </c>
      <c r="BJ48" s="19">
        <f>+'Cleaned Data'!BJ49</f>
        <v>0</v>
      </c>
      <c r="BK48" s="19">
        <f>+'Cleaned Data'!BK49</f>
        <v>0</v>
      </c>
      <c r="BL48" s="19" t="str">
        <f>+'Cleaned Data'!BL49</f>
        <v>N/A</v>
      </c>
      <c r="BM48" s="19" t="str">
        <f>+'Cleaned Data'!BM49</f>
        <v>N/A</v>
      </c>
      <c r="BN48" s="19" t="str">
        <f>+'Cleaned Data'!BN49</f>
        <v>N/A</v>
      </c>
      <c r="BO48" s="19">
        <f>+'Cleaned Data'!BO49</f>
        <v>0</v>
      </c>
      <c r="BP48" s="19">
        <f>+'Cleaned Data'!BP49</f>
        <v>0</v>
      </c>
      <c r="BQ48" s="19">
        <f>+'Cleaned Data'!BQ49</f>
        <v>0</v>
      </c>
      <c r="BR48" s="19">
        <f>+'Cleaned Data'!BR49</f>
        <v>0</v>
      </c>
      <c r="BS48" s="19">
        <f>+'Cleaned Data'!BS49</f>
        <v>0</v>
      </c>
      <c r="BT48" s="19">
        <f>+'Cleaned Data'!BT49</f>
        <v>0</v>
      </c>
      <c r="BU48" s="19">
        <f>+'Cleaned Data'!BU49</f>
        <v>0</v>
      </c>
      <c r="BV48" s="19">
        <f>+'Cleaned Data'!BV49</f>
        <v>0</v>
      </c>
      <c r="BW48" s="19">
        <f>+'Cleaned Data'!BW49</f>
        <v>0</v>
      </c>
      <c r="BX48" s="19">
        <f>+'Cleaned Data'!BX49</f>
        <v>0</v>
      </c>
      <c r="BY48" s="19">
        <f>+'Cleaned Data'!BY49</f>
        <v>0</v>
      </c>
      <c r="BZ48" s="19">
        <f>+'Cleaned Data'!BZ49</f>
        <v>0</v>
      </c>
      <c r="CA48" s="19">
        <f>+'Cleaned Data'!CA49</f>
        <v>0</v>
      </c>
      <c r="CB48" s="19">
        <f>+'Cleaned Data'!CB49</f>
        <v>0</v>
      </c>
      <c r="CC48" s="19">
        <f>+'Cleaned Data'!CC49</f>
        <v>0</v>
      </c>
      <c r="CD48" s="19">
        <f>+'Cleaned Data'!CD49</f>
        <v>0</v>
      </c>
    </row>
    <row r="49" spans="1:82" x14ac:dyDescent="0.25">
      <c r="A49" s="215"/>
      <c r="B49" s="2" t="str">
        <f>+'Raw Data'!B52</f>
        <v>Indirect 2</v>
      </c>
      <c r="C49" t="s">
        <v>42</v>
      </c>
      <c r="D49" s="19">
        <f>+'Cleaned Data'!D50</f>
        <v>5</v>
      </c>
      <c r="E49" s="19">
        <f>+'Cleaned Data'!E50</f>
        <v>1</v>
      </c>
      <c r="F49" s="19">
        <f>+'Cleaned Data'!F50</f>
        <v>4</v>
      </c>
      <c r="G49" s="19">
        <f>+'Cleaned Data'!G50</f>
        <v>3.25</v>
      </c>
      <c r="H49" s="19">
        <f>+'Cleaned Data'!H50</f>
        <v>2</v>
      </c>
      <c r="I49" s="19">
        <f>+'Cleaned Data'!I50</f>
        <v>2</v>
      </c>
      <c r="J49" s="19" t="str">
        <f>+'Cleaned Data'!J50</f>
        <v>N/A</v>
      </c>
      <c r="K49" s="19" t="str">
        <f>+'Cleaned Data'!K50</f>
        <v>N/A</v>
      </c>
      <c r="L49" s="19">
        <f>+'Cleaned Data'!L50</f>
        <v>7.5333333333333332</v>
      </c>
      <c r="M49" s="19">
        <f>+'Cleaned Data'!M50</f>
        <v>2</v>
      </c>
      <c r="N49" s="19">
        <f>+'Cleaned Data'!N50</f>
        <v>5</v>
      </c>
      <c r="O49" s="19">
        <f>+'Cleaned Data'!O50</f>
        <v>9</v>
      </c>
      <c r="P49" s="19">
        <f>+'Cleaned Data'!P50</f>
        <v>1.5</v>
      </c>
      <c r="Q49" s="19">
        <f>+'Cleaned Data'!Q50</f>
        <v>1</v>
      </c>
      <c r="R49" s="19">
        <f>+'Cleaned Data'!R50</f>
        <v>15</v>
      </c>
      <c r="S49" s="19" t="str">
        <f>+'Cleaned Data'!S50</f>
        <v>N/A</v>
      </c>
      <c r="T49" s="19">
        <f>+'Cleaned Data'!T50</f>
        <v>0</v>
      </c>
      <c r="U49" s="19">
        <f>+'Cleaned Data'!U50</f>
        <v>1</v>
      </c>
      <c r="V49" s="19">
        <f>+'Cleaned Data'!V50</f>
        <v>1</v>
      </c>
      <c r="W49" s="19">
        <f>+'Cleaned Data'!W50</f>
        <v>5.05</v>
      </c>
      <c r="X49" s="19" t="str">
        <f>+'Cleaned Data'!X50</f>
        <v>N/A</v>
      </c>
      <c r="Y49" s="19">
        <f>+'Cleaned Data'!Y50</f>
        <v>2</v>
      </c>
      <c r="Z49" s="19">
        <f>+'Cleaned Data'!Z50</f>
        <v>2</v>
      </c>
      <c r="AA49" s="19">
        <f>+'Cleaned Data'!AA50</f>
        <v>10</v>
      </c>
      <c r="AB49" s="19">
        <f>+'Cleaned Data'!AB50</f>
        <v>5</v>
      </c>
      <c r="AC49" s="19">
        <f>+'Cleaned Data'!AC50</f>
        <v>5</v>
      </c>
      <c r="AD49" s="19">
        <f>+'Cleaned Data'!AD50</f>
        <v>10</v>
      </c>
      <c r="AE49" s="19">
        <f>+'Cleaned Data'!AE50</f>
        <v>3.2166666666666668</v>
      </c>
      <c r="AF49" s="19">
        <f>+'Cleaned Data'!AF50</f>
        <v>3</v>
      </c>
      <c r="AG49" s="19">
        <f>+'Cleaned Data'!AG50</f>
        <v>8</v>
      </c>
      <c r="AH49" s="19">
        <f>+'Cleaned Data'!AH50</f>
        <v>2.8833333333333329</v>
      </c>
      <c r="AI49" s="19">
        <f>+'Cleaned Data'!AI50</f>
        <v>5</v>
      </c>
      <c r="AJ49" s="19">
        <f>+'Cleaned Data'!AJ50</f>
        <v>3</v>
      </c>
      <c r="AK49" s="19">
        <f>+'Cleaned Data'!AK50</f>
        <v>5</v>
      </c>
      <c r="AL49" s="19">
        <f>+'Cleaned Data'!AL50</f>
        <v>0</v>
      </c>
      <c r="AM49" s="19">
        <f>+'Cleaned Data'!AM50</f>
        <v>20</v>
      </c>
      <c r="AN49" s="19">
        <f>+'Cleaned Data'!AN50</f>
        <v>23</v>
      </c>
      <c r="AO49" s="19">
        <f>+'Cleaned Data'!AO50</f>
        <v>2</v>
      </c>
      <c r="AP49" s="19" t="str">
        <f>+'Cleaned Data'!AP50</f>
        <v>N/A</v>
      </c>
      <c r="AQ49" s="19">
        <f>+'Cleaned Data'!AQ50</f>
        <v>10</v>
      </c>
      <c r="AR49" s="19">
        <f>+'Cleaned Data'!AR50</f>
        <v>5</v>
      </c>
      <c r="AS49" s="19" t="str">
        <f>+'Cleaned Data'!AS50</f>
        <v>N/A</v>
      </c>
      <c r="AT49" s="19" t="str">
        <f>+'Cleaned Data'!AT50</f>
        <v>N/A</v>
      </c>
      <c r="AU49" s="19" t="str">
        <f>+'Cleaned Data'!AU50</f>
        <v>N/A</v>
      </c>
      <c r="AV49" s="19">
        <f>+'Cleaned Data'!AV50</f>
        <v>10</v>
      </c>
      <c r="AW49" s="19" t="str">
        <f>+'Cleaned Data'!AW50</f>
        <v>N/A</v>
      </c>
      <c r="AX49" s="19">
        <f>+'Cleaned Data'!AX50</f>
        <v>4.5</v>
      </c>
      <c r="AY49" s="19">
        <f>+'Cleaned Data'!AY50</f>
        <v>10</v>
      </c>
      <c r="AZ49" s="19">
        <f>+'Cleaned Data'!AZ50</f>
        <v>3</v>
      </c>
      <c r="BA49" s="19">
        <f>+'Cleaned Data'!BA50</f>
        <v>3</v>
      </c>
      <c r="BB49" s="19" t="str">
        <f>+'Cleaned Data'!BB50</f>
        <v>N/A</v>
      </c>
      <c r="BC49" s="19">
        <f>+'Cleaned Data'!BC50</f>
        <v>4</v>
      </c>
      <c r="BD49" s="19">
        <f>+'Cleaned Data'!BD50</f>
        <v>3</v>
      </c>
      <c r="BE49" s="19" t="str">
        <f>+'Cleaned Data'!BE50</f>
        <v>N/A</v>
      </c>
      <c r="BF49" s="19" t="str">
        <f>+'Cleaned Data'!BF50</f>
        <v>N/A</v>
      </c>
      <c r="BG49" s="19" t="str">
        <f>+'Cleaned Data'!BG50</f>
        <v>N/A</v>
      </c>
      <c r="BH49" s="19" t="str">
        <f>+'Cleaned Data'!BH50</f>
        <v>N/A</v>
      </c>
      <c r="BI49" s="19" t="str">
        <f>+'Cleaned Data'!BI50</f>
        <v>N/A</v>
      </c>
      <c r="BJ49" s="19">
        <f>+'Cleaned Data'!BJ50</f>
        <v>10</v>
      </c>
      <c r="BK49" s="19">
        <f>+'Cleaned Data'!BK50</f>
        <v>10</v>
      </c>
      <c r="BL49" s="19" t="str">
        <f>+'Cleaned Data'!BL50</f>
        <v>N/A</v>
      </c>
      <c r="BM49" s="19" t="str">
        <f>+'Cleaned Data'!BM50</f>
        <v>N/A</v>
      </c>
      <c r="BN49" s="19" t="str">
        <f>+'Cleaned Data'!BN50</f>
        <v>N/A</v>
      </c>
      <c r="BO49" s="19">
        <f>+'Cleaned Data'!BO50</f>
        <v>5.5333333333333332</v>
      </c>
      <c r="BP49" s="19">
        <f>+'Cleaned Data'!BP50</f>
        <v>2.25</v>
      </c>
      <c r="BQ49" s="19">
        <f>+'Cleaned Data'!BQ50</f>
        <v>5.166666666666667</v>
      </c>
      <c r="BR49" s="19">
        <f>+'Cleaned Data'!BR50</f>
        <v>10</v>
      </c>
      <c r="BS49" s="19">
        <f>+'Cleaned Data'!BS50</f>
        <v>10</v>
      </c>
      <c r="BT49" s="19">
        <f>+'Cleaned Data'!BT50</f>
        <v>10</v>
      </c>
      <c r="BU49" s="19">
        <f>+'Cleaned Data'!BU50</f>
        <v>20</v>
      </c>
      <c r="BV49" s="19">
        <f>+'Cleaned Data'!BV50</f>
        <v>1</v>
      </c>
      <c r="BW49" s="19" t="str">
        <f>+'Cleaned Data'!BW50</f>
        <v>N/A</v>
      </c>
      <c r="BX49" s="19" t="str">
        <f>+'Cleaned Data'!BX50</f>
        <v>N/A</v>
      </c>
      <c r="BY49" s="19">
        <f>+'Cleaned Data'!BY50</f>
        <v>15</v>
      </c>
      <c r="BZ49" s="19" t="str">
        <f>+'Cleaned Data'!BZ50</f>
        <v>N/A</v>
      </c>
      <c r="CA49" s="19">
        <f>+'Cleaned Data'!CA50</f>
        <v>15</v>
      </c>
      <c r="CB49" s="19">
        <f>+'Cleaned Data'!CB50</f>
        <v>1</v>
      </c>
      <c r="CC49" s="19">
        <f>+'Cleaned Data'!CC50</f>
        <v>5</v>
      </c>
      <c r="CD49" s="19">
        <f>+'Cleaned Data'!CD50</f>
        <v>3</v>
      </c>
    </row>
    <row r="50" spans="1:82" x14ac:dyDescent="0.25">
      <c r="A50" s="215"/>
      <c r="B50" s="2" t="str">
        <f>+'Raw Data'!B53</f>
        <v>Indirect 2</v>
      </c>
      <c r="C50" t="s">
        <v>43</v>
      </c>
      <c r="D50" s="19">
        <f>+'Cleaned Data'!D51</f>
        <v>25</v>
      </c>
      <c r="E50" s="19">
        <f>+'Cleaned Data'!E51</f>
        <v>10</v>
      </c>
      <c r="F50" s="19">
        <f>+'Cleaned Data'!F51</f>
        <v>4</v>
      </c>
      <c r="G50" s="19">
        <f>+'Cleaned Data'!G51</f>
        <v>1.1833333333333329</v>
      </c>
      <c r="H50" s="19">
        <f>+'Cleaned Data'!H51</f>
        <v>8.3333333333333329E-2</v>
      </c>
      <c r="I50" s="19">
        <f>+'Cleaned Data'!I51</f>
        <v>12</v>
      </c>
      <c r="J50" s="19" t="str">
        <f>+'Cleaned Data'!J51</f>
        <v>N/A</v>
      </c>
      <c r="K50" s="19" t="str">
        <f>+'Cleaned Data'!K51</f>
        <v>N/A</v>
      </c>
      <c r="L50" s="19">
        <f>+'Cleaned Data'!L51</f>
        <v>5.25</v>
      </c>
      <c r="M50" s="19">
        <f>+'Cleaned Data'!M51</f>
        <v>15</v>
      </c>
      <c r="N50" s="19">
        <f>+'Cleaned Data'!N51</f>
        <v>3</v>
      </c>
      <c r="O50" s="19">
        <f>+'Cleaned Data'!O51</f>
        <v>2</v>
      </c>
      <c r="P50" s="19">
        <f>+'Cleaned Data'!P51</f>
        <v>0.1</v>
      </c>
      <c r="Q50" s="19">
        <f>+'Cleaned Data'!Q51</f>
        <v>9</v>
      </c>
      <c r="R50" s="19">
        <f>+'Cleaned Data'!R51</f>
        <v>4</v>
      </c>
      <c r="S50" s="19" t="str">
        <f>+'Cleaned Data'!S51</f>
        <v>N/A</v>
      </c>
      <c r="T50" s="19">
        <f>+'Cleaned Data'!T51</f>
        <v>0</v>
      </c>
      <c r="U50" s="19">
        <f>+'Cleaned Data'!U51</f>
        <v>2</v>
      </c>
      <c r="V50" s="19">
        <f>+'Cleaned Data'!V51</f>
        <v>2</v>
      </c>
      <c r="W50" s="19">
        <f>+'Cleaned Data'!W51</f>
        <v>3.0333333333333332</v>
      </c>
      <c r="X50" s="19" t="str">
        <f>+'Cleaned Data'!X51</f>
        <v>N/A</v>
      </c>
      <c r="Y50" s="19">
        <f>+'Cleaned Data'!Y51</f>
        <v>2</v>
      </c>
      <c r="Z50" s="19">
        <f>+'Cleaned Data'!Z51</f>
        <v>10</v>
      </c>
      <c r="AA50" s="19">
        <f>+'Cleaned Data'!AA51</f>
        <v>3</v>
      </c>
      <c r="AB50" s="19">
        <f>+'Cleaned Data'!AB51</f>
        <v>10</v>
      </c>
      <c r="AC50" s="19">
        <f>+'Cleaned Data'!AC51</f>
        <v>10</v>
      </c>
      <c r="AD50" s="19">
        <f>+'Cleaned Data'!AD51</f>
        <v>10</v>
      </c>
      <c r="AE50" s="19">
        <f>+'Cleaned Data'!AE51</f>
        <v>3.1166666666666671</v>
      </c>
      <c r="AF50" s="19">
        <f>+'Cleaned Data'!AF51</f>
        <v>6</v>
      </c>
      <c r="AG50" s="19">
        <f>+'Cleaned Data'!AG51</f>
        <v>3</v>
      </c>
      <c r="AH50" s="19">
        <f>+'Cleaned Data'!AH51</f>
        <v>2.75</v>
      </c>
      <c r="AI50" s="19">
        <f>+'Cleaned Data'!AI51</f>
        <v>3</v>
      </c>
      <c r="AJ50" s="19">
        <f>+'Cleaned Data'!AJ51</f>
        <v>2</v>
      </c>
      <c r="AK50" s="19">
        <f>+'Cleaned Data'!AK51</f>
        <v>5</v>
      </c>
      <c r="AL50" s="19">
        <f>+'Cleaned Data'!AL51</f>
        <v>0</v>
      </c>
      <c r="AM50" s="19">
        <f>+'Cleaned Data'!AM51</f>
        <v>30</v>
      </c>
      <c r="AN50" s="19">
        <f>+'Cleaned Data'!AN51</f>
        <v>15</v>
      </c>
      <c r="AO50" s="19">
        <f>+'Cleaned Data'!AO51</f>
        <v>2</v>
      </c>
      <c r="AP50" s="19" t="str">
        <f>+'Cleaned Data'!AP51</f>
        <v>N/A</v>
      </c>
      <c r="AQ50" s="19">
        <f>+'Cleaned Data'!AQ51</f>
        <v>5</v>
      </c>
      <c r="AR50" s="19">
        <f>+'Cleaned Data'!AR51</f>
        <v>5</v>
      </c>
      <c r="AS50" s="19" t="str">
        <f>+'Cleaned Data'!AS51</f>
        <v>N/A</v>
      </c>
      <c r="AT50" s="19" t="str">
        <f>+'Cleaned Data'!AT51</f>
        <v>N/A</v>
      </c>
      <c r="AU50" s="19" t="str">
        <f>+'Cleaned Data'!AU51</f>
        <v>N/A</v>
      </c>
      <c r="AV50" s="19">
        <f>+'Cleaned Data'!AV51</f>
        <v>5</v>
      </c>
      <c r="AW50" s="19" t="str">
        <f>+'Cleaned Data'!AW51</f>
        <v>N/A</v>
      </c>
      <c r="AX50" s="19">
        <f>+'Cleaned Data'!AX51</f>
        <v>0.5</v>
      </c>
      <c r="AY50" s="19">
        <f>+'Cleaned Data'!AY51</f>
        <v>2</v>
      </c>
      <c r="AZ50" s="19">
        <f>+'Cleaned Data'!AZ51</f>
        <v>2</v>
      </c>
      <c r="BA50" s="19">
        <f>+'Cleaned Data'!BA51</f>
        <v>3</v>
      </c>
      <c r="BB50" s="19" t="str">
        <f>+'Cleaned Data'!BB51</f>
        <v>N/A</v>
      </c>
      <c r="BC50" s="19">
        <f>+'Cleaned Data'!BC51</f>
        <v>8</v>
      </c>
      <c r="BD50" s="19">
        <f>+'Cleaned Data'!BD51</f>
        <v>7</v>
      </c>
      <c r="BE50" s="19" t="str">
        <f>+'Cleaned Data'!BE51</f>
        <v>N/A</v>
      </c>
      <c r="BF50" s="19" t="str">
        <f>+'Cleaned Data'!BF51</f>
        <v>N/A</v>
      </c>
      <c r="BG50" s="19" t="str">
        <f>+'Cleaned Data'!BG51</f>
        <v>N/A</v>
      </c>
      <c r="BH50" s="19" t="str">
        <f>+'Cleaned Data'!BH51</f>
        <v>N/A</v>
      </c>
      <c r="BI50" s="19" t="str">
        <f>+'Cleaned Data'!BI51</f>
        <v>N/A</v>
      </c>
      <c r="BJ50" s="19">
        <f>+'Cleaned Data'!BJ51</f>
        <v>3</v>
      </c>
      <c r="BK50" s="19">
        <f>+'Cleaned Data'!BK51</f>
        <v>4</v>
      </c>
      <c r="BL50" s="19" t="str">
        <f>+'Cleaned Data'!BL51</f>
        <v>N/A</v>
      </c>
      <c r="BM50" s="19" t="str">
        <f>+'Cleaned Data'!BM51</f>
        <v>N/A</v>
      </c>
      <c r="BN50" s="19" t="str">
        <f>+'Cleaned Data'!BN51</f>
        <v>N/A</v>
      </c>
      <c r="BO50" s="19">
        <f>+'Cleaned Data'!BO51</f>
        <v>5.5</v>
      </c>
      <c r="BP50" s="19">
        <f>+'Cleaned Data'!BP51</f>
        <v>3.25</v>
      </c>
      <c r="BQ50" s="19">
        <f>+'Cleaned Data'!BQ51</f>
        <v>4.916666666666667</v>
      </c>
      <c r="BR50" s="19">
        <f>+'Cleaned Data'!BR51</f>
        <v>4</v>
      </c>
      <c r="BS50" s="19">
        <f>+'Cleaned Data'!BS51</f>
        <v>10</v>
      </c>
      <c r="BT50" s="19">
        <f>+'Cleaned Data'!BT51</f>
        <v>5</v>
      </c>
      <c r="BU50" s="19">
        <f>+'Cleaned Data'!BU51</f>
        <v>5</v>
      </c>
      <c r="BV50" s="19">
        <f>+'Cleaned Data'!BV51</f>
        <v>4</v>
      </c>
      <c r="BW50" s="19" t="str">
        <f>+'Cleaned Data'!BW51</f>
        <v>N/A</v>
      </c>
      <c r="BX50" s="19" t="str">
        <f>+'Cleaned Data'!BX51</f>
        <v>N/A</v>
      </c>
      <c r="BY50" s="19">
        <f>+'Cleaned Data'!BY51</f>
        <v>35</v>
      </c>
      <c r="BZ50" s="19" t="str">
        <f>+'Cleaned Data'!BZ51</f>
        <v>N/A</v>
      </c>
      <c r="CA50" s="19">
        <f>+'Cleaned Data'!CA51</f>
        <v>2</v>
      </c>
      <c r="CB50" s="19">
        <f>+'Cleaned Data'!CB51</f>
        <v>2</v>
      </c>
      <c r="CC50" s="19">
        <f>+'Cleaned Data'!CC51</f>
        <v>5</v>
      </c>
      <c r="CD50" s="19">
        <f>+'Cleaned Data'!CD51</f>
        <v>1</v>
      </c>
    </row>
    <row r="51" spans="1:82" x14ac:dyDescent="0.25">
      <c r="A51" s="215"/>
      <c r="B51" s="2" t="str">
        <f>+'Raw Data'!B54</f>
        <v>Indirect 2</v>
      </c>
      <c r="C51" t="s">
        <v>44</v>
      </c>
      <c r="D51" s="19">
        <f>IF(D52=0,'Cleaned Data'!D52, IF(ISERROR('Cleaned Data'!D52*D52),"N/A",'Cleaned Data'!D52*D52))</f>
        <v>5.4333333333333336</v>
      </c>
      <c r="E51" s="19">
        <f>IF(E52=0,'Cleaned Data'!E52, IF(ISERROR('Cleaned Data'!E52*E52),"N/A",'Cleaned Data'!E52*E52))</f>
        <v>9.5</v>
      </c>
      <c r="F51" s="19">
        <f>IF(F52=0,'Cleaned Data'!F52, IF(ISERROR('Cleaned Data'!F52*F52),"N/A",'Cleaned Data'!F52*F52))</f>
        <v>12</v>
      </c>
      <c r="G51" s="19">
        <f>IF(G52=0,'Cleaned Data'!G52, IF(ISERROR('Cleaned Data'!G52*G52),"N/A",'Cleaned Data'!G52*G52))</f>
        <v>10.5</v>
      </c>
      <c r="H51" s="19">
        <f>IF(H52=0,'Cleaned Data'!H52, IF(ISERROR('Cleaned Data'!H52*H52),"N/A",'Cleaned Data'!H52*H52))</f>
        <v>3.8499999999999996</v>
      </c>
      <c r="I51" s="19">
        <f>IF(I52=0,'Cleaned Data'!I52, IF(ISERROR('Cleaned Data'!I52*I52),"N/A",'Cleaned Data'!I52*I52))</f>
        <v>7.25</v>
      </c>
      <c r="J51" s="19">
        <f>IF(J52=0,'Cleaned Data'!J52, IF(ISERROR('Cleaned Data'!J52*J52),"N/A",'Cleaned Data'!J52*J52))</f>
        <v>3</v>
      </c>
      <c r="K51" s="19">
        <f>IF(K52=0,'Cleaned Data'!K52, IF(ISERROR('Cleaned Data'!K52*K52),"N/A",'Cleaned Data'!K52*K52))</f>
        <v>3.5333333333333332</v>
      </c>
      <c r="L51" s="19">
        <f>IF(L52=0,'Cleaned Data'!L52, IF(ISERROR('Cleaned Data'!L52*L52),"N/A",'Cleaned Data'!L52*L52))</f>
        <v>7.5</v>
      </c>
      <c r="M51" s="19">
        <f>IF(M52=0,'Cleaned Data'!M52, IF(ISERROR('Cleaned Data'!M52*M52),"N/A",'Cleaned Data'!M52*M52))</f>
        <v>2.5</v>
      </c>
      <c r="N51" s="19">
        <f>IF(N52=0,'Cleaned Data'!N52, IF(ISERROR('Cleaned Data'!N52*N52),"N/A",'Cleaned Data'!N52*N52))</f>
        <v>16.916666666666668</v>
      </c>
      <c r="O51" s="19">
        <f>IF(O52=0,'Cleaned Data'!O52, IF(ISERROR('Cleaned Data'!O52*O52),"N/A",'Cleaned Data'!O52*O52))</f>
        <v>4.9333333333333336</v>
      </c>
      <c r="P51" s="19">
        <f>IF(P52=0,'Cleaned Data'!P52, IF(ISERROR('Cleaned Data'!P52*P52),"N/A",'Cleaned Data'!P52*P52))</f>
        <v>12</v>
      </c>
      <c r="Q51" s="19">
        <f>IF(Q52=0,'Cleaned Data'!Q52, IF(ISERROR('Cleaned Data'!Q52*Q52),"N/A",'Cleaned Data'!Q52*Q52))</f>
        <v>2.2999999999999998</v>
      </c>
      <c r="R51" s="19">
        <f>IF(R52=0,'Cleaned Data'!R52, IF(ISERROR('Cleaned Data'!R52*R52),"N/A",'Cleaned Data'!R52*R52))</f>
        <v>4</v>
      </c>
      <c r="S51" s="19">
        <f>IF(S52=0,'Cleaned Data'!S52, IF(ISERROR('Cleaned Data'!S52*S52),"N/A",'Cleaned Data'!S52*S52))</f>
        <v>1.3833333333333333</v>
      </c>
      <c r="T51" s="19">
        <f>IF(T52=0,'Cleaned Data'!T52, IF(ISERROR('Cleaned Data'!T52*T52),"N/A",'Cleaned Data'!T52*T52))</f>
        <v>0.6166666666666667</v>
      </c>
      <c r="U51" s="19">
        <f>IF(U52=0,'Cleaned Data'!U52, IF(ISERROR('Cleaned Data'!U52*U52),"N/A",'Cleaned Data'!U52*U52))</f>
        <v>0.5</v>
      </c>
      <c r="V51" s="19">
        <f>IF(V52=0,'Cleaned Data'!V52, IF(ISERROR('Cleaned Data'!V52*V52),"N/A",'Cleaned Data'!V52*V52))</f>
        <v>0.5</v>
      </c>
      <c r="W51" s="19">
        <f>IF(W52=0,'Cleaned Data'!W52, IF(ISERROR('Cleaned Data'!W52*W52),"N/A",'Cleaned Data'!W52*W52))</f>
        <v>1.8333333333333335</v>
      </c>
      <c r="X51" s="19">
        <f>IF(X52=0,'Cleaned Data'!X52, IF(ISERROR('Cleaned Data'!X52*X52),"N/A",'Cleaned Data'!X52*X52))</f>
        <v>1.95</v>
      </c>
      <c r="Y51" s="19">
        <f>IF(Y52=0,'Cleaned Data'!Y52, IF(ISERROR('Cleaned Data'!Y52*Y52),"N/A",'Cleaned Data'!Y52*Y52))</f>
        <v>0.75</v>
      </c>
      <c r="Z51" s="19">
        <f>IF(Z52=0,'Cleaned Data'!Z52, IF(ISERROR('Cleaned Data'!Z52*Z52),"N/A",'Cleaned Data'!Z52*Z52))</f>
        <v>3.7666666666666666</v>
      </c>
      <c r="AA51" s="19">
        <f>IF(AA52=0,'Cleaned Data'!AA52, IF(ISERROR('Cleaned Data'!AA52*AA52),"N/A",'Cleaned Data'!AA52*AA52))</f>
        <v>3.25</v>
      </c>
      <c r="AB51" s="19">
        <f>IF(AB52=0,'Cleaned Data'!AB52, IF(ISERROR('Cleaned Data'!AB52*AB52),"N/A",'Cleaned Data'!AB52*AB52))</f>
        <v>4</v>
      </c>
      <c r="AC51" s="19">
        <f>IF(AC52=0,'Cleaned Data'!AC52, IF(ISERROR('Cleaned Data'!AC52*AC52),"N/A",'Cleaned Data'!AC52*AC52))</f>
        <v>5.5</v>
      </c>
      <c r="AD51" s="19">
        <f>IF(AD52=0,'Cleaned Data'!AD52, IF(ISERROR('Cleaned Data'!AD52*AD52),"N/A",'Cleaned Data'!AD52*AD52))</f>
        <v>6.0666666666666664</v>
      </c>
      <c r="AE51" s="19">
        <f>IF(AE52=0,'Cleaned Data'!AE52, IF(ISERROR('Cleaned Data'!AE52*AE52),"N/A",'Cleaned Data'!AE52*AE52))</f>
        <v>4.333333333333333</v>
      </c>
      <c r="AF51" s="19">
        <f>IF(AF52=0,'Cleaned Data'!AF52, IF(ISERROR('Cleaned Data'!AF52*AF52),"N/A",'Cleaned Data'!AF52*AF52))</f>
        <v>0.66666666666666663</v>
      </c>
      <c r="AG51" s="19">
        <f>IF(AG52=0,'Cleaned Data'!AG52, IF(ISERROR('Cleaned Data'!AG52*AG52),"N/A",'Cleaned Data'!AG52*AG52))</f>
        <v>3.5833333333333335</v>
      </c>
      <c r="AH51" s="19">
        <f>IF(AH52=0,'Cleaned Data'!AH52, IF(ISERROR('Cleaned Data'!AH52*AH52),"N/A",'Cleaned Data'!AH52*AH52))</f>
        <v>1.5</v>
      </c>
      <c r="AI51" s="19">
        <f>IF(AI52=0,'Cleaned Data'!AI52, IF(ISERROR('Cleaned Data'!AI52*AI52),"N/A",'Cleaned Data'!AI52*AI52))</f>
        <v>2.4</v>
      </c>
      <c r="AJ51" s="19">
        <f>IF(AJ52=0,'Cleaned Data'!AJ52, IF(ISERROR('Cleaned Data'!AJ52*AJ52),"N/A",'Cleaned Data'!AJ52*AJ52))</f>
        <v>3</v>
      </c>
      <c r="AK51" s="19">
        <f>IF(AK52=0,'Cleaned Data'!AK52, IF(ISERROR('Cleaned Data'!AK52*AK52),"N/A",'Cleaned Data'!AK52*AK52))</f>
        <v>17</v>
      </c>
      <c r="AL51" s="19">
        <f>IF(AL52=0,'Cleaned Data'!AL52, IF(ISERROR('Cleaned Data'!AL52*AL52),"N/A",'Cleaned Data'!AL52*AL52))</f>
        <v>2.7166666666666668</v>
      </c>
      <c r="AM51" s="19">
        <f>IF(AM52=0,'Cleaned Data'!AM52, IF(ISERROR('Cleaned Data'!AM52*AM52),"N/A",'Cleaned Data'!AM52*AM52))</f>
        <v>17.7</v>
      </c>
      <c r="AN51" s="19">
        <f>IF(AN52=0,'Cleaned Data'!AN52, IF(ISERROR('Cleaned Data'!AN52*AN52),"N/A",'Cleaned Data'!AN52*AN52))</f>
        <v>13.733333333333334</v>
      </c>
      <c r="AO51" s="19">
        <f>IF(AO52=0,'Cleaned Data'!AO52, IF(ISERROR('Cleaned Data'!AO52*AO52),"N/A",'Cleaned Data'!AO52*AO52))</f>
        <v>2.6333333333333333</v>
      </c>
      <c r="AP51" s="19" t="str">
        <f>IF(AP52=0,'Cleaned Data'!AP52, IF(ISERROR('Cleaned Data'!AP52*AP52),"N/A",'Cleaned Data'!AP52*AP52))</f>
        <v>N/A</v>
      </c>
      <c r="AQ51" s="19">
        <f>IF(AQ52=0,'Cleaned Data'!AQ52, IF(ISERROR('Cleaned Data'!AQ52*AQ52),"N/A",'Cleaned Data'!AQ52*AQ52))</f>
        <v>1.4666666666666666</v>
      </c>
      <c r="AR51" s="19">
        <f>IF(AR52=0,'Cleaned Data'!AR52, IF(ISERROR('Cleaned Data'!AR52*AR52),"N/A",'Cleaned Data'!AR52*AR52))</f>
        <v>2.1666666666666665</v>
      </c>
      <c r="AS51" s="19">
        <f>IF(AS52=0,'Cleaned Data'!AS52, IF(ISERROR('Cleaned Data'!AS52*AS52),"N/A",'Cleaned Data'!AS52*AS52))</f>
        <v>3</v>
      </c>
      <c r="AT51" s="19" t="str">
        <f>IF(AT52=0,'Cleaned Data'!AT52, IF(ISERROR('Cleaned Data'!AT52*AT52),"N/A",'Cleaned Data'!AT52*AT52))</f>
        <v>N/A</v>
      </c>
      <c r="AU51" s="19">
        <f>IF(AU52=0,'Cleaned Data'!AU52, IF(ISERROR('Cleaned Data'!AU52*AU52),"N/A",'Cleaned Data'!AU52*AU52))</f>
        <v>1.5</v>
      </c>
      <c r="AV51" s="19">
        <f>IF(AV52=0,'Cleaned Data'!AV52, IF(ISERROR('Cleaned Data'!AV52*AV52),"N/A",'Cleaned Data'!AV52*AV52))</f>
        <v>5.25</v>
      </c>
      <c r="AW51" s="19">
        <f>IF(AW52=0,'Cleaned Data'!AW52, IF(ISERROR('Cleaned Data'!AW52*AW52),"N/A",'Cleaned Data'!AW52*AW52))</f>
        <v>8.5500000000000007</v>
      </c>
      <c r="AX51" s="19">
        <f>IF(AX52=0,'Cleaned Data'!AX52, IF(ISERROR('Cleaned Data'!AX52*AX52),"N/A",'Cleaned Data'!AX52*AX52))</f>
        <v>1.0833333333333333</v>
      </c>
      <c r="AY51" s="19">
        <f>IF(AY52=0,'Cleaned Data'!AY52, IF(ISERROR('Cleaned Data'!AY52*AY52),"N/A",'Cleaned Data'!AY52*AY52))</f>
        <v>8</v>
      </c>
      <c r="AZ51" s="19">
        <f>IF(AZ52=0,'Cleaned Data'!AZ52, IF(ISERROR('Cleaned Data'!AZ52*AZ52),"N/A",'Cleaned Data'!AZ52*AZ52))</f>
        <v>3</v>
      </c>
      <c r="BA51" s="19">
        <f>IF(BA52=0,'Cleaned Data'!BA52, IF(ISERROR('Cleaned Data'!BA52*BA52),"N/A",'Cleaned Data'!BA52*BA52))</f>
        <v>4.5666666666666664</v>
      </c>
      <c r="BB51" s="19">
        <f>IF(BB52=0,'Cleaned Data'!BB52, IF(ISERROR('Cleaned Data'!BB52*BB52),"N/A",'Cleaned Data'!BB52*BB52))</f>
        <v>1.7666666666666666</v>
      </c>
      <c r="BC51" s="19">
        <f>IF(BC52=0,'Cleaned Data'!BC52, IF(ISERROR('Cleaned Data'!BC52*BC52),"N/A",'Cleaned Data'!BC52*BC52))</f>
        <v>6.2666666666666666</v>
      </c>
      <c r="BD51" s="19">
        <f>IF(BD52=0,'Cleaned Data'!BD52, IF(ISERROR('Cleaned Data'!BD52*BD52),"N/A",'Cleaned Data'!BD52*BD52))</f>
        <v>2.25</v>
      </c>
      <c r="BE51" s="19">
        <f>IF(BE52=0,'Cleaned Data'!BE52, IF(ISERROR('Cleaned Data'!BE52*BE52),"N/A",'Cleaned Data'!BE52*BE52))</f>
        <v>13.5</v>
      </c>
      <c r="BF51" s="19">
        <f>IF(BF52=0,'Cleaned Data'!BF52, IF(ISERROR('Cleaned Data'!BF52*BF52),"N/A",'Cleaned Data'!BF52*BF52))</f>
        <v>15.5</v>
      </c>
      <c r="BG51" s="19">
        <f>IF(BG52=0,'Cleaned Data'!BG52, IF(ISERROR('Cleaned Data'!BG52*BG52),"N/A",'Cleaned Data'!BG52*BG52))</f>
        <v>15</v>
      </c>
      <c r="BH51" s="19">
        <f>IF(BH52=0,'Cleaned Data'!BH52, IF(ISERROR('Cleaned Data'!BH52*BH52),"N/A",'Cleaned Data'!BH52*BH52))</f>
        <v>16.5</v>
      </c>
      <c r="BI51" s="19">
        <f>IF(BI52=0,'Cleaned Data'!BI52, IF(ISERROR('Cleaned Data'!BI52*BI52),"N/A",'Cleaned Data'!BI52*BI52))</f>
        <v>3</v>
      </c>
      <c r="BJ51" s="19">
        <f>IF(BJ52=0,'Cleaned Data'!BJ52, IF(ISERROR('Cleaned Data'!BJ52*BJ52),"N/A",'Cleaned Data'!BJ52*BJ52))</f>
        <v>9.75</v>
      </c>
      <c r="BK51" s="19">
        <f>IF(BK52=0,'Cleaned Data'!BK52, IF(ISERROR('Cleaned Data'!BK52*BK52),"N/A",'Cleaned Data'!BK52*BK52))</f>
        <v>13.733333333333334</v>
      </c>
      <c r="BL51" s="19">
        <f>IF(BL52=0,'Cleaned Data'!BL52, IF(ISERROR('Cleaned Data'!BL52*BL52),"N/A",'Cleaned Data'!BL52*BL52))</f>
        <v>1.7</v>
      </c>
      <c r="BM51" s="19">
        <f>IF(BM52=0,'Cleaned Data'!BM52, IF(ISERROR('Cleaned Data'!BM52*BM52),"N/A",'Cleaned Data'!BM52*BM52))</f>
        <v>2.0166666666666666</v>
      </c>
      <c r="BN51" s="19">
        <f>IF(BN52=0,'Cleaned Data'!BN52, IF(ISERROR('Cleaned Data'!BN52*BN52),"N/A",'Cleaned Data'!BN52*BN52))</f>
        <v>1.3666666666666667</v>
      </c>
      <c r="BO51" s="19">
        <f>IF(BO52=0,'Cleaned Data'!BO52, IF(ISERROR('Cleaned Data'!BO52*BO52),"N/A",'Cleaned Data'!BO52*BO52))</f>
        <v>8.6666666666666661</v>
      </c>
      <c r="BP51" s="19">
        <f>IF(BP52=0,'Cleaned Data'!BP52, IF(ISERROR('Cleaned Data'!BP52*BP52),"N/A",'Cleaned Data'!BP52*BP52))</f>
        <v>1</v>
      </c>
      <c r="BQ51" s="19">
        <f>IF(BQ52=0,'Cleaned Data'!BQ52, IF(ISERROR('Cleaned Data'!BQ52*BQ52),"N/A",'Cleaned Data'!BQ52*BQ52))</f>
        <v>9</v>
      </c>
      <c r="BR51" s="19">
        <f>IF(BR52=0,'Cleaned Data'!BR52, IF(ISERROR('Cleaned Data'!BR52*BR52),"N/A",'Cleaned Data'!BR52*BR52))</f>
        <v>14</v>
      </c>
      <c r="BS51" s="19">
        <f>IF(BS52=0,'Cleaned Data'!BS52, IF(ISERROR('Cleaned Data'!BS52*BS52),"N/A",'Cleaned Data'!BS52*BS52))</f>
        <v>12</v>
      </c>
      <c r="BT51" s="19">
        <f>IF(BT52=0,'Cleaned Data'!BT52, IF(ISERROR('Cleaned Data'!BT52*BT52),"N/A",'Cleaned Data'!BT52*BT52))</f>
        <v>6</v>
      </c>
      <c r="BU51" s="19">
        <f>IF(BU52=0,'Cleaned Data'!BU52, IF(ISERROR('Cleaned Data'!BU52*BU52),"N/A",'Cleaned Data'!BU52*BU52))</f>
        <v>1.5</v>
      </c>
      <c r="BV51" s="19">
        <f>IF(BV52=0,'Cleaned Data'!BV52, IF(ISERROR('Cleaned Data'!BV52*BV52),"N/A",'Cleaned Data'!BV52*BV52))</f>
        <v>2.0666666666666669</v>
      </c>
      <c r="BW51" s="19">
        <f>IF(BW52=0,'Cleaned Data'!BW52, IF(ISERROR('Cleaned Data'!BW52*BW52),"N/A",'Cleaned Data'!BW52*BW52))</f>
        <v>0.5</v>
      </c>
      <c r="BX51" s="19">
        <f>IF(BX52=0,'Cleaned Data'!BX52, IF(ISERROR('Cleaned Data'!BX52*BX52),"N/A",'Cleaned Data'!BX52*BX52))</f>
        <v>1</v>
      </c>
      <c r="BY51" s="19">
        <f>IF(BY52=0,'Cleaned Data'!BY52, IF(ISERROR('Cleaned Data'!BY52*BY52),"N/A",'Cleaned Data'!BY52*BY52))</f>
        <v>6</v>
      </c>
      <c r="BZ51" s="19">
        <f>IF(BZ52=0,'Cleaned Data'!BZ52, IF(ISERROR('Cleaned Data'!BZ52*BZ52),"N/A",'Cleaned Data'!BZ52*BZ52))</f>
        <v>3.5333333333333332</v>
      </c>
      <c r="CA51" s="19">
        <f>IF(CA52=0,'Cleaned Data'!CA52, IF(ISERROR('Cleaned Data'!CA52*CA52),"N/A",'Cleaned Data'!CA52*CA52))</f>
        <v>2.25</v>
      </c>
      <c r="CB51" s="19">
        <f>IF(CB52=0,'Cleaned Data'!CB52, IF(ISERROR('Cleaned Data'!CB52*CB52),"N/A",'Cleaned Data'!CB52*CB52))</f>
        <v>9</v>
      </c>
      <c r="CC51" s="19">
        <f>IF(CC52=0,'Cleaned Data'!CC52, IF(ISERROR('Cleaned Data'!CC52*CC52),"N/A",'Cleaned Data'!CC52*CC52))</f>
        <v>4.666666666666667</v>
      </c>
      <c r="CD51" s="44">
        <f>IF(CD52=0,'Cleaned Data'!CD52, IF(ISERROR('Cleaned Data'!CD52*1),"N/A",'Cleaned Data'!CD52*1))</f>
        <v>31.5</v>
      </c>
    </row>
    <row r="52" spans="1:82" x14ac:dyDescent="0.25">
      <c r="A52" s="215"/>
      <c r="B52" s="2" t="str">
        <f>+'Raw Data'!B55</f>
        <v>Count</v>
      </c>
      <c r="C52" t="s">
        <v>45</v>
      </c>
      <c r="D52" s="21">
        <f>(+'Cleaned Data'!D53)*1</f>
        <v>2</v>
      </c>
      <c r="E52" s="21">
        <f>(+'Cleaned Data'!E53)*1</f>
        <v>3</v>
      </c>
      <c r="F52" s="21">
        <f>(+'Cleaned Data'!F53)*1</f>
        <v>2</v>
      </c>
      <c r="G52" s="21">
        <f>(+'Cleaned Data'!G53)*1</f>
        <v>2</v>
      </c>
      <c r="H52" s="21">
        <f>(+'Cleaned Data'!H53)*1</f>
        <v>3</v>
      </c>
      <c r="I52" s="21">
        <f>(+'Cleaned Data'!I53)*1</f>
        <v>1</v>
      </c>
      <c r="J52" s="21">
        <f>(+'Cleaned Data'!J53)*1</f>
        <v>1</v>
      </c>
      <c r="K52" s="21">
        <f>(+'Cleaned Data'!K53)*1</f>
        <v>1</v>
      </c>
      <c r="L52" s="21">
        <f>(+'Cleaned Data'!L53)*1</f>
        <v>3</v>
      </c>
      <c r="M52" s="21">
        <f>(+'Cleaned Data'!M53)*1</f>
        <v>1</v>
      </c>
      <c r="N52" s="21">
        <f>(+'Cleaned Data'!N53)*1</f>
        <v>5</v>
      </c>
      <c r="O52" s="21">
        <f>(+'Cleaned Data'!O53)*1</f>
        <v>2</v>
      </c>
      <c r="P52" s="21">
        <f>(+'Cleaned Data'!P53)*1</f>
        <v>4</v>
      </c>
      <c r="Q52" s="21">
        <f>(+'Cleaned Data'!Q53)*1</f>
        <v>2</v>
      </c>
      <c r="R52" s="21">
        <f>(+'Cleaned Data'!R53)*1</f>
        <v>3</v>
      </c>
      <c r="S52" s="21">
        <f>(+'Cleaned Data'!S53)*1</f>
        <v>1</v>
      </c>
      <c r="T52" s="21">
        <f>(+'Cleaned Data'!T53)*1</f>
        <v>0</v>
      </c>
      <c r="U52" s="21">
        <f>(+'Cleaned Data'!U53)*1</f>
        <v>1</v>
      </c>
      <c r="V52" s="21">
        <f>(+'Cleaned Data'!V53)*1</f>
        <v>1</v>
      </c>
      <c r="W52" s="21">
        <f>(+'Cleaned Data'!W53)*1</f>
        <v>1</v>
      </c>
      <c r="X52" s="21">
        <f>(+'Cleaned Data'!X53)*1</f>
        <v>1</v>
      </c>
      <c r="Y52" s="21">
        <f>(+'Cleaned Data'!Y53)*1</f>
        <v>1</v>
      </c>
      <c r="Z52" s="21">
        <f>(+'Cleaned Data'!Z53)*1</f>
        <v>1</v>
      </c>
      <c r="AA52" s="21">
        <f>(+'Cleaned Data'!AA53)*1</f>
        <v>1</v>
      </c>
      <c r="AB52" s="21">
        <f>(+'Cleaned Data'!AB53)*1</f>
        <v>2</v>
      </c>
      <c r="AC52" s="21">
        <f>(+'Cleaned Data'!AC53)*1</f>
        <v>1</v>
      </c>
      <c r="AD52" s="21">
        <f>(+'Cleaned Data'!AD53)*1</f>
        <v>1</v>
      </c>
      <c r="AE52" s="21">
        <f>(+'Cleaned Data'!AE53)*1</f>
        <v>2</v>
      </c>
      <c r="AF52" s="21">
        <f>(+'Cleaned Data'!AF53)*1</f>
        <v>2</v>
      </c>
      <c r="AG52" s="21">
        <f>(+'Cleaned Data'!AG53)*1</f>
        <v>1</v>
      </c>
      <c r="AH52" s="21">
        <f>(+'Cleaned Data'!AH53)*1</f>
        <v>2</v>
      </c>
      <c r="AI52" s="21">
        <f>(+'Cleaned Data'!AI53)*1</f>
        <v>1</v>
      </c>
      <c r="AJ52" s="21">
        <f>(+'Cleaned Data'!AJ53)*1</f>
        <v>1</v>
      </c>
      <c r="AK52" s="21">
        <f>(+'Cleaned Data'!AK53)*1</f>
        <v>2</v>
      </c>
      <c r="AL52" s="21">
        <f>(+'Cleaned Data'!AL53)*1</f>
        <v>1</v>
      </c>
      <c r="AM52" s="21">
        <f>(+'Cleaned Data'!AM53)*1</f>
        <v>2</v>
      </c>
      <c r="AN52" s="21">
        <f>(+'Cleaned Data'!AN53)*1</f>
        <v>2</v>
      </c>
      <c r="AO52" s="21">
        <f>(+'Cleaned Data'!AO53)*1</f>
        <v>2</v>
      </c>
      <c r="AP52" s="21">
        <f>(+'Cleaned Data'!AP53)*1</f>
        <v>1</v>
      </c>
      <c r="AQ52" s="21">
        <f>(+'Cleaned Data'!AQ53)*1</f>
        <v>2</v>
      </c>
      <c r="AR52" s="21">
        <f>(+'Cleaned Data'!AR53)*1</f>
        <v>1</v>
      </c>
      <c r="AS52" s="21">
        <f>(+'Cleaned Data'!AS53)*1</f>
        <v>1</v>
      </c>
      <c r="AT52" s="21">
        <f>(+'Cleaned Data'!AT53)*1</f>
        <v>1</v>
      </c>
      <c r="AU52" s="21">
        <f>(+'Cleaned Data'!AU53)*1</f>
        <v>2</v>
      </c>
      <c r="AV52" s="21">
        <f>(+'Cleaned Data'!AV53)*1</f>
        <v>3</v>
      </c>
      <c r="AW52" s="21">
        <f>(+'Cleaned Data'!AW53)*1</f>
        <v>3</v>
      </c>
      <c r="AX52" s="21">
        <f>(+'Cleaned Data'!AX53)*1</f>
        <v>1</v>
      </c>
      <c r="AY52" s="21">
        <f>(+'Cleaned Data'!AY53)*1</f>
        <v>2</v>
      </c>
      <c r="AZ52" s="21">
        <f>(+'Cleaned Data'!AZ53)*1</f>
        <v>3</v>
      </c>
      <c r="BA52" s="21">
        <f>(+'Cleaned Data'!BA53)*1</f>
        <v>2</v>
      </c>
      <c r="BB52" s="21">
        <f>(+'Cleaned Data'!BB53)*1</f>
        <v>1</v>
      </c>
      <c r="BC52" s="21">
        <f>(+'Cleaned Data'!BC53)*1</f>
        <v>2</v>
      </c>
      <c r="BD52" s="21">
        <f>(+'Cleaned Data'!BD53)*1</f>
        <v>1</v>
      </c>
      <c r="BE52" s="21">
        <f>(+'Cleaned Data'!BE53)*1</f>
        <v>3</v>
      </c>
      <c r="BF52" s="21">
        <f>(+'Cleaned Data'!BF53)*1</f>
        <v>3</v>
      </c>
      <c r="BG52" s="21">
        <f>(+'Cleaned Data'!BG53)*1</f>
        <v>3</v>
      </c>
      <c r="BH52" s="21">
        <f>(+'Cleaned Data'!BH53)*1</f>
        <v>3</v>
      </c>
      <c r="BI52" s="21">
        <f>(+'Cleaned Data'!BI53)*1</f>
        <v>2</v>
      </c>
      <c r="BJ52" s="21">
        <f>(+'Cleaned Data'!BJ53)*1</f>
        <v>3</v>
      </c>
      <c r="BK52" s="21">
        <f>(+'Cleaned Data'!BK53)*1</f>
        <v>4</v>
      </c>
      <c r="BL52" s="21">
        <f>(+'Cleaned Data'!BL53)*1</f>
        <v>1</v>
      </c>
      <c r="BM52" s="21">
        <f>(+'Cleaned Data'!BM53)*1</f>
        <v>1</v>
      </c>
      <c r="BN52" s="21">
        <f>(+'Cleaned Data'!BN53)*1</f>
        <v>1</v>
      </c>
      <c r="BO52" s="21">
        <f>(+'Cleaned Data'!BO53)*1</f>
        <v>2</v>
      </c>
      <c r="BP52" s="21">
        <f>(+'Cleaned Data'!BP53)*1</f>
        <v>3</v>
      </c>
      <c r="BQ52" s="21">
        <f>(+'Cleaned Data'!BQ53)*1</f>
        <v>2</v>
      </c>
      <c r="BR52" s="21">
        <f>(+'Cleaned Data'!BR53)*1</f>
        <v>2</v>
      </c>
      <c r="BS52" s="21">
        <f>(+'Cleaned Data'!BS53)*1</f>
        <v>4</v>
      </c>
      <c r="BT52" s="21">
        <f>(+'Cleaned Data'!BT53)*1</f>
        <v>2</v>
      </c>
      <c r="BU52" s="21">
        <f>(+'Cleaned Data'!BU53)*1</f>
        <v>3</v>
      </c>
      <c r="BV52" s="21">
        <f>(+'Cleaned Data'!BV53)*1</f>
        <v>1</v>
      </c>
      <c r="BW52" s="21">
        <f>(+'Cleaned Data'!BW53)*1</f>
        <v>1</v>
      </c>
      <c r="BX52" s="21">
        <f>(+'Cleaned Data'!BX53)*1</f>
        <v>2</v>
      </c>
      <c r="BY52" s="21">
        <f>(+'Cleaned Data'!BY53)*1</f>
        <v>4</v>
      </c>
      <c r="BZ52" s="21">
        <f>(+'Cleaned Data'!BZ53)*1</f>
        <v>1</v>
      </c>
      <c r="CA52" s="21">
        <f>(+'Cleaned Data'!CA53)*1</f>
        <v>1</v>
      </c>
      <c r="CB52" s="21">
        <f>(+'Cleaned Data'!CB53)*1</f>
        <v>3</v>
      </c>
      <c r="CC52" s="21">
        <f>(+'Cleaned Data'!CC53)*1</f>
        <v>1</v>
      </c>
      <c r="CD52" s="21">
        <f>(+'Cleaned Data'!CD53)*1</f>
        <v>2</v>
      </c>
    </row>
    <row r="53" spans="1:82" x14ac:dyDescent="0.25">
      <c r="A53" s="216"/>
      <c r="B53" s="2" t="str">
        <f>+'Raw Data'!B56</f>
        <v>Result</v>
      </c>
      <c r="C53" t="s">
        <v>46</v>
      </c>
      <c r="D53" s="19" t="str">
        <f>+'Cleaned Data'!D54</f>
        <v>NEGATIVE</v>
      </c>
      <c r="E53" s="19" t="str">
        <f>+'Cleaned Data'!E54</f>
        <v>NEGATIVE</v>
      </c>
      <c r="F53" s="19" t="str">
        <f>+'Cleaned Data'!F54</f>
        <v>*Blank*</v>
      </c>
      <c r="G53" s="19" t="str">
        <f>+'Cleaned Data'!G54</f>
        <v>NEGATIVE</v>
      </c>
      <c r="H53" s="19" t="str">
        <f>+'Cleaned Data'!H54</f>
        <v>NEGATIVE</v>
      </c>
      <c r="I53" s="19" t="str">
        <f>+'Cleaned Data'!I54</f>
        <v>NEGATIVE</v>
      </c>
      <c r="J53" s="19" t="str">
        <f>+'Cleaned Data'!J54</f>
        <v>NEGATIVE</v>
      </c>
      <c r="K53" s="19" t="str">
        <f>+'Cleaned Data'!K54</f>
        <v>NEGATIVE</v>
      </c>
      <c r="L53" s="19" t="str">
        <f>+'Cleaned Data'!L54</f>
        <v>NEGATIVE</v>
      </c>
      <c r="M53" s="19" t="str">
        <f>+'Cleaned Data'!M54</f>
        <v>NEGATIVE</v>
      </c>
      <c r="N53" s="19" t="str">
        <f>+'Cleaned Data'!N54</f>
        <v>NEGATIVE</v>
      </c>
      <c r="O53" s="19" t="str">
        <f>+'Cleaned Data'!O54</f>
        <v>NEGATIVE</v>
      </c>
      <c r="P53" s="19" t="str">
        <f>+'Cleaned Data'!P54</f>
        <v>NEGATIVE</v>
      </c>
      <c r="Q53" s="19" t="str">
        <f>+'Cleaned Data'!Q54</f>
        <v>NEGATIVE</v>
      </c>
      <c r="R53" s="19" t="str">
        <f>+'Cleaned Data'!R54</f>
        <v>NEGATIVE</v>
      </c>
      <c r="S53" s="19" t="str">
        <f>+'Cleaned Data'!S54</f>
        <v>NEGATIVE</v>
      </c>
      <c r="T53" s="19" t="str">
        <f>+'Cleaned Data'!T54</f>
        <v>NEGATIVE</v>
      </c>
      <c r="U53" s="19" t="str">
        <f>+'Cleaned Data'!U54</f>
        <v>NEGATIVE</v>
      </c>
      <c r="V53" s="19" t="str">
        <f>+'Cleaned Data'!V54</f>
        <v>NEGATIVE</v>
      </c>
      <c r="W53" s="19" t="str">
        <f>+'Cleaned Data'!W54</f>
        <v>NEGATIVE</v>
      </c>
      <c r="X53" s="19" t="str">
        <f>+'Cleaned Data'!X54</f>
        <v>NEGATIVE</v>
      </c>
      <c r="Y53" s="19" t="str">
        <f>+'Cleaned Data'!Y54</f>
        <v>NEGATIVE</v>
      </c>
      <c r="Z53" s="19" t="str">
        <f>+'Cleaned Data'!Z54</f>
        <v>NEGATIVE</v>
      </c>
      <c r="AA53" s="19" t="str">
        <f>+'Cleaned Data'!AA54</f>
        <v>NEGATIVE</v>
      </c>
      <c r="AB53" s="19" t="str">
        <f>+'Cleaned Data'!AB54</f>
        <v>NEGATIVE</v>
      </c>
      <c r="AC53" s="19" t="str">
        <f>+'Cleaned Data'!AC54</f>
        <v>NEGATIVE</v>
      </c>
      <c r="AD53" s="19" t="str">
        <f>+'Cleaned Data'!AD54</f>
        <v>NEGATIVE</v>
      </c>
      <c r="AE53" s="19" t="str">
        <f>+'Cleaned Data'!AE54</f>
        <v>NEGATIVE</v>
      </c>
      <c r="AF53" s="19" t="str">
        <f>+'Cleaned Data'!AF54</f>
        <v>NEGATIVE</v>
      </c>
      <c r="AG53" s="19" t="str">
        <f>+'Cleaned Data'!AG54</f>
        <v>NEGATIVE</v>
      </c>
      <c r="AH53" s="19" t="str">
        <f>+'Cleaned Data'!AH54</f>
        <v>NEGATIVE</v>
      </c>
      <c r="AI53" s="19" t="str">
        <f>+'Cleaned Data'!AI54</f>
        <v>NEGATIVE</v>
      </c>
      <c r="AJ53" s="19" t="str">
        <f>+'Cleaned Data'!AJ54</f>
        <v>NEGATIVE</v>
      </c>
      <c r="AK53" s="19" t="str">
        <f>+'Cleaned Data'!AK54</f>
        <v>NEGATIVE</v>
      </c>
      <c r="AL53" s="19" t="str">
        <f>+'Cleaned Data'!AL54</f>
        <v>NEGATIVE</v>
      </c>
      <c r="AM53" s="19" t="str">
        <f>+'Cleaned Data'!AM54</f>
        <v>NEGATIVE</v>
      </c>
      <c r="AN53" s="19" t="str">
        <f>+'Cleaned Data'!AN54</f>
        <v>NEGATIVE</v>
      </c>
      <c r="AO53" s="19" t="str">
        <f>+'Cleaned Data'!AO54</f>
        <v>NEGATIVE</v>
      </c>
      <c r="AP53" s="19" t="str">
        <f>+'Cleaned Data'!AP54</f>
        <v>N/A</v>
      </c>
      <c r="AQ53" s="19" t="str">
        <f>+'Cleaned Data'!AQ54</f>
        <v>NEGATIVE</v>
      </c>
      <c r="AR53" s="19" t="str">
        <f>+'Cleaned Data'!AR54</f>
        <v>NEGATIVE</v>
      </c>
      <c r="AS53" s="19" t="str">
        <f>+'Cleaned Data'!AS54</f>
        <v>N/A</v>
      </c>
      <c r="AT53" s="19" t="str">
        <f>+'Cleaned Data'!AT54</f>
        <v>N/A</v>
      </c>
      <c r="AU53" s="19" t="str">
        <f>+'Cleaned Data'!AU54</f>
        <v>NEGATIVE</v>
      </c>
      <c r="AV53" s="19" t="str">
        <f>+'Cleaned Data'!AV54</f>
        <v>NEGATIVE</v>
      </c>
      <c r="AW53" s="19" t="str">
        <f>+'Cleaned Data'!AW54</f>
        <v>NEGATIVE</v>
      </c>
      <c r="AX53" s="19" t="str">
        <f>+'Cleaned Data'!AX54</f>
        <v>NEGATIVE</v>
      </c>
      <c r="AY53" s="19" t="str">
        <f>+'Cleaned Data'!AY54</f>
        <v>NEGATIVE</v>
      </c>
      <c r="AZ53" s="19" t="str">
        <f>+'Cleaned Data'!AZ54</f>
        <v>NEGATIVE</v>
      </c>
      <c r="BA53" s="19" t="str">
        <f>+'Cleaned Data'!BA54</f>
        <v>NEGATIVE</v>
      </c>
      <c r="BB53" s="19" t="str">
        <f>+'Cleaned Data'!BB54</f>
        <v>NEGATIVE</v>
      </c>
      <c r="BC53" s="19" t="str">
        <f>+'Cleaned Data'!BC54</f>
        <v>NEGATIVE</v>
      </c>
      <c r="BD53" s="19" t="str">
        <f>+'Cleaned Data'!BD54</f>
        <v>NEGATIVE</v>
      </c>
      <c r="BE53" s="19" t="str">
        <f>+'Cleaned Data'!BE54</f>
        <v>NEGATIVE</v>
      </c>
      <c r="BF53" s="19" t="str">
        <f>+'Cleaned Data'!BF54</f>
        <v>NEGATIVE</v>
      </c>
      <c r="BG53" s="19" t="str">
        <f>+'Cleaned Data'!BG54</f>
        <v>NEGATIVE</v>
      </c>
      <c r="BH53" s="19" t="str">
        <f>+'Cleaned Data'!BH54</f>
        <v>NEGATIVE</v>
      </c>
      <c r="BI53" s="19" t="str">
        <f>+'Cleaned Data'!BI54</f>
        <v>NEGATIVE</v>
      </c>
      <c r="BJ53" s="19" t="str">
        <f>+'Cleaned Data'!BJ54</f>
        <v>NEGATIVE</v>
      </c>
      <c r="BK53" s="19" t="str">
        <f>+'Cleaned Data'!BK54</f>
        <v>NEGATIVE</v>
      </c>
      <c r="BL53" s="19" t="str">
        <f>+'Cleaned Data'!BL54</f>
        <v>NEGATIVE</v>
      </c>
      <c r="BM53" s="19" t="str">
        <f>+'Cleaned Data'!BM54</f>
        <v>NEGATIVE</v>
      </c>
      <c r="BN53" s="19" t="str">
        <f>+'Cleaned Data'!BN54</f>
        <v>NEGATIVE</v>
      </c>
      <c r="BO53" s="19" t="str">
        <f>+'Cleaned Data'!BO54</f>
        <v>NEGATIVE</v>
      </c>
      <c r="BP53" s="19" t="str">
        <f>+'Cleaned Data'!BP54</f>
        <v>NEGATIVE</v>
      </c>
      <c r="BQ53" s="19" t="str">
        <f>+'Cleaned Data'!BQ54</f>
        <v>NEGATIVE</v>
      </c>
      <c r="BR53" s="19" t="str">
        <f>+'Cleaned Data'!BR54</f>
        <v>N/A</v>
      </c>
      <c r="BS53" s="19" t="str">
        <f>+'Cleaned Data'!BS54</f>
        <v>NEGATIVE</v>
      </c>
      <c r="BT53" s="19" t="str">
        <f>+'Cleaned Data'!BT54</f>
        <v>NEGATIVE</v>
      </c>
      <c r="BU53" s="19" t="str">
        <f>+'Cleaned Data'!BU54</f>
        <v>NEGATIVE</v>
      </c>
      <c r="BV53" s="19" t="str">
        <f>+'Cleaned Data'!BV54</f>
        <v>NEGATIVE</v>
      </c>
      <c r="BW53" s="19" t="str">
        <f>+'Cleaned Data'!BW54</f>
        <v>NEGATIVE</v>
      </c>
      <c r="BX53" s="19" t="str">
        <f>+'Cleaned Data'!BX54</f>
        <v>NEGATIVE</v>
      </c>
      <c r="BY53" s="19" t="str">
        <f>+'Cleaned Data'!BY54</f>
        <v>NEGATIVE</v>
      </c>
      <c r="BZ53" s="19" t="str">
        <f>+'Cleaned Data'!BZ54</f>
        <v>NEGATIVE</v>
      </c>
      <c r="CA53" s="19" t="str">
        <f>+'Cleaned Data'!CA54</f>
        <v>NEGATIVE</v>
      </c>
      <c r="CB53" s="19" t="str">
        <f>+'Cleaned Data'!CB54</f>
        <v>NEGATIVE</v>
      </c>
      <c r="CC53" s="19" t="str">
        <f>+'Cleaned Data'!CC54</f>
        <v>NEGATIVE</v>
      </c>
      <c r="CD53" s="19" t="str">
        <f>+'Cleaned Data'!CD54</f>
        <v>NEGATIVE</v>
      </c>
    </row>
    <row r="55" spans="1:82" x14ac:dyDescent="0.25">
      <c r="B55" t="s">
        <v>234</v>
      </c>
      <c r="D55" t="str">
        <f>+'Cleaned Data'!D57</f>
        <v>Very Small</v>
      </c>
      <c r="E55" t="str">
        <f>+'Cleaned Data'!E57</f>
        <v>Large</v>
      </c>
      <c r="F55" t="str">
        <f>+'Cleaned Data'!F57</f>
        <v>Very Small</v>
      </c>
      <c r="G55" t="str">
        <f>+'Cleaned Data'!G57</f>
        <v>Small</v>
      </c>
      <c r="H55" t="str">
        <f>+'Cleaned Data'!H57</f>
        <v>Small</v>
      </c>
      <c r="I55" t="str">
        <f>+'Cleaned Data'!I57</f>
        <v>Very Small</v>
      </c>
      <c r="J55" t="str">
        <f>+'Cleaned Data'!J57</f>
        <v>Small</v>
      </c>
      <c r="K55" t="str">
        <f>+'Cleaned Data'!K57</f>
        <v>Small</v>
      </c>
      <c r="L55" t="str">
        <f>+'Cleaned Data'!L57</f>
        <v>Very Small</v>
      </c>
      <c r="M55" t="str">
        <f>+'Cleaned Data'!M57</f>
        <v>Very Small</v>
      </c>
      <c r="N55" t="str">
        <f>+'Cleaned Data'!N57</f>
        <v>Large</v>
      </c>
      <c r="O55" t="str">
        <f>+'Cleaned Data'!O57</f>
        <v>Small</v>
      </c>
      <c r="P55" t="str">
        <f>+'Cleaned Data'!P57</f>
        <v>Very Small</v>
      </c>
      <c r="Q55" t="str">
        <f>+'Cleaned Data'!Q57</f>
        <v>Very Small</v>
      </c>
      <c r="R55" t="str">
        <f>+'Cleaned Data'!R57</f>
        <v>Very Small</v>
      </c>
      <c r="S55" t="str">
        <f>+'Cleaned Data'!S57</f>
        <v>Large</v>
      </c>
      <c r="T55" t="str">
        <f>+'Cleaned Data'!T57</f>
        <v>Large</v>
      </c>
      <c r="U55" t="str">
        <f>+'Cleaned Data'!U57</f>
        <v>Large</v>
      </c>
      <c r="V55" t="str">
        <f>+'Cleaned Data'!V57</f>
        <v>Large</v>
      </c>
      <c r="W55" t="str">
        <f>+'Cleaned Data'!W57</f>
        <v>Small</v>
      </c>
      <c r="X55" t="str">
        <f>+'Cleaned Data'!X57</f>
        <v>Small</v>
      </c>
      <c r="Y55" t="str">
        <f>+'Cleaned Data'!Y57</f>
        <v>Small</v>
      </c>
      <c r="Z55" t="str">
        <f>+'Cleaned Data'!Z57</f>
        <v>Very Small</v>
      </c>
      <c r="AA55" t="str">
        <f>+'Cleaned Data'!AA57</f>
        <v>Small</v>
      </c>
      <c r="AB55" t="str">
        <f>+'Cleaned Data'!AB57</f>
        <v>Very Small</v>
      </c>
      <c r="AC55" t="str">
        <f>+'Cleaned Data'!AC57</f>
        <v>Very Small</v>
      </c>
      <c r="AD55" t="str">
        <f>+'Cleaned Data'!AD57</f>
        <v>Very Small</v>
      </c>
      <c r="AE55" t="str">
        <f>+'Cleaned Data'!AE57</f>
        <v>Small</v>
      </c>
      <c r="AF55" t="str">
        <f>+'Cleaned Data'!AF57</f>
        <v>Small</v>
      </c>
      <c r="AG55" t="str">
        <f>+'Cleaned Data'!AG57</f>
        <v>Small</v>
      </c>
      <c r="AH55" t="str">
        <f>+'Cleaned Data'!AH57</f>
        <v>Small</v>
      </c>
      <c r="AI55" t="str">
        <f>+'Cleaned Data'!AI57</f>
        <v>Very Small</v>
      </c>
      <c r="AJ55" t="str">
        <f>+'Cleaned Data'!AJ57</f>
        <v>Very Small</v>
      </c>
      <c r="AK55" t="str">
        <f>+'Cleaned Data'!AK57</f>
        <v>Very Small</v>
      </c>
      <c r="AL55" t="str">
        <f>+'Cleaned Data'!AL57</f>
        <v>Small</v>
      </c>
      <c r="AM55" t="str">
        <f>+'Cleaned Data'!AM57</f>
        <v>Very Small</v>
      </c>
      <c r="AN55" t="str">
        <f>+'Cleaned Data'!AN57</f>
        <v>Small</v>
      </c>
      <c r="AO55" t="str">
        <f>+'Cleaned Data'!AO57</f>
        <v>Very Small</v>
      </c>
      <c r="AP55" t="str">
        <f>+'Cleaned Data'!AP57</f>
        <v>Small</v>
      </c>
      <c r="AQ55" t="str">
        <f>+'Cleaned Data'!AQ57</f>
        <v>Very Small</v>
      </c>
      <c r="AR55" t="str">
        <f>+'Cleaned Data'!AR57</f>
        <v>Small</v>
      </c>
      <c r="AS55" t="str">
        <f>+'Cleaned Data'!AS57</f>
        <v>Small</v>
      </c>
      <c r="AT55" t="str">
        <f>+'Cleaned Data'!AT57</f>
        <v>Small</v>
      </c>
      <c r="AU55" t="str">
        <f>+'Cleaned Data'!AU57</f>
        <v>Large</v>
      </c>
      <c r="AV55" t="str">
        <f>+'Cleaned Data'!AV57</f>
        <v>Very Small</v>
      </c>
      <c r="AW55" t="str">
        <f>+'Cleaned Data'!AW57</f>
        <v>Small</v>
      </c>
      <c r="AX55" t="str">
        <f>+'Cleaned Data'!AX57</f>
        <v>Very Small</v>
      </c>
      <c r="AY55" t="str">
        <f>+'Cleaned Data'!AY57</f>
        <v>Small</v>
      </c>
      <c r="AZ55" t="str">
        <f>+'Cleaned Data'!AZ57</f>
        <v>Very Small</v>
      </c>
      <c r="BA55" t="str">
        <f>+'Cleaned Data'!BA57</f>
        <v>Large</v>
      </c>
      <c r="BB55" t="str">
        <f>+'Cleaned Data'!BB57</f>
        <v>Very Small</v>
      </c>
      <c r="BC55" t="str">
        <f>+'Cleaned Data'!BC57</f>
        <v>Large</v>
      </c>
      <c r="BD55" t="str">
        <f>+'Cleaned Data'!BD57</f>
        <v>Large</v>
      </c>
      <c r="BE55" t="str">
        <f>+'Cleaned Data'!BE57</f>
        <v>Large</v>
      </c>
      <c r="BF55" t="str">
        <f>+'Cleaned Data'!BF57</f>
        <v>Large</v>
      </c>
      <c r="BG55" t="str">
        <f>+'Cleaned Data'!BG57</f>
        <v>Large</v>
      </c>
      <c r="BH55" t="str">
        <f>+'Cleaned Data'!BH57</f>
        <v>Large</v>
      </c>
      <c r="BI55" t="str">
        <f>+'Cleaned Data'!BI57</f>
        <v>Large</v>
      </c>
      <c r="BJ55" t="str">
        <f>+'Cleaned Data'!BJ57</f>
        <v>Small</v>
      </c>
      <c r="BK55" t="str">
        <f>+'Cleaned Data'!BK57</f>
        <v>Small</v>
      </c>
      <c r="BL55" t="str">
        <f>+'Cleaned Data'!BL57</f>
        <v>Large</v>
      </c>
      <c r="BM55" t="str">
        <f>+'Cleaned Data'!BM57</f>
        <v>Large</v>
      </c>
      <c r="BN55" t="str">
        <f>+'Cleaned Data'!BN57</f>
        <v>Large</v>
      </c>
      <c r="BO55" t="str">
        <f>+'Cleaned Data'!BO57</f>
        <v>Large</v>
      </c>
      <c r="BP55" t="str">
        <f>+'Cleaned Data'!BP57</f>
        <v>Large</v>
      </c>
      <c r="BQ55" t="str">
        <f>+'Cleaned Data'!BQ57</f>
        <v>Large</v>
      </c>
      <c r="BR55">
        <f>+'Cleaned Data'!BR57</f>
        <v>0</v>
      </c>
      <c r="BS55" t="str">
        <f>+'Cleaned Data'!BS57</f>
        <v>Very Small</v>
      </c>
      <c r="BT55" t="str">
        <f>+'Cleaned Data'!BT57</f>
        <v>Very Small</v>
      </c>
      <c r="BU55" t="str">
        <f>+'Cleaned Data'!BU57</f>
        <v>Small</v>
      </c>
      <c r="BV55" t="str">
        <f>+'Cleaned Data'!BV57</f>
        <v>Small</v>
      </c>
      <c r="BW55" t="str">
        <f>+'Cleaned Data'!BW57</f>
        <v>Large</v>
      </c>
      <c r="BX55" t="str">
        <f>+'Cleaned Data'!BX57</f>
        <v>Large</v>
      </c>
      <c r="BY55" t="str">
        <f>+'Cleaned Data'!BY57</f>
        <v>Small</v>
      </c>
      <c r="BZ55" t="str">
        <f>+'Cleaned Data'!BZ57</f>
        <v>Small</v>
      </c>
      <c r="CA55" t="str">
        <f>+'Cleaned Data'!CA57</f>
        <v>Small</v>
      </c>
      <c r="CB55" t="str">
        <f>+'Cleaned Data'!CB57</f>
        <v>Large</v>
      </c>
      <c r="CC55" t="str">
        <f>+'Cleaned Data'!CC57</f>
        <v>Large</v>
      </c>
      <c r="CD55" t="str">
        <f>+'Cleaned Data'!CD57</f>
        <v>Large</v>
      </c>
    </row>
    <row r="56" spans="1:82" x14ac:dyDescent="0.25">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row>
    <row r="59" spans="1:82" x14ac:dyDescent="0.25">
      <c r="AO59">
        <f>0.33*60</f>
        <v>19.8</v>
      </c>
    </row>
  </sheetData>
  <mergeCells count="1">
    <mergeCell ref="A3:A5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03"/>
  <sheetViews>
    <sheetView showGridLines="0" zoomScale="85" zoomScaleNormal="85" workbookViewId="0">
      <pane xSplit="2" ySplit="1" topLeftCell="C2" activePane="bottomRight" state="frozen"/>
      <selection pane="topRight" activeCell="C1" sqref="C1"/>
      <selection pane="bottomLeft" activeCell="A2" sqref="A2"/>
      <selection pane="bottomRight" activeCell="S40" sqref="S40"/>
    </sheetView>
  </sheetViews>
  <sheetFormatPr defaultRowHeight="15" x14ac:dyDescent="0.25"/>
  <cols>
    <col min="1" max="1" width="23.42578125" customWidth="1"/>
    <col min="2" max="2" width="24.28515625" bestFit="1" customWidth="1"/>
    <col min="3" max="3" width="12.7109375" customWidth="1"/>
    <col min="4" max="8" width="13.42578125" customWidth="1"/>
    <col min="9" max="81" width="15.28515625" customWidth="1"/>
  </cols>
  <sheetData>
    <row r="1" spans="1:81" x14ac:dyDescent="0.25">
      <c r="B1" s="23" t="s">
        <v>83</v>
      </c>
      <c r="C1" s="23" t="str">
        <f>+'Task Durations'!D1</f>
        <v>001 - 14</v>
      </c>
      <c r="D1" s="23" t="str">
        <f>+'Task Durations'!E1</f>
        <v>002 - 14</v>
      </c>
      <c r="E1" s="23" t="str">
        <f>+'Task Durations'!F1</f>
        <v>003 - 14</v>
      </c>
      <c r="F1" s="23" t="str">
        <f>+'Task Durations'!G1</f>
        <v>004 - 14</v>
      </c>
      <c r="G1" s="23" t="str">
        <f>+'Task Durations'!H1</f>
        <v>005 - 14</v>
      </c>
      <c r="H1" s="23" t="str">
        <f>+'Task Durations'!I1</f>
        <v>006 - 14</v>
      </c>
      <c r="I1" s="23" t="str">
        <f>+'Task Durations'!J1</f>
        <v>007 - 14</v>
      </c>
      <c r="J1" s="23" t="str">
        <f>+'Task Durations'!K1</f>
        <v>008 - 14</v>
      </c>
      <c r="K1" s="23" t="str">
        <f>+'Task Durations'!L1</f>
        <v>0010 - 14</v>
      </c>
      <c r="L1" s="23" t="str">
        <f>+'Task Durations'!M1</f>
        <v>0011 - 14</v>
      </c>
      <c r="M1" s="23" t="str">
        <f>+'Task Durations'!N1</f>
        <v>0012 - 14</v>
      </c>
      <c r="N1" s="23" t="str">
        <f>+'Task Durations'!O1</f>
        <v>0013 - 14</v>
      </c>
      <c r="O1" s="23" t="str">
        <f>+'Task Durations'!P1</f>
        <v>0014 - 14</v>
      </c>
      <c r="P1" s="23" t="str">
        <f>+'Task Durations'!Q1</f>
        <v>0015 - 14</v>
      </c>
      <c r="Q1" s="23" t="str">
        <f>+'Task Durations'!R1</f>
        <v>0016 - 14</v>
      </c>
      <c r="R1" s="23" t="str">
        <f>+'Task Durations'!S1</f>
        <v>0017 - 14</v>
      </c>
      <c r="S1" s="23" t="str">
        <f>+'Task Durations'!T1</f>
        <v>0018 - 14</v>
      </c>
      <c r="T1" s="23" t="str">
        <f>+'Task Durations'!U1</f>
        <v>0019 - 14</v>
      </c>
      <c r="U1" s="23" t="str">
        <f>+'Task Durations'!V1</f>
        <v>0020 - 14</v>
      </c>
      <c r="V1" s="23" t="str">
        <f>+'Task Durations'!W1</f>
        <v>0021 - 14</v>
      </c>
      <c r="W1" s="23" t="str">
        <f>+'Task Durations'!X1</f>
        <v>0022 - 14</v>
      </c>
      <c r="X1" s="23" t="str">
        <f>+'Task Durations'!Y1</f>
        <v>0023 - 14</v>
      </c>
      <c r="Y1" s="23" t="str">
        <f>+'Task Durations'!Z1</f>
        <v>0024 - 14</v>
      </c>
      <c r="Z1" s="23" t="str">
        <f>+'Task Durations'!AA1</f>
        <v>0025 - 14</v>
      </c>
      <c r="AA1" s="23" t="str">
        <f>+'Task Durations'!AB1</f>
        <v>0026 - 14</v>
      </c>
      <c r="AB1" s="23" t="str">
        <f>+'Task Durations'!AC1</f>
        <v>0028 - 14</v>
      </c>
      <c r="AC1" s="23" t="str">
        <f>+'Task Durations'!AD1</f>
        <v>0029 - 14</v>
      </c>
      <c r="AD1" s="23" t="str">
        <f>+'Task Durations'!AE1</f>
        <v>0030 - 14</v>
      </c>
      <c r="AE1" s="23" t="str">
        <f>+'Task Durations'!AF1</f>
        <v>0031 - 14</v>
      </c>
      <c r="AF1" s="23" t="str">
        <f>+'Task Durations'!AG1</f>
        <v>0032 - 14</v>
      </c>
      <c r="AG1" s="23" t="str">
        <f>+'Task Durations'!AH1</f>
        <v>0034 - 14</v>
      </c>
      <c r="AH1" s="23" t="str">
        <f>+'Task Durations'!AI1</f>
        <v>035 - 14</v>
      </c>
      <c r="AI1" s="23" t="str">
        <f>+'Task Durations'!AJ1</f>
        <v>036 - 14</v>
      </c>
      <c r="AJ1" s="23" t="str">
        <f>+'Task Durations'!AK1</f>
        <v>037 - 14</v>
      </c>
      <c r="AK1" s="23" t="str">
        <f>+'Task Durations'!AL1</f>
        <v>038 - 14</v>
      </c>
      <c r="AL1" s="23" t="str">
        <f>+'Task Durations'!AM1</f>
        <v>039 - 14</v>
      </c>
      <c r="AM1" s="23" t="str">
        <f>+'Task Durations'!AN1</f>
        <v>040 - 14</v>
      </c>
      <c r="AN1" s="23" t="str">
        <f>+'Task Durations'!AO1</f>
        <v>041 - 14</v>
      </c>
      <c r="AO1" s="23" t="str">
        <f>+'Task Durations'!AP1</f>
        <v>042 - 14</v>
      </c>
      <c r="AP1" s="23" t="str">
        <f>+'Task Durations'!AQ1</f>
        <v>043 - 14</v>
      </c>
      <c r="AQ1" s="23" t="str">
        <f>+'Task Durations'!AR1</f>
        <v>045 - 14</v>
      </c>
      <c r="AR1" s="23" t="str">
        <f>+'Task Durations'!AS1</f>
        <v>047 - 14</v>
      </c>
      <c r="AS1" s="23" t="str">
        <f>+'Task Durations'!AT1</f>
        <v>048 - 14</v>
      </c>
      <c r="AT1" s="23" t="str">
        <f>+'Task Durations'!AU1</f>
        <v>049 - 14</v>
      </c>
      <c r="AU1" s="23" t="str">
        <f>+'Task Durations'!AV1</f>
        <v>050 - 14</v>
      </c>
      <c r="AV1" s="23" t="str">
        <f>+'Task Durations'!AW1</f>
        <v>051 - 14</v>
      </c>
      <c r="AW1" s="23" t="str">
        <f>+'Task Durations'!AX1</f>
        <v>052 - 14</v>
      </c>
      <c r="AX1" s="23" t="str">
        <f>+'Task Durations'!AY1</f>
        <v>053 - 14</v>
      </c>
      <c r="AY1" s="23" t="str">
        <f>+'Task Durations'!AZ1</f>
        <v>054 - 14</v>
      </c>
      <c r="AZ1" s="23" t="str">
        <f>+'Task Durations'!BA1</f>
        <v>055 - 14</v>
      </c>
      <c r="BA1" s="23" t="str">
        <f>+'Task Durations'!BB1</f>
        <v>056 - 14</v>
      </c>
      <c r="BB1" s="23" t="str">
        <f>+'Task Durations'!BC1</f>
        <v>057 - 14</v>
      </c>
      <c r="BC1" s="23" t="str">
        <f>+'Task Durations'!BD1</f>
        <v>058 - 14</v>
      </c>
      <c r="BD1" s="23" t="str">
        <f>+'Task Durations'!BE1</f>
        <v>059 - 14</v>
      </c>
      <c r="BE1" s="23" t="str">
        <f>+'Task Durations'!BF1</f>
        <v>060 - 14</v>
      </c>
      <c r="BF1" s="23" t="str">
        <f>+'Task Durations'!BG1</f>
        <v>061 - 14</v>
      </c>
      <c r="BG1" s="23" t="str">
        <f>+'Task Durations'!BH1</f>
        <v>062 - 14</v>
      </c>
      <c r="BH1" s="23" t="str">
        <f>+'Task Durations'!BI1</f>
        <v>063 - 14</v>
      </c>
      <c r="BI1" s="23" t="str">
        <f>+'Task Durations'!BJ1</f>
        <v>064 - 14</v>
      </c>
      <c r="BJ1" s="23" t="str">
        <f>+'Task Durations'!BK1</f>
        <v>065 - 14</v>
      </c>
      <c r="BK1" s="23" t="str">
        <f>+'Task Durations'!BL1</f>
        <v>066 - 14</v>
      </c>
      <c r="BL1" s="23" t="str">
        <f>+'Task Durations'!BM1</f>
        <v>067 - 14</v>
      </c>
      <c r="BM1" s="23" t="str">
        <f>+'Task Durations'!BN1</f>
        <v>068 - 14</v>
      </c>
      <c r="BN1" s="23" t="str">
        <f>+'Task Durations'!BO1</f>
        <v>069 - 14</v>
      </c>
      <c r="BO1" s="23" t="str">
        <f>+'Task Durations'!BP1</f>
        <v>070 - 14</v>
      </c>
      <c r="BP1" s="23" t="str">
        <f>+'Task Durations'!BQ1</f>
        <v>071 - 14</v>
      </c>
      <c r="BQ1" s="23" t="str">
        <f>+'Task Durations'!BR1</f>
        <v>072 - 14</v>
      </c>
      <c r="BR1" s="23" t="str">
        <f>+'Task Durations'!BS1</f>
        <v>073 - 14</v>
      </c>
      <c r="BS1" s="23" t="str">
        <f>+'Task Durations'!BT1</f>
        <v>074 - 14</v>
      </c>
      <c r="BT1" s="23" t="str">
        <f>+'Task Durations'!BU1</f>
        <v>075 - 14</v>
      </c>
      <c r="BU1" s="23" t="str">
        <f>+'Task Durations'!BV1</f>
        <v>076 - 14</v>
      </c>
      <c r="BV1" s="23" t="str">
        <f>+'Task Durations'!BW1</f>
        <v>077 - 14</v>
      </c>
      <c r="BW1" s="23" t="str">
        <f>+'Task Durations'!BX1</f>
        <v>078 - 14</v>
      </c>
      <c r="BX1" s="23" t="str">
        <f>+'Task Durations'!BY1</f>
        <v>079 - 14</v>
      </c>
      <c r="BY1" s="23" t="str">
        <f>+'Task Durations'!BZ1</f>
        <v>080 - 14</v>
      </c>
      <c r="BZ1" s="23" t="str">
        <f>+'Task Durations'!CA1</f>
        <v>081 - 14</v>
      </c>
      <c r="CA1" s="23" t="str">
        <f>+'Task Durations'!CB1</f>
        <v>082 - 14</v>
      </c>
      <c r="CB1" s="23" t="str">
        <f>+'Task Durations'!CC1</f>
        <v>083 - 14</v>
      </c>
      <c r="CC1" s="23" t="str">
        <f>+'Task Durations'!CD1</f>
        <v>084 - 14</v>
      </c>
    </row>
    <row r="2" spans="1:81" x14ac:dyDescent="0.25">
      <c r="A2" s="214" t="s">
        <v>719</v>
      </c>
      <c r="B2" s="2" t="s">
        <v>234</v>
      </c>
      <c r="C2" s="2" t="s">
        <v>220</v>
      </c>
      <c r="D2" t="s">
        <v>221</v>
      </c>
      <c r="E2" t="s">
        <v>220</v>
      </c>
      <c r="F2" t="s">
        <v>222</v>
      </c>
      <c r="G2" t="s">
        <v>222</v>
      </c>
      <c r="H2" t="s">
        <v>220</v>
      </c>
      <c r="I2" t="s">
        <v>222</v>
      </c>
      <c r="J2" t="s">
        <v>222</v>
      </c>
      <c r="K2" t="s">
        <v>220</v>
      </c>
      <c r="L2" t="s">
        <v>220</v>
      </c>
      <c r="M2" t="s">
        <v>221</v>
      </c>
      <c r="N2" t="s">
        <v>222</v>
      </c>
      <c r="O2" t="s">
        <v>220</v>
      </c>
      <c r="P2" t="s">
        <v>220</v>
      </c>
      <c r="Q2" t="s">
        <v>220</v>
      </c>
      <c r="R2" t="s">
        <v>221</v>
      </c>
      <c r="S2" t="s">
        <v>221</v>
      </c>
      <c r="T2" t="s">
        <v>221</v>
      </c>
      <c r="U2" t="s">
        <v>221</v>
      </c>
      <c r="V2" t="s">
        <v>222</v>
      </c>
      <c r="W2" t="s">
        <v>222</v>
      </c>
      <c r="X2" t="s">
        <v>222</v>
      </c>
      <c r="Y2" t="s">
        <v>220</v>
      </c>
      <c r="Z2" t="s">
        <v>222</v>
      </c>
      <c r="AA2" t="s">
        <v>220</v>
      </c>
      <c r="AB2" t="s">
        <v>220</v>
      </c>
      <c r="AC2" t="s">
        <v>220</v>
      </c>
      <c r="AD2" t="s">
        <v>222</v>
      </c>
      <c r="AE2" t="s">
        <v>222</v>
      </c>
      <c r="AF2" t="s">
        <v>222</v>
      </c>
      <c r="AG2" t="s">
        <v>222</v>
      </c>
      <c r="AH2" t="s">
        <v>220</v>
      </c>
      <c r="AI2" t="s">
        <v>220</v>
      </c>
      <c r="AJ2" t="s">
        <v>220</v>
      </c>
      <c r="AK2" t="s">
        <v>222</v>
      </c>
      <c r="AL2" t="s">
        <v>220</v>
      </c>
      <c r="AM2" t="s">
        <v>222</v>
      </c>
      <c r="AN2" t="s">
        <v>220</v>
      </c>
      <c r="AO2" t="s">
        <v>222</v>
      </c>
      <c r="AP2" t="s">
        <v>220</v>
      </c>
      <c r="AQ2" t="s">
        <v>222</v>
      </c>
      <c r="AR2" t="s">
        <v>222</v>
      </c>
      <c r="AS2" t="s">
        <v>222</v>
      </c>
      <c r="AT2" t="s">
        <v>221</v>
      </c>
      <c r="AU2" t="s">
        <v>220</v>
      </c>
      <c r="AV2" t="s">
        <v>222</v>
      </c>
      <c r="AW2" t="s">
        <v>220</v>
      </c>
      <c r="AX2" t="s">
        <v>222</v>
      </c>
      <c r="AY2" t="s">
        <v>220</v>
      </c>
      <c r="AZ2" t="s">
        <v>221</v>
      </c>
      <c r="BA2" t="s">
        <v>220</v>
      </c>
      <c r="BB2" t="s">
        <v>221</v>
      </c>
      <c r="BC2" t="s">
        <v>221</v>
      </c>
      <c r="BD2" t="s">
        <v>221</v>
      </c>
      <c r="BE2" t="s">
        <v>221</v>
      </c>
      <c r="BF2" t="s">
        <v>221</v>
      </c>
      <c r="BG2" t="s">
        <v>221</v>
      </c>
      <c r="BH2" t="s">
        <v>221</v>
      </c>
      <c r="BI2" t="s">
        <v>222</v>
      </c>
      <c r="BJ2" t="s">
        <v>222</v>
      </c>
      <c r="BK2" t="s">
        <v>221</v>
      </c>
      <c r="BL2" t="s">
        <v>221</v>
      </c>
      <c r="BM2" t="s">
        <v>221</v>
      </c>
      <c r="BN2" t="s">
        <v>221</v>
      </c>
      <c r="BO2" t="s">
        <v>221</v>
      </c>
      <c r="BP2" t="s">
        <v>221</v>
      </c>
      <c r="BQ2" t="s">
        <v>220</v>
      </c>
      <c r="BR2" t="s">
        <v>220</v>
      </c>
      <c r="BS2" t="s">
        <v>220</v>
      </c>
      <c r="BT2" t="s">
        <v>222</v>
      </c>
      <c r="BU2" t="s">
        <v>222</v>
      </c>
      <c r="BV2" t="s">
        <v>221</v>
      </c>
      <c r="BW2" t="s">
        <v>221</v>
      </c>
      <c r="BX2" t="s">
        <v>222</v>
      </c>
      <c r="BY2" t="s">
        <v>222</v>
      </c>
      <c r="BZ2" t="s">
        <v>222</v>
      </c>
      <c r="CA2" t="s">
        <v>221</v>
      </c>
      <c r="CB2" t="s">
        <v>221</v>
      </c>
      <c r="CC2" t="s">
        <v>221</v>
      </c>
    </row>
    <row r="3" spans="1:81" x14ac:dyDescent="0.25">
      <c r="A3" s="215"/>
      <c r="B3" s="2" t="s">
        <v>235</v>
      </c>
      <c r="C3" s="2" t="s">
        <v>369</v>
      </c>
      <c r="D3" t="s">
        <v>221</v>
      </c>
      <c r="E3" t="s">
        <v>222</v>
      </c>
      <c r="F3" t="s">
        <v>222</v>
      </c>
      <c r="G3" t="s">
        <v>222</v>
      </c>
      <c r="H3" t="s">
        <v>222</v>
      </c>
      <c r="I3" t="s">
        <v>369</v>
      </c>
      <c r="J3" t="s">
        <v>369</v>
      </c>
      <c r="K3" t="s">
        <v>369</v>
      </c>
      <c r="L3" t="s">
        <v>369</v>
      </c>
      <c r="M3" t="s">
        <v>221</v>
      </c>
      <c r="N3" t="s">
        <v>221</v>
      </c>
      <c r="O3" t="s">
        <v>369</v>
      </c>
      <c r="P3" t="s">
        <v>53</v>
      </c>
      <c r="Q3" t="s">
        <v>222</v>
      </c>
      <c r="R3" t="s">
        <v>221</v>
      </c>
      <c r="S3" t="s">
        <v>221</v>
      </c>
      <c r="T3" t="s">
        <v>221</v>
      </c>
      <c r="U3" t="s">
        <v>221</v>
      </c>
      <c r="V3" t="s">
        <v>221</v>
      </c>
      <c r="W3" t="s">
        <v>221</v>
      </c>
      <c r="X3" t="s">
        <v>221</v>
      </c>
      <c r="Y3" t="s">
        <v>369</v>
      </c>
      <c r="Z3" t="s">
        <v>221</v>
      </c>
      <c r="AA3" t="s">
        <v>222</v>
      </c>
      <c r="AB3" t="s">
        <v>222</v>
      </c>
      <c r="AC3" t="s">
        <v>222</v>
      </c>
      <c r="AD3" t="s">
        <v>53</v>
      </c>
      <c r="AE3" t="s">
        <v>369</v>
      </c>
      <c r="AF3" t="s">
        <v>222</v>
      </c>
      <c r="AG3" t="s">
        <v>221</v>
      </c>
      <c r="AH3" t="s">
        <v>221</v>
      </c>
      <c r="AI3" t="s">
        <v>222</v>
      </c>
      <c r="AJ3" t="s">
        <v>222</v>
      </c>
      <c r="AK3" t="s">
        <v>369</v>
      </c>
      <c r="AL3" t="s">
        <v>369</v>
      </c>
      <c r="AM3" t="s">
        <v>53</v>
      </c>
      <c r="AN3" t="s">
        <v>53</v>
      </c>
      <c r="AO3" t="s">
        <v>221</v>
      </c>
      <c r="AP3" t="s">
        <v>53</v>
      </c>
      <c r="AQ3" t="s">
        <v>221</v>
      </c>
      <c r="AR3" t="s">
        <v>221</v>
      </c>
      <c r="AS3" t="s">
        <v>221</v>
      </c>
      <c r="AT3" t="s">
        <v>221</v>
      </c>
      <c r="AU3" t="s">
        <v>53</v>
      </c>
      <c r="AV3" t="s">
        <v>221</v>
      </c>
      <c r="AW3" t="s">
        <v>53</v>
      </c>
      <c r="AX3" t="s">
        <v>369</v>
      </c>
      <c r="AY3" t="s">
        <v>369</v>
      </c>
      <c r="AZ3" t="s">
        <v>53</v>
      </c>
      <c r="BA3" t="s">
        <v>369</v>
      </c>
      <c r="BB3" t="s">
        <v>221</v>
      </c>
      <c r="BC3" t="s">
        <v>221</v>
      </c>
      <c r="BD3" t="s">
        <v>221</v>
      </c>
      <c r="BE3" t="s">
        <v>221</v>
      </c>
      <c r="BF3" t="s">
        <v>221</v>
      </c>
      <c r="BG3" t="s">
        <v>221</v>
      </c>
      <c r="BH3" t="s">
        <v>221</v>
      </c>
      <c r="BI3" t="s">
        <v>369</v>
      </c>
      <c r="BJ3" t="s">
        <v>369</v>
      </c>
      <c r="BK3" t="s">
        <v>221</v>
      </c>
      <c r="BL3" t="s">
        <v>221</v>
      </c>
      <c r="BM3" t="s">
        <v>221</v>
      </c>
      <c r="BN3" t="s">
        <v>221</v>
      </c>
      <c r="BO3" t="s">
        <v>221</v>
      </c>
      <c r="BP3" t="s">
        <v>221</v>
      </c>
      <c r="BQ3" t="s">
        <v>222</v>
      </c>
      <c r="BR3" t="s">
        <v>369</v>
      </c>
      <c r="BS3" t="s">
        <v>369</v>
      </c>
      <c r="BT3" t="s">
        <v>221</v>
      </c>
      <c r="BU3" t="s">
        <v>221</v>
      </c>
      <c r="BV3" t="s">
        <v>221</v>
      </c>
      <c r="BW3" t="s">
        <v>221</v>
      </c>
      <c r="BX3" t="s">
        <v>221</v>
      </c>
      <c r="BY3" t="s">
        <v>369</v>
      </c>
      <c r="BZ3" t="s">
        <v>369</v>
      </c>
      <c r="CA3" t="s">
        <v>221</v>
      </c>
      <c r="CB3" t="s">
        <v>221</v>
      </c>
      <c r="CC3" t="s">
        <v>221</v>
      </c>
    </row>
    <row r="4" spans="1:81" x14ac:dyDescent="0.25">
      <c r="A4" s="215"/>
      <c r="B4" s="2" t="s">
        <v>244</v>
      </c>
      <c r="C4" s="50">
        <f t="shared" ref="C4:AG4" si="0">+C6+C5</f>
        <v>52.2</v>
      </c>
      <c r="D4" s="50">
        <f t="shared" si="0"/>
        <v>49.716666666666669</v>
      </c>
      <c r="E4" s="50">
        <f t="shared" si="0"/>
        <v>102.60000000000001</v>
      </c>
      <c r="F4" s="50">
        <f t="shared" si="0"/>
        <v>84.233333333333334</v>
      </c>
      <c r="G4" s="50">
        <f t="shared" si="0"/>
        <v>29.266666666666669</v>
      </c>
      <c r="H4" s="50">
        <f t="shared" si="0"/>
        <v>121.75</v>
      </c>
      <c r="I4" s="50">
        <f t="shared" si="0"/>
        <v>24.616666666666667</v>
      </c>
      <c r="J4" s="50">
        <f t="shared" si="0"/>
        <v>21.200000000000003</v>
      </c>
      <c r="K4" s="50">
        <f t="shared" si="0"/>
        <v>64.166666666666671</v>
      </c>
      <c r="L4" s="50">
        <f t="shared" si="0"/>
        <v>46.15</v>
      </c>
      <c r="M4" s="50">
        <f t="shared" si="0"/>
        <v>58.733333333333341</v>
      </c>
      <c r="N4" s="50">
        <f t="shared" si="0"/>
        <v>49.683333333333337</v>
      </c>
      <c r="O4" s="50">
        <f t="shared" si="0"/>
        <v>51.516666666666666</v>
      </c>
      <c r="P4" s="50">
        <f t="shared" si="0"/>
        <v>30.183333333333334</v>
      </c>
      <c r="Q4" s="50">
        <f t="shared" si="0"/>
        <v>70.516666666666666</v>
      </c>
      <c r="R4" s="50">
        <f t="shared" si="0"/>
        <v>25.916666666666668</v>
      </c>
      <c r="S4" s="50">
        <f t="shared" si="0"/>
        <v>12.6</v>
      </c>
      <c r="T4" s="50">
        <f t="shared" si="0"/>
        <v>14.716666666666667</v>
      </c>
      <c r="U4" s="50">
        <f t="shared" si="0"/>
        <v>18.466666666666669</v>
      </c>
      <c r="V4" s="50">
        <f t="shared" si="0"/>
        <v>27.366666666666664</v>
      </c>
      <c r="W4" s="50">
        <f t="shared" si="0"/>
        <v>25.533333333333335</v>
      </c>
      <c r="X4" s="50">
        <f t="shared" si="0"/>
        <v>50.883333333333333</v>
      </c>
      <c r="Y4" s="50">
        <f t="shared" si="0"/>
        <v>50.199999999999996</v>
      </c>
      <c r="Z4" s="50">
        <f t="shared" si="0"/>
        <v>95.033333333333346</v>
      </c>
      <c r="AA4" s="50">
        <f t="shared" si="0"/>
        <v>58.966666666666669</v>
      </c>
      <c r="AB4" s="50">
        <f t="shared" si="0"/>
        <v>46.183333333333337</v>
      </c>
      <c r="AC4" s="50">
        <f t="shared" si="0"/>
        <v>88.25</v>
      </c>
      <c r="AD4" s="50">
        <f t="shared" si="0"/>
        <v>24.950000000000003</v>
      </c>
      <c r="AE4" s="50">
        <f t="shared" si="0"/>
        <v>13.066666666666666</v>
      </c>
      <c r="AF4" s="50">
        <f t="shared" si="0"/>
        <v>50.516666666666666</v>
      </c>
      <c r="AG4" s="50">
        <f t="shared" si="0"/>
        <v>27.933333333333337</v>
      </c>
      <c r="AH4" s="50">
        <f t="shared" ref="AH4:BM4" si="1">+AH6+AH5</f>
        <v>33.799999999999997</v>
      </c>
      <c r="AI4" s="50">
        <f t="shared" si="1"/>
        <v>83.916666666666671</v>
      </c>
      <c r="AJ4" s="50">
        <f t="shared" si="1"/>
        <v>62.333333333333329</v>
      </c>
      <c r="AK4" s="50">
        <f t="shared" si="1"/>
        <v>93.516666666666666</v>
      </c>
      <c r="AL4" s="50">
        <f t="shared" si="1"/>
        <v>150.6</v>
      </c>
      <c r="AM4" s="50">
        <f t="shared" si="1"/>
        <v>141.46666666666667</v>
      </c>
      <c r="AN4" s="50">
        <f t="shared" si="1"/>
        <v>24.783333333333331</v>
      </c>
      <c r="AO4" s="50">
        <f t="shared" si="1"/>
        <v>18.616666666666664</v>
      </c>
      <c r="AP4" s="50">
        <f t="shared" si="1"/>
        <v>40.316666666666663</v>
      </c>
      <c r="AQ4" s="50">
        <f t="shared" si="1"/>
        <v>32.616666666666667</v>
      </c>
      <c r="AR4" s="50">
        <f t="shared" si="1"/>
        <v>21.599999999999998</v>
      </c>
      <c r="AS4" s="50">
        <f t="shared" si="1"/>
        <v>14.383333333333335</v>
      </c>
      <c r="AT4" s="50">
        <f t="shared" si="1"/>
        <v>21.516666666666666</v>
      </c>
      <c r="AU4" s="50">
        <f t="shared" si="1"/>
        <v>39.333333333333336</v>
      </c>
      <c r="AV4" s="50">
        <f t="shared" si="1"/>
        <v>32.650000000000006</v>
      </c>
      <c r="AW4" s="50">
        <f t="shared" si="1"/>
        <v>35.966666666666669</v>
      </c>
      <c r="AX4" s="50">
        <f t="shared" si="1"/>
        <v>67.25</v>
      </c>
      <c r="AY4" s="50">
        <f t="shared" si="1"/>
        <v>58.416666666666664</v>
      </c>
      <c r="AZ4" s="50">
        <f t="shared" si="1"/>
        <v>47.816666666666663</v>
      </c>
      <c r="BA4" s="50">
        <f t="shared" si="1"/>
        <v>39.016666666666666</v>
      </c>
      <c r="BB4" s="50">
        <f t="shared" si="1"/>
        <v>36.93333333333333</v>
      </c>
      <c r="BC4" s="50">
        <f t="shared" si="1"/>
        <v>28.416666666666668</v>
      </c>
      <c r="BD4" s="50">
        <f t="shared" si="1"/>
        <v>35.133333333333333</v>
      </c>
      <c r="BE4" s="50">
        <f t="shared" si="1"/>
        <v>36.466666666666661</v>
      </c>
      <c r="BF4" s="50">
        <f t="shared" si="1"/>
        <v>35.25</v>
      </c>
      <c r="BG4" s="50">
        <f t="shared" si="1"/>
        <v>36.533333333333331</v>
      </c>
      <c r="BH4" s="50">
        <f t="shared" si="1"/>
        <v>29.5</v>
      </c>
      <c r="BI4" s="50">
        <f t="shared" si="1"/>
        <v>54.2</v>
      </c>
      <c r="BJ4" s="50">
        <f t="shared" si="1"/>
        <v>68.733333333333334</v>
      </c>
      <c r="BK4" s="50">
        <f t="shared" si="1"/>
        <v>18</v>
      </c>
      <c r="BL4" s="50">
        <f t="shared" si="1"/>
        <v>17.516666666666666</v>
      </c>
      <c r="BM4" s="50">
        <f t="shared" si="1"/>
        <v>18.283333333333339</v>
      </c>
      <c r="BN4" s="50">
        <f>+BN6+BN5</f>
        <v>92.583333333333329</v>
      </c>
      <c r="BO4" s="50">
        <f>+BO6+BO5</f>
        <v>35.733333333333334</v>
      </c>
      <c r="BP4" s="50">
        <f>+BP6+BP5</f>
        <v>100.41666666666669</v>
      </c>
      <c r="BQ4" s="50">
        <f>+BQ6+BQ5</f>
        <v>79.416666666666657</v>
      </c>
      <c r="BR4" s="50">
        <f t="shared" ref="BR4:BY4" si="2">+BR6+BR5</f>
        <v>62.033333333333331</v>
      </c>
      <c r="BS4" s="50">
        <f t="shared" si="2"/>
        <v>48.1</v>
      </c>
      <c r="BT4" s="50">
        <f t="shared" si="2"/>
        <v>79.3</v>
      </c>
      <c r="BU4" s="50">
        <f t="shared" si="2"/>
        <v>23.35</v>
      </c>
      <c r="BV4" s="50">
        <f t="shared" si="2"/>
        <v>15.299999999999997</v>
      </c>
      <c r="BW4" s="50">
        <f t="shared" si="2"/>
        <v>13.766666666666666</v>
      </c>
      <c r="BX4" s="50">
        <f t="shared" si="2"/>
        <v>85.833333333333343</v>
      </c>
      <c r="BY4" s="50">
        <f t="shared" si="2"/>
        <v>24.366666666666667</v>
      </c>
      <c r="BZ4" s="50">
        <f>+BZ6+BZ5</f>
        <v>38.36666666666666</v>
      </c>
      <c r="CA4" s="50">
        <f>+CA6+CA5</f>
        <v>27.549999999999997</v>
      </c>
      <c r="CB4" s="50">
        <f>+CB6+CB5</f>
        <v>29.183333333333334</v>
      </c>
      <c r="CC4" s="50">
        <f>+CC6+CC5</f>
        <v>61.349999999999994</v>
      </c>
    </row>
    <row r="5" spans="1:81" x14ac:dyDescent="0.25">
      <c r="A5" s="215"/>
      <c r="B5" s="49" t="s">
        <v>242</v>
      </c>
      <c r="C5" s="50">
        <f>+SUMIF('Task Durations'!$B$14:$B$53,"Indirect 1",'Task Durations'!D$14:D$53)</f>
        <v>16.766666666666666</v>
      </c>
      <c r="D5" s="50">
        <f>+SUMIF('Task Durations'!$B$14:$B$53,"Indirect 1",'Task Durations'!E$14:E$53)</f>
        <v>23.216666666666669</v>
      </c>
      <c r="E5" s="50">
        <f>+SUMIF('Task Durations'!$B$14:$B$53,"Indirect 1",'Task Durations'!F$14:F$53)</f>
        <v>68.600000000000009</v>
      </c>
      <c r="F5" s="50">
        <f>+SUMIF('Task Durations'!$B$14:$B$53,"Indirect 1",'Task Durations'!G$14:G$53)</f>
        <v>69.3</v>
      </c>
      <c r="G5" s="50">
        <f>+SUMIF('Task Durations'!$B$14:$B$53,"Indirect 1",'Task Durations'!H$14:H$53)</f>
        <v>23.333333333333336</v>
      </c>
      <c r="H5" s="50">
        <f>+SUMIF('Task Durations'!$B$14:$B$53,"Indirect 1",'Task Durations'!I$14:I$53)</f>
        <v>33.266666666666666</v>
      </c>
      <c r="I5" s="50">
        <f>+SUMIF('Task Durations'!$B$14:$B$53,"Indirect 1",'Task Durations'!J$14:J$53)</f>
        <v>16.616666666666667</v>
      </c>
      <c r="J5" s="50">
        <f>+SUMIF('Task Durations'!$B$14:$B$53,"Indirect 1",'Task Durations'!K$14:K$53)</f>
        <v>12.666666666666668</v>
      </c>
      <c r="K5" s="50">
        <f>+SUMIF('Task Durations'!$B$14:$B$53,"Indirect 1",'Task Durations'!L$14:L$53)</f>
        <v>38.88333333333334</v>
      </c>
      <c r="L5" s="50">
        <f>+SUMIF('Task Durations'!$B$14:$B$53,"Indirect 1",'Task Durations'!M$14:M$53)</f>
        <v>26.65</v>
      </c>
      <c r="M5" s="50">
        <f>+SUMIF('Task Durations'!$B$14:$B$53,"Indirect 1",'Task Durations'!N$14:N$53)</f>
        <v>23.81666666666667</v>
      </c>
      <c r="N5" s="50">
        <f>+SUMIF('Task Durations'!$B$14:$B$53,"Indirect 1",'Task Durations'!O$14:O$53)</f>
        <v>33.75</v>
      </c>
      <c r="O5" s="50">
        <f>+SUMIF('Task Durations'!$B$14:$B$53,"Indirect 1",'Task Durations'!P$14:P$53)</f>
        <v>36.75</v>
      </c>
      <c r="P5" s="50">
        <f>+SUMIF('Task Durations'!$B$14:$B$53,"Indirect 1",'Task Durations'!Q$14:Q$53)</f>
        <v>17.883333333333333</v>
      </c>
      <c r="Q5" s="50">
        <f>+SUMIF('Task Durations'!$B$14:$B$53,"Indirect 1",'Task Durations'!R$14:R$53)</f>
        <v>47.516666666666666</v>
      </c>
      <c r="R5" s="50">
        <f>+SUMIF('Task Durations'!$B$14:$B$53,"Indirect 1",'Task Durations'!S$14:S$53)</f>
        <v>24.533333333333335</v>
      </c>
      <c r="S5" s="50">
        <f>+SUMIF('Task Durations'!$B$14:$B$53,"Indirect 1",'Task Durations'!T$14:T$53)</f>
        <v>11.983333333333333</v>
      </c>
      <c r="T5" s="50">
        <f>+SUMIF('Task Durations'!$B$14:$B$53,"Indirect 1",'Task Durations'!U$14:U$53)</f>
        <v>11.216666666666667</v>
      </c>
      <c r="U5" s="50">
        <f>+SUMIF('Task Durations'!$B$14:$B$53,"Indirect 1",'Task Durations'!V$14:V$53)</f>
        <v>14.966666666666667</v>
      </c>
      <c r="V5" s="50">
        <f>+SUMIF('Task Durations'!$B$14:$B$53,"Indirect 1",'Task Durations'!W$14:W$53)</f>
        <v>10.033333333333331</v>
      </c>
      <c r="W5" s="50">
        <f>+SUMIF('Task Durations'!$B$14:$B$53,"Indirect 1",'Task Durations'!X$14:X$53)</f>
        <v>23.583333333333336</v>
      </c>
      <c r="X5" s="50">
        <f>+SUMIF('Task Durations'!$B$14:$B$53,"Indirect 1",'Task Durations'!Y$14:Y$53)</f>
        <v>46.133333333333333</v>
      </c>
      <c r="Y5" s="50">
        <f>+SUMIF('Task Durations'!$B$14:$B$53,"Indirect 1",'Task Durations'!Z$14:Z$53)</f>
        <v>20.43333333333333</v>
      </c>
      <c r="Z5" s="50">
        <f>+SUMIF('Task Durations'!$B$14:$B$53,"Indirect 1",'Task Durations'!AA$14:AA$53)</f>
        <v>25.45</v>
      </c>
      <c r="AA5" s="50">
        <f>+SUMIF('Task Durations'!$B$14:$B$53,"Indirect 1",'Task Durations'!AB$14:AB$53)</f>
        <v>24.966666666666665</v>
      </c>
      <c r="AB5" s="50">
        <f>+SUMIF('Task Durations'!$B$14:$B$53,"Indirect 1",'Task Durations'!AC$14:AC$53)</f>
        <v>25.683333333333334</v>
      </c>
      <c r="AC5" s="50">
        <f>+SUMIF('Task Durations'!$B$14:$B$53,"Indirect 1",'Task Durations'!AD$14:AD$53)</f>
        <v>62.183333333333337</v>
      </c>
      <c r="AD5" s="50">
        <f>+SUMIF('Task Durations'!$B$14:$B$53,"Indirect 1",'Task Durations'!AE$14:AE$53)</f>
        <v>14.283333333333335</v>
      </c>
      <c r="AE5" s="50">
        <f>+SUMIF('Task Durations'!$B$14:$B$53,"Indirect 1",'Task Durations'!AF$14:AF$53)</f>
        <v>3.4000000000000004</v>
      </c>
      <c r="AF5" s="50">
        <f>+SUMIF('Task Durations'!$B$14:$B$53,"Indirect 1",'Task Durations'!AG$14:AG$53)</f>
        <v>35.93333333333333</v>
      </c>
      <c r="AG5" s="50">
        <f>+SUMIF('Task Durations'!$B$14:$B$53,"Indirect 1",'Task Durations'!AH$14:AH$53)</f>
        <v>20.800000000000004</v>
      </c>
      <c r="AH5" s="50">
        <f>+SUMIF('Task Durations'!$B$14:$B$53,"Indirect 1",'Task Durations'!AI$14:AI$53)</f>
        <v>23.4</v>
      </c>
      <c r="AI5" s="50">
        <f>+SUMIF('Task Durations'!$B$14:$B$53,"Indirect 1",'Task Durations'!AJ$14:AJ$53)</f>
        <v>15.91666666666667</v>
      </c>
      <c r="AJ5" s="50">
        <f>+SUMIF('Task Durations'!$B$14:$B$53,"Indirect 1",'Task Durations'!AK$14:AK$53)</f>
        <v>35.333333333333329</v>
      </c>
      <c r="AK5" s="50">
        <f>+SUMIF('Task Durations'!$B$14:$B$53,"Indirect 1",'Task Durations'!AL$14:AL$53)</f>
        <v>14.766666666666669</v>
      </c>
      <c r="AL5" s="50">
        <f>+SUMIF('Task Durations'!$B$14:$B$53,"Indirect 1",'Task Durations'!AM$14:AM$53)</f>
        <v>38.36666666666666</v>
      </c>
      <c r="AM5" s="50">
        <f>+SUMIF('Task Durations'!$B$14:$B$53,"Indirect 1",'Task Durations'!AN$14:AN$53)</f>
        <v>39.733333333333334</v>
      </c>
      <c r="AN5" s="50">
        <f>+SUMIF('Task Durations'!$B$14:$B$53,"Indirect 1",'Task Durations'!AO$14:AO$53)</f>
        <v>18.149999999999999</v>
      </c>
      <c r="AO5" s="50">
        <f>+SUMIF('Task Durations'!$B$14:$B$53,"Indirect 1",'Task Durations'!AP$14:AP$53)</f>
        <v>18.616666666666664</v>
      </c>
      <c r="AP5" s="50">
        <f>+SUMIF('Task Durations'!$B$14:$B$53,"Indirect 1",'Task Durations'!AQ$14:AQ$53)</f>
        <v>23.85</v>
      </c>
      <c r="AQ5" s="50">
        <f>+SUMIF('Task Durations'!$B$14:$B$53,"Indirect 1",'Task Durations'!AR$14:AR$53)</f>
        <v>20.45</v>
      </c>
      <c r="AR5" s="50">
        <f>+SUMIF('Task Durations'!$B$14:$B$53,"Indirect 1",'Task Durations'!AS$14:AS$53)</f>
        <v>18.599999999999998</v>
      </c>
      <c r="AS5" s="50">
        <f>+SUMIF('Task Durations'!$B$14:$B$53,"Indirect 1",'Task Durations'!AT$14:AT$53)</f>
        <v>14.383333333333335</v>
      </c>
      <c r="AT5" s="50">
        <f>+SUMIF('Task Durations'!$B$14:$B$53,"Indirect 1",'Task Durations'!AU$14:AU$53)</f>
        <v>15.016666666666667</v>
      </c>
      <c r="AU5" s="50">
        <f>+SUMIF('Task Durations'!$B$14:$B$53,"Indirect 1",'Task Durations'!AV$14:AV$53)</f>
        <v>19.083333333333336</v>
      </c>
      <c r="AV5" s="50">
        <f>+SUMIF('Task Durations'!$B$14:$B$53,"Indirect 1",'Task Durations'!AW$14:AW$53)</f>
        <v>24.1</v>
      </c>
      <c r="AW5" s="50">
        <f>+SUMIF('Task Durations'!$B$14:$B$53,"Indirect 1",'Task Durations'!AX$14:AX$53)</f>
        <v>11.883333333333333</v>
      </c>
      <c r="AX5" s="50">
        <f>+SUMIF('Task Durations'!$B$14:$B$53,"Indirect 1",'Task Durations'!AY$14:AY$53)</f>
        <v>39.25</v>
      </c>
      <c r="AY5" s="50">
        <f>+SUMIF('Task Durations'!$B$14:$B$53,"Indirect 1",'Task Durations'!AZ$14:AZ$53)</f>
        <v>19.166666666666664</v>
      </c>
      <c r="AZ5" s="50">
        <f>+SUMIF('Task Durations'!$B$14:$B$53,"Indirect 1",'Task Durations'!BA$14:BA$53)</f>
        <v>37.25</v>
      </c>
      <c r="BA5" s="50">
        <f>+SUMIF('Task Durations'!$B$14:$B$53,"Indirect 1",'Task Durations'!BB$14:BB$53)</f>
        <v>20.116666666666667</v>
      </c>
      <c r="BB5" s="50">
        <f>+SUMIF('Task Durations'!$B$14:$B$53,"Indirect 1",'Task Durations'!BC$14:BC$53)</f>
        <v>18.666666666666664</v>
      </c>
      <c r="BC5" s="50">
        <f>+SUMIF('Task Durations'!$B$14:$B$53,"Indirect 1",'Task Durations'!BD$14:BD$53)</f>
        <v>16.166666666666668</v>
      </c>
      <c r="BD5" s="50">
        <f>+SUMIF('Task Durations'!$B$14:$B$53,"Indirect 1",'Task Durations'!BE$14:BE$53)</f>
        <v>21.633333333333333</v>
      </c>
      <c r="BE5" s="50">
        <f>+SUMIF('Task Durations'!$B$14:$B$53,"Indirect 1",'Task Durations'!BF$14:BF$53)</f>
        <v>20.966666666666661</v>
      </c>
      <c r="BF5" s="50">
        <f>+SUMIF('Task Durations'!$B$14:$B$53,"Indirect 1",'Task Durations'!BG$14:BG$53)</f>
        <v>20.25</v>
      </c>
      <c r="BG5" s="50">
        <f>+SUMIF('Task Durations'!$B$14:$B$53,"Indirect 1",'Task Durations'!BH$14:BH$53)</f>
        <v>20.033333333333331</v>
      </c>
      <c r="BH5" s="50">
        <f>+SUMIF('Task Durations'!$B$14:$B$53,"Indirect 1",'Task Durations'!BI$14:BI$53)</f>
        <v>16.5</v>
      </c>
      <c r="BI5" s="50">
        <f>+SUMIF('Task Durations'!$B$14:$B$53,"Indirect 1",'Task Durations'!BJ$14:BJ$53)</f>
        <v>25.450000000000006</v>
      </c>
      <c r="BJ5" s="50">
        <f>+SUMIF('Task Durations'!$B$14:$B$53,"Indirect 1",'Task Durations'!BK$14:BK$53)</f>
        <v>23.1</v>
      </c>
      <c r="BK5" s="50">
        <f>+SUMIF('Task Durations'!$B$14:$B$53,"Indirect 1",'Task Durations'!BL$14:BL$53)</f>
        <v>16.3</v>
      </c>
      <c r="BL5" s="50">
        <f>+SUMIF('Task Durations'!$B$14:$B$53,"Indirect 1",'Task Durations'!BM$14:BM$53)</f>
        <v>15.5</v>
      </c>
      <c r="BM5" s="50">
        <f>+SUMIF('Task Durations'!$B$14:$B$53,"Indirect 1",'Task Durations'!BN$14:BN$53)</f>
        <v>16.916666666666671</v>
      </c>
      <c r="BN5" s="50">
        <f>+SUMIF('Task Durations'!$B$14:$B$53,"Indirect 1",'Task Durations'!BO$14:BO$53)</f>
        <v>72.883333333333326</v>
      </c>
      <c r="BO5" s="50">
        <f>+SUMIF('Task Durations'!$B$14:$B$53,"Indirect 1",'Task Durations'!BP$14:BP$53)</f>
        <v>29.233333333333334</v>
      </c>
      <c r="BP5" s="50">
        <f>+SUMIF('Task Durations'!$B$14:$B$53,"Indirect 1",'Task Durations'!BQ$14:BQ$53)</f>
        <v>81.333333333333343</v>
      </c>
      <c r="BQ5" s="50">
        <f>+SUMIF('Task Durations'!$B$14:$B$53,"Indirect 1",'Task Durations'!BR$14:BR$53)</f>
        <v>36.416666666666664</v>
      </c>
      <c r="BR5" s="50">
        <f>+SUMIF('Task Durations'!$B$14:$B$53,"Indirect 1",'Task Durations'!BS$14:BS$53)</f>
        <v>12.55</v>
      </c>
      <c r="BS5" s="50">
        <f>+SUMIF('Task Durations'!$B$14:$B$53,"Indirect 1",'Task Durations'!BT$14:BT$53)</f>
        <v>22.1</v>
      </c>
      <c r="BT5" s="50">
        <f>+SUMIF('Task Durations'!$B$14:$B$53,"Indirect 1",'Task Durations'!BU$14:BU$53)</f>
        <v>52.8</v>
      </c>
      <c r="BU5" s="50">
        <f>+SUMIF('Task Durations'!$B$14:$B$53,"Indirect 1",'Task Durations'!BV$14:BV$53)</f>
        <v>16.283333333333335</v>
      </c>
      <c r="BV5" s="50">
        <f>+SUMIF('Task Durations'!$B$14:$B$53,"Indirect 1",'Task Durations'!BW$14:BW$53)</f>
        <v>14.799999999999997</v>
      </c>
      <c r="BW5" s="50">
        <f>+SUMIF('Task Durations'!$B$14:$B$53,"Indirect 1",'Task Durations'!BX$14:BX$53)</f>
        <v>12.766666666666666</v>
      </c>
      <c r="BX5" s="50">
        <f>+SUMIF('Task Durations'!$B$14:$B$53,"Indirect 1",'Task Durations'!BY$14:BY$53)</f>
        <v>29.833333333333336</v>
      </c>
      <c r="BY5" s="50">
        <f>+SUMIF('Task Durations'!$B$14:$B$53,"Indirect 1",'Task Durations'!BZ$14:BZ$53)</f>
        <v>15.833333333333334</v>
      </c>
      <c r="BZ5" s="50">
        <f>+SUMIF('Task Durations'!$B$14:$B$53,"Indirect 1",'Task Durations'!CA$14:CA$53)</f>
        <v>19.116666666666664</v>
      </c>
      <c r="CA5" s="50">
        <f>+SUMIF('Task Durations'!$B$14:$B$53,"Indirect 1",'Task Durations'!CB$14:CB$53)</f>
        <v>15.549999999999999</v>
      </c>
      <c r="CB5" s="50">
        <f>+SUMIF('Task Durations'!$B$14:$B$53,"Indirect 1",'Task Durations'!CC$14:CC$53)</f>
        <v>14.516666666666666</v>
      </c>
      <c r="CC5" s="50">
        <f>+SUMIF('Task Durations'!$B$14:$B$53,"Indirect 1",'Task Durations'!CD$14:CD$53)</f>
        <v>25.849999999999994</v>
      </c>
    </row>
    <row r="6" spans="1:81" x14ac:dyDescent="0.25">
      <c r="A6" s="215"/>
      <c r="B6" s="49" t="s">
        <v>243</v>
      </c>
      <c r="C6" s="50">
        <f>+SUMIF('Task Durations'!$B$14:$B$53,"Indirect 2",'Task Durations'!D$14:D$53)</f>
        <v>35.433333333333337</v>
      </c>
      <c r="D6" s="50">
        <f>+SUMIF('Task Durations'!$B$14:$B$53,"Indirect 2",'Task Durations'!E$14:E$53)</f>
        <v>26.5</v>
      </c>
      <c r="E6" s="50">
        <f>+SUMIF('Task Durations'!$B$14:$B$53,"Indirect 2",'Task Durations'!F$14:F$53)</f>
        <v>34</v>
      </c>
      <c r="F6" s="50">
        <f>+SUMIF('Task Durations'!$B$14:$B$53,"Indirect 2",'Task Durations'!G$14:G$53)</f>
        <v>14.933333333333334</v>
      </c>
      <c r="G6" s="50">
        <f>+SUMIF('Task Durations'!$B$14:$B$53,"Indirect 2",'Task Durations'!H$14:H$53)</f>
        <v>5.9333333333333336</v>
      </c>
      <c r="H6" s="50">
        <f>+SUMIF('Task Durations'!$B$14:$B$53,"Indirect 2",'Task Durations'!I$14:I$53)</f>
        <v>88.483333333333334</v>
      </c>
      <c r="I6" s="50">
        <f>+SUMIF('Task Durations'!$B$14:$B$53,"Indirect 2",'Task Durations'!J$14:J$53)</f>
        <v>8</v>
      </c>
      <c r="J6" s="50">
        <f>+SUMIF('Task Durations'!$B$14:$B$53,"Indirect 2",'Task Durations'!K$14:K$53)</f>
        <v>8.5333333333333332</v>
      </c>
      <c r="K6" s="50">
        <f>+SUMIF('Task Durations'!$B$14:$B$53,"Indirect 2",'Task Durations'!L$14:L$53)</f>
        <v>25.283333333333331</v>
      </c>
      <c r="L6" s="50">
        <f>+SUMIF('Task Durations'!$B$14:$B$53,"Indirect 2",'Task Durations'!M$14:M$53)</f>
        <v>19.5</v>
      </c>
      <c r="M6" s="50">
        <f>+SUMIF('Task Durations'!$B$14:$B$53,"Indirect 2",'Task Durations'!N$14:N$53)</f>
        <v>34.916666666666671</v>
      </c>
      <c r="N6" s="50">
        <f>+SUMIF('Task Durations'!$B$14:$B$53,"Indirect 2",'Task Durations'!O$14:O$53)</f>
        <v>15.933333333333334</v>
      </c>
      <c r="O6" s="50">
        <f>+SUMIF('Task Durations'!$B$14:$B$53,"Indirect 2",'Task Durations'!P$14:P$53)</f>
        <v>14.766666666666667</v>
      </c>
      <c r="P6" s="50">
        <f>+SUMIF('Task Durations'!$B$14:$B$53,"Indirect 2",'Task Durations'!Q$14:Q$53)</f>
        <v>12.3</v>
      </c>
      <c r="Q6" s="50">
        <f>+SUMIF('Task Durations'!$B$14:$B$53,"Indirect 2",'Task Durations'!R$14:R$53)</f>
        <v>23</v>
      </c>
      <c r="R6" s="50">
        <f>+SUMIF('Task Durations'!$B$14:$B$53,"Indirect 2",'Task Durations'!S$14:S$53)</f>
        <v>1.3833333333333333</v>
      </c>
      <c r="S6" s="50">
        <f>+SUMIF('Task Durations'!$B$14:$B$53,"Indirect 2",'Task Durations'!T$14:T$53)</f>
        <v>0.6166666666666667</v>
      </c>
      <c r="T6" s="50">
        <f>+SUMIF('Task Durations'!$B$14:$B$53,"Indirect 2",'Task Durations'!U$14:U$53)</f>
        <v>3.5</v>
      </c>
      <c r="U6" s="50">
        <f>+SUMIF('Task Durations'!$B$14:$B$53,"Indirect 2",'Task Durations'!V$14:V$53)</f>
        <v>3.5</v>
      </c>
      <c r="V6" s="50">
        <f>+SUMIF('Task Durations'!$B$14:$B$53,"Indirect 2",'Task Durations'!W$14:W$53)</f>
        <v>17.333333333333332</v>
      </c>
      <c r="W6" s="50">
        <f>+SUMIF('Task Durations'!$B$14:$B$53,"Indirect 2",'Task Durations'!X$14:X$53)</f>
        <v>1.95</v>
      </c>
      <c r="X6" s="50">
        <f>+SUMIF('Task Durations'!$B$14:$B$53,"Indirect 2",'Task Durations'!Y$14:Y$53)</f>
        <v>4.75</v>
      </c>
      <c r="Y6" s="50">
        <f>+SUMIF('Task Durations'!$B$14:$B$53,"Indirect 2",'Task Durations'!Z$14:Z$53)</f>
        <v>29.766666666666666</v>
      </c>
      <c r="Z6" s="50">
        <f>+SUMIF('Task Durations'!$B$14:$B$53,"Indirect 2",'Task Durations'!AA$14:AA$53)</f>
        <v>69.583333333333343</v>
      </c>
      <c r="AA6" s="50">
        <f>+SUMIF('Task Durations'!$B$14:$B$53,"Indirect 2",'Task Durations'!AB$14:AB$53)</f>
        <v>34</v>
      </c>
      <c r="AB6" s="50">
        <f>+SUMIF('Task Durations'!$B$14:$B$53,"Indirect 2",'Task Durations'!AC$14:AC$53)</f>
        <v>20.5</v>
      </c>
      <c r="AC6" s="50">
        <f>+SUMIF('Task Durations'!$B$14:$B$53,"Indirect 2",'Task Durations'!AD$14:AD$53)</f>
        <v>26.066666666666666</v>
      </c>
      <c r="AD6" s="50">
        <f>+SUMIF('Task Durations'!$B$14:$B$53,"Indirect 2",'Task Durations'!AE$14:AE$53)</f>
        <v>10.666666666666668</v>
      </c>
      <c r="AE6" s="50">
        <f>+SUMIF('Task Durations'!$B$14:$B$53,"Indirect 2",'Task Durations'!AF$14:AF$53)</f>
        <v>9.6666666666666661</v>
      </c>
      <c r="AF6" s="50">
        <f>+SUMIF('Task Durations'!$B$14:$B$53,"Indirect 2",'Task Durations'!AG$14:AG$53)</f>
        <v>14.583333333333334</v>
      </c>
      <c r="AG6" s="50">
        <f>+SUMIF('Task Durations'!$B$14:$B$53,"Indirect 2",'Task Durations'!AH$14:AH$53)</f>
        <v>7.1333333333333329</v>
      </c>
      <c r="AH6" s="50">
        <f>+SUMIF('Task Durations'!$B$14:$B$53,"Indirect 2",'Task Durations'!AI$14:AI$53)</f>
        <v>10.4</v>
      </c>
      <c r="AI6" s="50">
        <f>+SUMIF('Task Durations'!$B$14:$B$53,"Indirect 2",'Task Durations'!AJ$14:AJ$53)</f>
        <v>68</v>
      </c>
      <c r="AJ6" s="50">
        <f>+SUMIF('Task Durations'!$B$14:$B$53,"Indirect 2",'Task Durations'!AK$14:AK$53)</f>
        <v>27</v>
      </c>
      <c r="AK6" s="50">
        <f>+SUMIF('Task Durations'!$B$14:$B$53,"Indirect 2",'Task Durations'!AL$14:AL$53)</f>
        <v>78.75</v>
      </c>
      <c r="AL6" s="50">
        <f>+SUMIF('Task Durations'!$B$14:$B$53,"Indirect 2",'Task Durations'!AM$14:AM$53)</f>
        <v>112.23333333333333</v>
      </c>
      <c r="AM6" s="50">
        <f>+SUMIF('Task Durations'!$B$14:$B$53,"Indirect 2",'Task Durations'!AN$14:AN$53)</f>
        <v>101.73333333333333</v>
      </c>
      <c r="AN6" s="50">
        <f>+SUMIF('Task Durations'!$B$14:$B$53,"Indirect 2",'Task Durations'!AO$14:AO$53)</f>
        <v>6.6333333333333329</v>
      </c>
      <c r="AO6" s="50">
        <f>+SUMIF('Task Durations'!$B$14:$B$53,"Indirect 2",'Task Durations'!AP$14:AP$53)</f>
        <v>0</v>
      </c>
      <c r="AP6" s="50">
        <f>+SUMIF('Task Durations'!$B$14:$B$53,"Indirect 2",'Task Durations'!AQ$14:AQ$53)</f>
        <v>16.466666666666665</v>
      </c>
      <c r="AQ6" s="50">
        <f>+SUMIF('Task Durations'!$B$14:$B$53,"Indirect 2",'Task Durations'!AR$14:AR$53)</f>
        <v>12.166666666666666</v>
      </c>
      <c r="AR6" s="50">
        <f>+SUMIF('Task Durations'!$B$14:$B$53,"Indirect 2",'Task Durations'!AS$14:AS$53)</f>
        <v>3</v>
      </c>
      <c r="AS6" s="50">
        <f>+SUMIF('Task Durations'!$B$14:$B$53,"Indirect 2",'Task Durations'!AT$14:AT$53)</f>
        <v>0</v>
      </c>
      <c r="AT6" s="50">
        <f>+SUMIF('Task Durations'!$B$14:$B$53,"Indirect 2",'Task Durations'!AU$14:AU$53)</f>
        <v>6.5</v>
      </c>
      <c r="AU6" s="50">
        <f>+SUMIF('Task Durations'!$B$14:$B$53,"Indirect 2",'Task Durations'!AV$14:AV$53)</f>
        <v>20.25</v>
      </c>
      <c r="AV6" s="50">
        <f>+SUMIF('Task Durations'!$B$14:$B$53,"Indirect 2",'Task Durations'!AW$14:AW$53)</f>
        <v>8.5500000000000007</v>
      </c>
      <c r="AW6" s="50">
        <f>+SUMIF('Task Durations'!$B$14:$B$53,"Indirect 2",'Task Durations'!AX$14:AX$53)</f>
        <v>24.083333333333332</v>
      </c>
      <c r="AX6" s="50">
        <f>+SUMIF('Task Durations'!$B$14:$B$53,"Indirect 2",'Task Durations'!AY$14:AY$53)</f>
        <v>28</v>
      </c>
      <c r="AY6" s="50">
        <f>+SUMIF('Task Durations'!$B$14:$B$53,"Indirect 2",'Task Durations'!AZ$14:AZ$53)</f>
        <v>39.25</v>
      </c>
      <c r="AZ6" s="50">
        <f>+SUMIF('Task Durations'!$B$14:$B$53,"Indirect 2",'Task Durations'!BA$14:BA$53)</f>
        <v>10.566666666666666</v>
      </c>
      <c r="BA6" s="50">
        <f>+SUMIF('Task Durations'!$B$14:$B$53,"Indirect 2",'Task Durations'!BB$14:BB$53)</f>
        <v>18.899999999999999</v>
      </c>
      <c r="BB6" s="50">
        <f>+SUMIF('Task Durations'!$B$14:$B$53,"Indirect 2",'Task Durations'!BC$14:BC$53)</f>
        <v>18.266666666666666</v>
      </c>
      <c r="BC6" s="50">
        <f>+SUMIF('Task Durations'!$B$14:$B$53,"Indirect 2",'Task Durations'!BD$14:BD$53)</f>
        <v>12.25</v>
      </c>
      <c r="BD6" s="50">
        <f>+SUMIF('Task Durations'!$B$14:$B$53,"Indirect 2",'Task Durations'!BE$14:BE$53)</f>
        <v>13.5</v>
      </c>
      <c r="BE6" s="50">
        <f>+SUMIF('Task Durations'!$B$14:$B$53,"Indirect 2",'Task Durations'!BF$14:BF$53)</f>
        <v>15.5</v>
      </c>
      <c r="BF6" s="50">
        <f>+SUMIF('Task Durations'!$B$14:$B$53,"Indirect 2",'Task Durations'!BG$14:BG$53)</f>
        <v>15</v>
      </c>
      <c r="BG6" s="50">
        <f>+SUMIF('Task Durations'!$B$14:$B$53,"Indirect 2",'Task Durations'!BH$14:BH$53)</f>
        <v>16.5</v>
      </c>
      <c r="BH6" s="50">
        <f>+SUMIF('Task Durations'!$B$14:$B$53,"Indirect 2",'Task Durations'!BI$14:BI$53)</f>
        <v>13</v>
      </c>
      <c r="BI6" s="50">
        <f>+SUMIF('Task Durations'!$B$14:$B$53,"Indirect 2",'Task Durations'!BJ$14:BJ$53)</f>
        <v>28.75</v>
      </c>
      <c r="BJ6" s="50">
        <f>+SUMIF('Task Durations'!$B$14:$B$53,"Indirect 2",'Task Durations'!BK$14:BK$53)</f>
        <v>45.633333333333333</v>
      </c>
      <c r="BK6" s="50">
        <f>+SUMIF('Task Durations'!$B$14:$B$53,"Indirect 2",'Task Durations'!BL$14:BL$53)</f>
        <v>1.7</v>
      </c>
      <c r="BL6" s="50">
        <f>+SUMIF('Task Durations'!$B$14:$B$53,"Indirect 2",'Task Durations'!BM$14:BM$53)</f>
        <v>2.0166666666666666</v>
      </c>
      <c r="BM6" s="50">
        <f>+SUMIF('Task Durations'!$B$14:$B$53,"Indirect 2",'Task Durations'!BN$14:BN$53)</f>
        <v>1.3666666666666667</v>
      </c>
      <c r="BN6" s="50">
        <f>+SUMIF('Task Durations'!$B$14:$B$53,"Indirect 2",'Task Durations'!BO$14:BO$53)</f>
        <v>19.7</v>
      </c>
      <c r="BO6" s="50">
        <f>+SUMIF('Task Durations'!$B$14:$B$53,"Indirect 2",'Task Durations'!BP$14:BP$53)</f>
        <v>6.5</v>
      </c>
      <c r="BP6" s="50">
        <f>+SUMIF('Task Durations'!$B$14:$B$53,"Indirect 2",'Task Durations'!BQ$14:BQ$53)</f>
        <v>19.083333333333336</v>
      </c>
      <c r="BQ6" s="50">
        <f>+SUMIF('Task Durations'!$B$14:$B$53,"Indirect 2",'Task Durations'!BR$14:BR$53)</f>
        <v>43</v>
      </c>
      <c r="BR6" s="50">
        <f>+SUMIF('Task Durations'!$B$14:$B$53,"Indirect 2",'Task Durations'!BS$14:BS$53)</f>
        <v>49.483333333333334</v>
      </c>
      <c r="BS6" s="50">
        <f>+SUMIF('Task Durations'!$B$14:$B$53,"Indirect 2",'Task Durations'!BT$14:BT$53)</f>
        <v>26</v>
      </c>
      <c r="BT6" s="50">
        <f>+SUMIF('Task Durations'!$B$14:$B$53,"Indirect 2",'Task Durations'!BU$14:BU$53)</f>
        <v>26.5</v>
      </c>
      <c r="BU6" s="50">
        <f>+SUMIF('Task Durations'!$B$14:$B$53,"Indirect 2",'Task Durations'!BV$14:BV$53)</f>
        <v>7.0666666666666664</v>
      </c>
      <c r="BV6" s="50">
        <f>+SUMIF('Task Durations'!$B$14:$B$53,"Indirect 2",'Task Durations'!BW$14:BW$53)</f>
        <v>0.5</v>
      </c>
      <c r="BW6" s="50">
        <f>+SUMIF('Task Durations'!$B$14:$B$53,"Indirect 2",'Task Durations'!BX$14:BX$53)</f>
        <v>1</v>
      </c>
      <c r="BX6" s="50">
        <f>+SUMIF('Task Durations'!$B$14:$B$53,"Indirect 2",'Task Durations'!BY$14:BY$53)</f>
        <v>56</v>
      </c>
      <c r="BY6" s="50">
        <f>+SUMIF('Task Durations'!$B$14:$B$53,"Indirect 2",'Task Durations'!BZ$14:BZ$53)</f>
        <v>8.5333333333333332</v>
      </c>
      <c r="BZ6" s="50">
        <f>+SUMIF('Task Durations'!$B$14:$B$53,"Indirect 2",'Task Durations'!CA$14:CA$53)</f>
        <v>19.25</v>
      </c>
      <c r="CA6" s="50">
        <f>+SUMIF('Task Durations'!$B$14:$B$53,"Indirect 2",'Task Durations'!CB$14:CB$53)</f>
        <v>12</v>
      </c>
      <c r="CB6" s="50">
        <f>+SUMIF('Task Durations'!$B$14:$B$53,"Indirect 2",'Task Durations'!CC$14:CC$53)</f>
        <v>14.666666666666668</v>
      </c>
      <c r="CC6" s="50">
        <f>+SUMIF('Task Durations'!$B$14:$B$53,"Indirect 2",'Task Durations'!CD$14:CD$53)</f>
        <v>35.5</v>
      </c>
    </row>
    <row r="7" spans="1:81" x14ac:dyDescent="0.25">
      <c r="A7" s="215"/>
      <c r="B7" s="2" t="s">
        <v>236</v>
      </c>
      <c r="C7" s="50">
        <f>+SUMIF('Task Durations'!$B$14:$B$53,"Direct",'Task Durations'!D$14:D$53)</f>
        <v>22.5</v>
      </c>
      <c r="D7" s="50">
        <f>+SUMIF('Task Durations'!$B$14:$B$53,"Direct",'Task Durations'!E$14:E$53)</f>
        <v>30.35</v>
      </c>
      <c r="E7" s="50">
        <f>+SUMIF('Task Durations'!$B$14:$B$53,"Direct",'Task Durations'!F$14:F$53)</f>
        <v>47.633333333333326</v>
      </c>
      <c r="F7" s="50">
        <f>+SUMIF('Task Durations'!$B$14:$B$53,"Direct",'Task Durations'!G$14:G$53)</f>
        <v>174.98333333333332</v>
      </c>
      <c r="G7" s="50">
        <f>+SUMIF('Task Durations'!$B$14:$B$53,"Direct",'Task Durations'!H$14:H$53)</f>
        <v>5.8333333333333339</v>
      </c>
      <c r="H7" s="50">
        <f>+SUMIF('Task Durations'!$B$14:$B$53,"Direct",'Task Durations'!I$14:I$53)</f>
        <v>32.316666666666663</v>
      </c>
      <c r="I7" s="50">
        <f>+SUMIF('Task Durations'!$B$14:$B$53,"Direct",'Task Durations'!J$14:J$53)</f>
        <v>16.549999999999997</v>
      </c>
      <c r="J7" s="50">
        <f>+SUMIF('Task Durations'!$B$14:$B$53,"Direct",'Task Durations'!K$14:K$53)</f>
        <v>14.95</v>
      </c>
      <c r="K7" s="50">
        <f>+SUMIF('Task Durations'!$B$14:$B$53,"Direct",'Task Durations'!L$14:L$53)</f>
        <v>23.083333333333332</v>
      </c>
      <c r="L7" s="50">
        <f>+SUMIF('Task Durations'!$B$14:$B$53,"Direct",'Task Durations'!M$14:M$53)</f>
        <v>31.566666666666666</v>
      </c>
      <c r="M7" s="50">
        <f>+SUMIF('Task Durations'!$B$14:$B$53,"Direct",'Task Durations'!N$14:N$53)</f>
        <v>53.516666666666673</v>
      </c>
      <c r="N7" s="50">
        <f>+SUMIF('Task Durations'!$B$14:$B$53,"Direct",'Task Durations'!O$14:O$53)</f>
        <v>21.816666666666666</v>
      </c>
      <c r="O7" s="50">
        <f>+SUMIF('Task Durations'!$B$14:$B$53,"Direct",'Task Durations'!P$14:P$53)</f>
        <v>91.4</v>
      </c>
      <c r="P7" s="50">
        <f>+SUMIF('Task Durations'!$B$14:$B$53,"Direct",'Task Durations'!Q$14:Q$53)</f>
        <v>3.15</v>
      </c>
      <c r="Q7" s="50">
        <f>+SUMIF('Task Durations'!$B$14:$B$53,"Direct",'Task Durations'!R$14:R$53)</f>
        <v>54.65</v>
      </c>
      <c r="R7" s="50">
        <f>+SUMIF('Task Durations'!$B$14:$B$53,"Direct",'Task Durations'!S$14:S$53)</f>
        <v>37.300000000000004</v>
      </c>
      <c r="S7" s="50">
        <f>+SUMIF('Task Durations'!$B$14:$B$53,"Direct",'Task Durations'!T$14:T$53)</f>
        <v>39.799999999999997</v>
      </c>
      <c r="T7" s="50">
        <f>+SUMIF('Task Durations'!$B$14:$B$53,"Direct",'Task Durations'!U$14:U$53)</f>
        <v>29.116666666666667</v>
      </c>
      <c r="U7" s="50">
        <f>+SUMIF('Task Durations'!$B$14:$B$53,"Direct",'Task Durations'!V$14:V$53)</f>
        <v>32.25</v>
      </c>
      <c r="V7" s="50">
        <f>+SUMIF('Task Durations'!$B$14:$B$53,"Direct",'Task Durations'!W$14:W$53)</f>
        <v>42.933333333333337</v>
      </c>
      <c r="W7" s="50">
        <f>+SUMIF('Task Durations'!$B$14:$B$53,"Direct",'Task Durations'!X$14:X$53)</f>
        <v>22.066666666666666</v>
      </c>
      <c r="X7" s="50">
        <f>+SUMIF('Task Durations'!$B$14:$B$53,"Direct",'Task Durations'!Y$14:Y$53)</f>
        <v>37.183333333333337</v>
      </c>
      <c r="Y7" s="50">
        <f>+SUMIF('Task Durations'!$B$14:$B$53,"Direct",'Task Durations'!Z$14:Z$53)</f>
        <v>40.283333333333331</v>
      </c>
      <c r="Z7" s="50">
        <f>+SUMIF('Task Durations'!$B$14:$B$53,"Direct",'Task Durations'!AA$14:AA$53)</f>
        <v>46.666666666666664</v>
      </c>
      <c r="AA7" s="50">
        <f>+SUMIF('Task Durations'!$B$14:$B$53,"Direct",'Task Durations'!AB$14:AB$53)</f>
        <v>21.233333333333334</v>
      </c>
      <c r="AB7" s="50">
        <f>+SUMIF('Task Durations'!$B$14:$B$53,"Direct",'Task Durations'!AC$14:AC$53)</f>
        <v>8.6833333333333336</v>
      </c>
      <c r="AC7" s="50">
        <f>+SUMIF('Task Durations'!$B$14:$B$53,"Direct",'Task Durations'!AD$14:AD$53)</f>
        <v>10.216666666666667</v>
      </c>
      <c r="AD7" s="50">
        <f>+SUMIF('Task Durations'!$B$14:$B$53,"Direct",'Task Durations'!AE$14:AE$53)</f>
        <v>36.13333333333334</v>
      </c>
      <c r="AE7" s="50">
        <f>+SUMIF('Task Durations'!$B$14:$B$53,"Direct",'Task Durations'!AF$14:AF$53)</f>
        <v>21.166666666666671</v>
      </c>
      <c r="AF7" s="50">
        <f>+SUMIF('Task Durations'!$B$14:$B$53,"Direct",'Task Durations'!AG$14:AG$53)</f>
        <v>15.716666666666665</v>
      </c>
      <c r="AG7" s="50">
        <f>+SUMIF('Task Durations'!$B$14:$B$53,"Direct",'Task Durations'!AH$14:AH$53)</f>
        <v>54.4</v>
      </c>
      <c r="AH7" s="50">
        <f>+SUMIF('Task Durations'!$B$14:$B$53,"Direct",'Task Durations'!AI$14:AI$53)</f>
        <v>36.716666666666661</v>
      </c>
      <c r="AI7" s="50">
        <f>+SUMIF('Task Durations'!$B$14:$B$53,"Direct",'Task Durations'!AJ$14:AJ$53)</f>
        <v>12.500000000000002</v>
      </c>
      <c r="AJ7" s="50">
        <f>+SUMIF('Task Durations'!$B$14:$B$53,"Direct",'Task Durations'!AK$14:AK$53)</f>
        <v>35.383333333333333</v>
      </c>
      <c r="AK7" s="50">
        <f>+SUMIF('Task Durations'!$B$14:$B$53,"Direct",'Task Durations'!AL$14:AL$53)</f>
        <v>50.75</v>
      </c>
      <c r="AL7" s="50">
        <f>+SUMIF('Task Durations'!$B$14:$B$53,"Direct",'Task Durations'!AM$14:AM$53)</f>
        <v>61.066666666666663</v>
      </c>
      <c r="AM7" s="50">
        <f>+SUMIF('Task Durations'!$B$14:$B$53,"Direct",'Task Durations'!AN$14:AN$53)</f>
        <v>27.416666666666668</v>
      </c>
      <c r="AN7" s="50">
        <f>+SUMIF('Task Durations'!$B$14:$B$53,"Direct",'Task Durations'!AO$14:AO$53)</f>
        <v>19.75</v>
      </c>
      <c r="AO7" s="50">
        <f>+SUMIF('Task Durations'!$B$14:$B$53,"Direct",'Task Durations'!AP$14:AP$53)</f>
        <v>28.033333333333339</v>
      </c>
      <c r="AP7" s="50">
        <f>+SUMIF('Task Durations'!$B$14:$B$53,"Direct",'Task Durations'!AQ$14:AQ$53)</f>
        <v>154.25</v>
      </c>
      <c r="AQ7" s="50">
        <f>+SUMIF('Task Durations'!$B$14:$B$53,"Direct",'Task Durations'!AR$14:AR$53)</f>
        <v>48.900000000000006</v>
      </c>
      <c r="AR7" s="50">
        <f>+SUMIF('Task Durations'!$B$14:$B$53,"Direct",'Task Durations'!AS$14:AS$53)</f>
        <v>34.849999999999994</v>
      </c>
      <c r="AS7" s="50">
        <f>+SUMIF('Task Durations'!$B$14:$B$53,"Direct",'Task Durations'!AT$14:AT$53)</f>
        <v>29.133333333333333</v>
      </c>
      <c r="AT7" s="50">
        <f>+SUMIF('Task Durations'!$B$14:$B$53,"Direct",'Task Durations'!AU$14:AU$53)</f>
        <v>23.883333333333336</v>
      </c>
      <c r="AU7" s="50">
        <f>+SUMIF('Task Durations'!$B$14:$B$53,"Direct",'Task Durations'!AV$14:AV$53)</f>
        <v>45.25</v>
      </c>
      <c r="AV7" s="50">
        <f>+SUMIF('Task Durations'!$B$14:$B$53,"Direct",'Task Durations'!AW$14:AW$53)</f>
        <v>31.533333333333331</v>
      </c>
      <c r="AW7" s="50">
        <f>+SUMIF('Task Durations'!$B$14:$B$53,"Direct",'Task Durations'!AX$14:AX$53)</f>
        <v>29.883333333333333</v>
      </c>
      <c r="AX7" s="50">
        <f>+SUMIF('Task Durations'!$B$14:$B$53,"Direct",'Task Durations'!AY$14:AY$53)</f>
        <v>45</v>
      </c>
      <c r="AY7" s="50">
        <f>+SUMIF('Task Durations'!$B$14:$B$53,"Direct",'Task Durations'!AZ$14:AZ$53)</f>
        <v>74.333333333333343</v>
      </c>
      <c r="AZ7" s="50">
        <f>+SUMIF('Task Durations'!$B$14:$B$53,"Direct",'Task Durations'!BA$14:BA$53)</f>
        <v>34.233333333333334</v>
      </c>
      <c r="BA7" s="50">
        <f>+SUMIF('Task Durations'!$B$14:$B$53,"Direct",'Task Durations'!BB$14:BB$53)</f>
        <v>12.966666666666665</v>
      </c>
      <c r="BB7" s="50">
        <f>+SUMIF('Task Durations'!$B$14:$B$53,"Direct",'Task Durations'!BC$14:BC$53)</f>
        <v>44.616666666666667</v>
      </c>
      <c r="BC7" s="50">
        <f>+SUMIF('Task Durations'!$B$14:$B$53,"Direct",'Task Durations'!BD$14:BD$53)</f>
        <v>37.049999999999997</v>
      </c>
      <c r="BD7" s="50">
        <f>+SUMIF('Task Durations'!$B$14:$B$53,"Direct",'Task Durations'!BE$14:BE$53)</f>
        <v>13.666666666666668</v>
      </c>
      <c r="BE7" s="50">
        <f>+SUMIF('Task Durations'!$B$14:$B$53,"Direct",'Task Durations'!BF$14:BF$53)</f>
        <v>14.5</v>
      </c>
      <c r="BF7" s="50">
        <f>+SUMIF('Task Durations'!$B$14:$B$53,"Direct",'Task Durations'!BG$14:BG$53)</f>
        <v>24.516666666666669</v>
      </c>
      <c r="BG7" s="50">
        <f>+SUMIF('Task Durations'!$B$14:$B$53,"Direct",'Task Durations'!BH$14:BH$53)</f>
        <v>14.416666666666668</v>
      </c>
      <c r="BH7" s="50">
        <f>+SUMIF('Task Durations'!$B$14:$B$53,"Direct",'Task Durations'!BI$14:BI$53)</f>
        <v>42.3</v>
      </c>
      <c r="BI7" s="50">
        <f>+SUMIF('Task Durations'!$B$14:$B$53,"Direct",'Task Durations'!BJ$14:BJ$53)</f>
        <v>25.583333333333336</v>
      </c>
      <c r="BJ7" s="50">
        <f>+SUMIF('Task Durations'!$B$14:$B$53,"Direct",'Task Durations'!BK$14:BK$53)</f>
        <v>33.166666666666664</v>
      </c>
      <c r="BK7" s="50">
        <f>+SUMIF('Task Durations'!$B$14:$B$53,"Direct",'Task Durations'!BL$14:BL$53)</f>
        <v>41.383333333333333</v>
      </c>
      <c r="BL7" s="50">
        <f>+SUMIF('Task Durations'!$B$14:$B$53,"Direct",'Task Durations'!BM$14:BM$53)</f>
        <v>43.666666666666664</v>
      </c>
      <c r="BM7" s="50">
        <f>+SUMIF('Task Durations'!$B$14:$B$53,"Direct",'Task Durations'!BN$14:BN$53)</f>
        <v>46.31666666666667</v>
      </c>
      <c r="BN7" s="50">
        <f>+SUMIF('Task Durations'!$B$14:$B$53,"Direct",'Task Durations'!BO$14:BO$53)</f>
        <v>50.483333333333334</v>
      </c>
      <c r="BO7" s="50">
        <f>+SUMIF('Task Durations'!$B$14:$B$53,"Direct",'Task Durations'!BP$14:BP$53)</f>
        <v>50.783333333333339</v>
      </c>
      <c r="BP7" s="50">
        <f>+SUMIF('Task Durations'!$B$14:$B$53,"Direct",'Task Durations'!BQ$14:BQ$53)</f>
        <v>57.566666666666656</v>
      </c>
      <c r="BQ7" s="50">
        <f>+SUMIF('Task Durations'!$B$14:$B$53,"Direct",'Task Durations'!BR$14:BR$53)</f>
        <v>63.766666666666666</v>
      </c>
      <c r="BR7" s="50">
        <f>+SUMIF('Task Durations'!$B$14:$B$53,"Direct",'Task Durations'!BS$14:BS$53)</f>
        <v>12.683333333333334</v>
      </c>
      <c r="BS7" s="50">
        <f>+SUMIF('Task Durations'!$B$14:$B$53,"Direct",'Task Durations'!BT$14:BT$53)</f>
        <v>36.81666666666667</v>
      </c>
      <c r="BT7" s="50">
        <f>+SUMIF('Task Durations'!$B$14:$B$53,"Direct",'Task Durations'!BU$14:BU$53)</f>
        <v>77.216666666666669</v>
      </c>
      <c r="BU7" s="50">
        <f>+SUMIF('Task Durations'!$B$14:$B$53,"Direct",'Task Durations'!BV$14:BV$53)</f>
        <v>34.299999999999997</v>
      </c>
      <c r="BV7" s="50">
        <f>+SUMIF('Task Durations'!$B$14:$B$53,"Direct",'Task Durations'!BW$14:BW$53)</f>
        <v>24.216666666666665</v>
      </c>
      <c r="BW7" s="50">
        <f>+SUMIF('Task Durations'!$B$14:$B$53,"Direct",'Task Durations'!BX$14:BX$53)</f>
        <v>16.899999999999999</v>
      </c>
      <c r="BX7" s="50">
        <f>+SUMIF('Task Durations'!$B$14:$B$53,"Direct",'Task Durations'!BY$14:BY$53)</f>
        <v>65.666666666666657</v>
      </c>
      <c r="BY7" s="50">
        <f>+SUMIF('Task Durations'!$B$14:$B$53,"Direct",'Task Durations'!BZ$14:BZ$53)</f>
        <v>15.700000000000001</v>
      </c>
      <c r="BZ7" s="50">
        <f>+SUMIF('Task Durations'!$B$14:$B$53,"Direct",'Task Durations'!CA$14:CA$53)</f>
        <v>25.533333333333335</v>
      </c>
      <c r="CA7" s="50">
        <f>+SUMIF('Task Durations'!$B$14:$B$53,"Direct",'Task Durations'!CB$14:CB$53)</f>
        <v>26.716666666666669</v>
      </c>
      <c r="CB7" s="50">
        <f>+SUMIF('Task Durations'!$B$14:$B$53,"Direct",'Task Durations'!CC$14:CC$53)</f>
        <v>31.483333333333327</v>
      </c>
      <c r="CC7" s="50">
        <f>+SUMIF('Task Durations'!$B$14:$B$53,"Direct",'Task Durations'!CD$14:CD$53)</f>
        <v>24.333333333333332</v>
      </c>
    </row>
    <row r="8" spans="1:81" x14ac:dyDescent="0.25">
      <c r="A8" s="215"/>
      <c r="B8" s="2" t="s">
        <v>237</v>
      </c>
      <c r="C8" s="50">
        <f>+SUMIF('Task Durations'!$B$14:$B$53,"Internal Travel",'Task Durations'!D$14:D$53)</f>
        <v>31.866666666666667</v>
      </c>
      <c r="D8" s="50">
        <f>+SUMIF('Task Durations'!$B$14:$B$53,"Internal Travel",'Task Durations'!E$14:E$53)</f>
        <v>7.1999999999999993</v>
      </c>
      <c r="E8" s="50">
        <f>+SUMIF('Task Durations'!$B$14:$B$53,"Internal Travel",'Task Durations'!F$14:F$53)</f>
        <v>5.0833333333333357</v>
      </c>
      <c r="F8" s="50">
        <f>+SUMIF('Task Durations'!$B$14:$B$53,"Internal Travel",'Task Durations'!G$14:G$53)</f>
        <v>31.749999999999993</v>
      </c>
      <c r="G8" s="50">
        <f>+SUMIF('Task Durations'!$B$14:$B$53,"Internal Travel",'Task Durations'!H$14:H$53)</f>
        <v>2.4166666666666661</v>
      </c>
      <c r="H8" s="50">
        <f>+SUMIF('Task Durations'!$B$14:$B$53,"Internal Travel",'Task Durations'!I$14:I$53)</f>
        <v>2.6666666666666621</v>
      </c>
      <c r="I8" s="50">
        <f>+SUMIF('Task Durations'!$B$14:$B$53,"Internal Travel",'Task Durations'!J$14:J$53)</f>
        <v>3.1833333333333353</v>
      </c>
      <c r="J8" s="50">
        <f>+SUMIF('Task Durations'!$B$14:$B$53,"Internal Travel",'Task Durations'!K$14:K$53)</f>
        <v>1.7999999999999994</v>
      </c>
      <c r="K8" s="50">
        <f>+SUMIF('Task Durations'!$B$14:$B$53,"Internal Travel",'Task Durations'!L$14:L$53)</f>
        <v>12.933333333333328</v>
      </c>
      <c r="L8" s="50">
        <f>+SUMIF('Task Durations'!$B$14:$B$53,"Internal Travel",'Task Durations'!M$14:M$53)</f>
        <v>2.3166666666666629</v>
      </c>
      <c r="M8" s="50">
        <f>+SUMIF('Task Durations'!$B$14:$B$53,"Internal Travel",'Task Durations'!N$14:N$53)</f>
        <v>14.183333333333334</v>
      </c>
      <c r="N8" s="50">
        <f>+SUMIF('Task Durations'!$B$14:$B$53,"Internal Travel",'Task Durations'!O$14:O$53)</f>
        <v>10.950000000000003</v>
      </c>
      <c r="O8" s="50">
        <f>+SUMIF('Task Durations'!$B$14:$B$53,"Internal Travel",'Task Durations'!P$14:P$53)</f>
        <v>10.783333333333328</v>
      </c>
      <c r="P8" s="50">
        <f>+SUMIF('Task Durations'!$B$14:$B$53,"Internal Travel",'Task Durations'!Q$14:Q$53)</f>
        <v>1.0833333333333335</v>
      </c>
      <c r="Q8" s="50">
        <f>+SUMIF('Task Durations'!$B$14:$B$53,"Internal Travel",'Task Durations'!R$14:R$53)</f>
        <v>7.1500000000000057</v>
      </c>
      <c r="R8" s="50">
        <f>+SUMIF('Task Durations'!$B$14:$B$53,"Internal Travel",'Task Durations'!S$14:S$53)</f>
        <v>5.1833333333333318</v>
      </c>
      <c r="S8" s="50">
        <f>+SUMIF('Task Durations'!$B$14:$B$53,"Internal Travel",'Task Durations'!T$14:T$53)</f>
        <v>1.6500000000000026</v>
      </c>
      <c r="T8" s="50">
        <f>+SUMIF('Task Durations'!$B$14:$B$53,"Internal Travel",'Task Durations'!U$14:U$53)</f>
        <v>5.3333333333333304</v>
      </c>
      <c r="U8" s="50">
        <f>+SUMIF('Task Durations'!$B$14:$B$53,"Internal Travel",'Task Durations'!V$14:V$53)</f>
        <v>5.2666666666666631</v>
      </c>
      <c r="V8" s="50">
        <f>+SUMIF('Task Durations'!$B$14:$B$53,"Internal Travel",'Task Durations'!W$14:W$53)</f>
        <v>5.3333333333333357</v>
      </c>
      <c r="W8" s="50">
        <f>+SUMIF('Task Durations'!$B$14:$B$53,"Internal Travel",'Task Durations'!X$14:X$53)</f>
        <v>6.0166666666666684</v>
      </c>
      <c r="X8" s="50">
        <f>+SUMIF('Task Durations'!$B$14:$B$53,"Internal Travel",'Task Durations'!Y$14:Y$53)</f>
        <v>4.8833333333333346</v>
      </c>
      <c r="Y8" s="50">
        <f>+SUMIF('Task Durations'!$B$14:$B$53,"Internal Travel",'Task Durations'!Z$14:Z$53)</f>
        <v>1.800000000000006</v>
      </c>
      <c r="Z8" s="50">
        <f>+SUMIF('Task Durations'!$B$14:$B$53,"Internal Travel",'Task Durations'!AA$14:AA$53)</f>
        <v>4.7833333333333341</v>
      </c>
      <c r="AA8" s="50">
        <f>+SUMIF('Task Durations'!$B$14:$B$53,"Internal Travel",'Task Durations'!AB$14:AB$53)</f>
        <v>2.6500000000000012</v>
      </c>
      <c r="AB8" s="50">
        <f>+SUMIF('Task Durations'!$B$14:$B$53,"Internal Travel",'Task Durations'!AC$14:AC$53)</f>
        <v>29.316666666666666</v>
      </c>
      <c r="AC8" s="50">
        <f>+SUMIF('Task Durations'!$B$14:$B$53,"Internal Travel",'Task Durations'!AD$14:AD$53)</f>
        <v>2.2499999999999982</v>
      </c>
      <c r="AD8" s="50">
        <f>+SUMIF('Task Durations'!$B$14:$B$53,"Internal Travel",'Task Durations'!AE$14:AE$53)</f>
        <v>4.0000000000000018</v>
      </c>
      <c r="AE8" s="50">
        <f>+SUMIF('Task Durations'!$B$14:$B$53,"Internal Travel",'Task Durations'!AF$14:AF$53)</f>
        <v>2.3999999999999995</v>
      </c>
      <c r="AF8" s="50">
        <f>+SUMIF('Task Durations'!$B$14:$B$53,"Internal Travel",'Task Durations'!AG$14:AG$53)</f>
        <v>0.30000000000000054</v>
      </c>
      <c r="AG8" s="50">
        <f>+SUMIF('Task Durations'!$B$14:$B$53,"Internal Travel",'Task Durations'!AH$14:AH$53)</f>
        <v>5.8666666666666707</v>
      </c>
      <c r="AH8" s="50">
        <f>+SUMIF('Task Durations'!$B$14:$B$53,"Internal Travel",'Task Durations'!AI$14:AI$53)</f>
        <v>6.0166666666666657</v>
      </c>
      <c r="AI8" s="50">
        <f>+SUMIF('Task Durations'!$B$14:$B$53,"Internal Travel",'Task Durations'!AJ$14:AJ$53)</f>
        <v>2.9166666666666661</v>
      </c>
      <c r="AJ8" s="50">
        <f>+SUMIF('Task Durations'!$B$14:$B$53,"Internal Travel",'Task Durations'!AK$14:AK$53)</f>
        <v>4.5833333333333339</v>
      </c>
      <c r="AK8" s="50">
        <f>+SUMIF('Task Durations'!$B$14:$B$53,"Internal Travel",'Task Durations'!AL$14:AL$53)</f>
        <v>12.466666666666665</v>
      </c>
      <c r="AL8" s="50">
        <f>+SUMIF('Task Durations'!$B$14:$B$53,"Internal Travel",'Task Durations'!AM$14:AM$53)</f>
        <v>2.2333333333333352</v>
      </c>
      <c r="AM8" s="50">
        <f>+SUMIF('Task Durations'!$B$14:$B$53,"Internal Travel",'Task Durations'!AN$14:AN$53)</f>
        <v>17.683333333333334</v>
      </c>
      <c r="AN8" s="50">
        <f>+SUMIF('Task Durations'!$B$14:$B$53,"Internal Travel",'Task Durations'!AO$14:AO$53)</f>
        <v>2.2666666666666675</v>
      </c>
      <c r="AO8" s="50">
        <f>+SUMIF('Task Durations'!$B$14:$B$53,"Internal Travel",'Task Durations'!AP$14:AP$53)</f>
        <v>0.79999999999999871</v>
      </c>
      <c r="AP8" s="50">
        <f>+SUMIF('Task Durations'!$B$14:$B$53,"Internal Travel",'Task Durations'!AQ$14:AQ$53)</f>
        <v>7.5666666666666718</v>
      </c>
      <c r="AQ8" s="50">
        <f>+SUMIF('Task Durations'!$B$14:$B$53,"Internal Travel",'Task Durations'!AR$14:AR$53)</f>
        <v>3.9333333333333318</v>
      </c>
      <c r="AR8" s="50">
        <f>+SUMIF('Task Durations'!$B$14:$B$53,"Internal Travel",'Task Durations'!AS$14:AS$53)</f>
        <v>9.1833333333333336</v>
      </c>
      <c r="AS8" s="50">
        <f>+SUMIF('Task Durations'!$B$14:$B$53,"Internal Travel",'Task Durations'!AT$14:AT$53)</f>
        <v>7.0500000000000007</v>
      </c>
      <c r="AT8" s="50">
        <f>+SUMIF('Task Durations'!$B$14:$B$53,"Internal Travel",'Task Durations'!AU$14:AU$53)</f>
        <v>5.9499999999999984</v>
      </c>
      <c r="AU8" s="50">
        <f>+SUMIF('Task Durations'!$B$14:$B$53,"Internal Travel",'Task Durations'!AV$14:AV$53)</f>
        <v>12.75</v>
      </c>
      <c r="AV8" s="50">
        <f>+SUMIF('Task Durations'!$B$14:$B$53,"Internal Travel",'Task Durations'!AW$14:AW$53)</f>
        <v>12.799999999999997</v>
      </c>
      <c r="AW8" s="50">
        <f>+SUMIF('Task Durations'!$B$14:$B$53,"Internal Travel",'Task Durations'!AX$14:AX$53)</f>
        <v>11.033333333333333</v>
      </c>
      <c r="AX8" s="50">
        <f>+SUMIF('Task Durations'!$B$14:$B$53,"Internal Travel",'Task Durations'!AY$14:AY$53)</f>
        <v>12</v>
      </c>
      <c r="AY8" s="50">
        <f>+SUMIF('Task Durations'!$B$14:$B$53,"Internal Travel",'Task Durations'!AZ$14:AZ$53)</f>
        <v>1.583333333333329</v>
      </c>
      <c r="AZ8" s="50">
        <f>+SUMIF('Task Durations'!$B$14:$B$53,"Internal Travel",'Task Durations'!BA$14:BA$53)</f>
        <v>17.449999999999996</v>
      </c>
      <c r="BA8" s="50">
        <f>+SUMIF('Task Durations'!$B$14:$B$53,"Internal Travel",'Task Durations'!BB$14:BB$53)</f>
        <v>0.70000000000000095</v>
      </c>
      <c r="BB8" s="50">
        <f>+SUMIF('Task Durations'!$B$14:$B$53,"Internal Travel",'Task Durations'!BC$14:BC$53)</f>
        <v>11.933333333333334</v>
      </c>
      <c r="BC8" s="50">
        <f>+SUMIF('Task Durations'!$B$14:$B$53,"Internal Travel",'Task Durations'!BD$14:BD$53)</f>
        <v>10.433333333333334</v>
      </c>
      <c r="BD8" s="50">
        <f>+SUMIF('Task Durations'!$B$14:$B$53,"Internal Travel",'Task Durations'!BE$14:BE$53)</f>
        <v>12.68333333333333</v>
      </c>
      <c r="BE8" s="50">
        <f>+SUMIF('Task Durations'!$B$14:$B$53,"Internal Travel",'Task Durations'!BF$14:BF$53)</f>
        <v>12.500000000000002</v>
      </c>
      <c r="BF8" s="50">
        <f>+SUMIF('Task Durations'!$B$14:$B$53,"Internal Travel",'Task Durations'!BG$14:BG$53)</f>
        <v>13.650000000000004</v>
      </c>
      <c r="BG8" s="50">
        <f>+SUMIF('Task Durations'!$B$14:$B$53,"Internal Travel",'Task Durations'!BH$14:BH$53)</f>
        <v>11.099999999999998</v>
      </c>
      <c r="BH8" s="50">
        <f>+SUMIF('Task Durations'!$B$14:$B$53,"Internal Travel",'Task Durations'!BI$14:BI$53)</f>
        <v>7.3500000000000005</v>
      </c>
      <c r="BI8" s="50">
        <f>+SUMIF('Task Durations'!$B$14:$B$53,"Internal Travel",'Task Durations'!BJ$14:BJ$53)</f>
        <v>4.2166666666666677</v>
      </c>
      <c r="BJ8" s="50">
        <f>+SUMIF('Task Durations'!$B$14:$B$53,"Internal Travel",'Task Durations'!BK$14:BK$53)</f>
        <v>6.6999999999999993</v>
      </c>
      <c r="BK8" s="50">
        <f>+SUMIF('Task Durations'!$B$14:$B$53,"Internal Travel",'Task Durations'!BL$14:BL$53)</f>
        <v>5.9333333333333336</v>
      </c>
      <c r="BL8" s="50">
        <f>+SUMIF('Task Durations'!$B$14:$B$53,"Internal Travel",'Task Durations'!BM$14:BM$53)</f>
        <v>6.8833333333333364</v>
      </c>
      <c r="BM8" s="50">
        <f>+SUMIF('Task Durations'!$B$14:$B$53,"Internal Travel",'Task Durations'!BN$14:BN$53)</f>
        <v>6.3</v>
      </c>
      <c r="BN8" s="50">
        <f>+SUMIF('Task Durations'!$B$14:$B$53,"Internal Travel",'Task Durations'!BO$14:BO$53)</f>
        <v>20.583333333333329</v>
      </c>
      <c r="BO8" s="50">
        <f>+SUMIF('Task Durations'!$B$14:$B$53,"Internal Travel",'Task Durations'!BP$14:BP$53)</f>
        <v>8.2833333333333314</v>
      </c>
      <c r="BP8" s="50">
        <f>+SUMIF('Task Durations'!$B$14:$B$53,"Internal Travel",'Task Durations'!BQ$14:BQ$53)</f>
        <v>19.583333333333336</v>
      </c>
      <c r="BQ8" s="50">
        <f>+SUMIF('Task Durations'!$B$14:$B$53,"Internal Travel",'Task Durations'!BR$14:BR$53)</f>
        <v>3.1666666666666741</v>
      </c>
      <c r="BR8" s="50">
        <f>+SUMIF('Task Durations'!$B$14:$B$53,"Internal Travel",'Task Durations'!BS$14:BS$53)</f>
        <v>1.4499999999999997</v>
      </c>
      <c r="BS8" s="50">
        <f>+SUMIF('Task Durations'!$B$14:$B$53,"Internal Travel",'Task Durations'!BT$14:BT$53)</f>
        <v>4.9333333333333291</v>
      </c>
      <c r="BT8" s="50">
        <f>+SUMIF('Task Durations'!$B$14:$B$53,"Internal Travel",'Task Durations'!BU$14:BU$53)</f>
        <v>13.616666666666665</v>
      </c>
      <c r="BU8" s="50">
        <f>+SUMIF('Task Durations'!$B$14:$B$53,"Internal Travel",'Task Durations'!BV$14:BV$53)</f>
        <v>5.3000000000000052</v>
      </c>
      <c r="BV8" s="50">
        <f>+SUMIF('Task Durations'!$B$14:$B$53,"Internal Travel",'Task Durations'!BW$14:BW$53)</f>
        <v>7.9000000000000021</v>
      </c>
      <c r="BW8" s="50">
        <f>+SUMIF('Task Durations'!$B$14:$B$53,"Internal Travel",'Task Durations'!BX$14:BX$53)</f>
        <v>9.3833333333333364</v>
      </c>
      <c r="BX8" s="50">
        <f>+SUMIF('Task Durations'!$B$14:$B$53,"Internal Travel",'Task Durations'!BY$14:BY$53)</f>
        <v>10.416666666666666</v>
      </c>
      <c r="BY8" s="50">
        <f>+SUMIF('Task Durations'!$B$14:$B$53,"Internal Travel",'Task Durations'!BZ$14:BZ$53)</f>
        <v>1.349999999999997</v>
      </c>
      <c r="BZ8" s="50">
        <f>+SUMIF('Task Durations'!$B$14:$B$53,"Internal Travel",'Task Durations'!CA$14:CA$53)</f>
        <v>4.5500000000000007</v>
      </c>
      <c r="CA8" s="50">
        <f>+SUMIF('Task Durations'!$B$14:$B$53,"Internal Travel",'Task Durations'!CB$14:CB$53)</f>
        <v>6.2166666666666677</v>
      </c>
      <c r="CB8" s="50">
        <f>+SUMIF('Task Durations'!$B$14:$B$53,"Internal Travel",'Task Durations'!CC$14:CC$53)</f>
        <v>5.0500000000000034</v>
      </c>
      <c r="CC8" s="50">
        <f>+SUMIF('Task Durations'!$B$14:$B$53,"Internal Travel",'Task Durations'!CD$14:CD$53)</f>
        <v>8.3499999999999979</v>
      </c>
    </row>
    <row r="9" spans="1:81" x14ac:dyDescent="0.25">
      <c r="A9" s="215"/>
      <c r="B9" s="2" t="s">
        <v>238</v>
      </c>
      <c r="C9" s="50">
        <f>+(C7+C4)/C7</f>
        <v>3.3200000000000003</v>
      </c>
      <c r="D9" s="50">
        <f t="shared" ref="D9:AG9" si="3">+(D7+D5)/D7</f>
        <v>1.7649643053267436</v>
      </c>
      <c r="E9" s="50">
        <f t="shared" si="3"/>
        <v>2.4401679496151161</v>
      </c>
      <c r="F9" s="50">
        <f t="shared" si="3"/>
        <v>1.3960377178778931</v>
      </c>
      <c r="G9" s="50">
        <f t="shared" si="3"/>
        <v>5</v>
      </c>
      <c r="H9" s="50">
        <f t="shared" si="3"/>
        <v>2.0293965961836</v>
      </c>
      <c r="I9" s="50">
        <f t="shared" si="3"/>
        <v>2.0040281973816718</v>
      </c>
      <c r="J9" s="50">
        <f t="shared" si="3"/>
        <v>1.8472686733556301</v>
      </c>
      <c r="K9" s="50">
        <f t="shared" si="3"/>
        <v>2.6844765342960293</v>
      </c>
      <c r="L9" s="50">
        <f t="shared" si="3"/>
        <v>1.8442449841605069</v>
      </c>
      <c r="M9" s="50">
        <f t="shared" si="3"/>
        <v>1.4450327000934289</v>
      </c>
      <c r="N9" s="50">
        <f t="shared" si="3"/>
        <v>2.5469824293353702</v>
      </c>
      <c r="O9" s="50">
        <f t="shared" si="3"/>
        <v>1.4020787746170678</v>
      </c>
      <c r="P9" s="50">
        <f t="shared" si="3"/>
        <v>6.6772486772486772</v>
      </c>
      <c r="Q9" s="50">
        <f t="shared" si="3"/>
        <v>1.8694724001219882</v>
      </c>
      <c r="R9" s="50">
        <f t="shared" si="3"/>
        <v>1.6577301161751565</v>
      </c>
      <c r="S9" s="50">
        <f t="shared" si="3"/>
        <v>1.3010887772194306</v>
      </c>
      <c r="T9" s="50">
        <f t="shared" si="3"/>
        <v>1.385231825987407</v>
      </c>
      <c r="U9" s="50">
        <f t="shared" si="3"/>
        <v>1.4640826873385013</v>
      </c>
      <c r="V9" s="50">
        <f t="shared" si="3"/>
        <v>1.2336956521739131</v>
      </c>
      <c r="W9" s="50">
        <f t="shared" si="3"/>
        <v>2.0687311178247736</v>
      </c>
      <c r="X9" s="50">
        <f t="shared" si="3"/>
        <v>2.2406992380098609</v>
      </c>
      <c r="Y9" s="50">
        <f t="shared" si="3"/>
        <v>1.5072403806371535</v>
      </c>
      <c r="Z9" s="50">
        <f t="shared" si="3"/>
        <v>1.5453571428571429</v>
      </c>
      <c r="AA9" s="50">
        <f t="shared" si="3"/>
        <v>2.1758241758241756</v>
      </c>
      <c r="AB9" s="50">
        <f t="shared" si="3"/>
        <v>3.9577735124760078</v>
      </c>
      <c r="AC9" s="50">
        <f t="shared" si="3"/>
        <v>7.0864600326264275</v>
      </c>
      <c r="AD9" s="50">
        <f t="shared" si="3"/>
        <v>1.3952952029520294</v>
      </c>
      <c r="AE9" s="50">
        <f t="shared" si="3"/>
        <v>1.1606299212598423</v>
      </c>
      <c r="AF9" s="50">
        <f t="shared" si="3"/>
        <v>3.2863202545068928</v>
      </c>
      <c r="AG9" s="50">
        <f t="shared" si="3"/>
        <v>1.3823529411764708</v>
      </c>
      <c r="AH9" s="50">
        <f t="shared" ref="AH9:BM9" si="4">+(AH7+AH5)/AH7</f>
        <v>1.637312755333636</v>
      </c>
      <c r="AI9" s="50">
        <f t="shared" si="4"/>
        <v>2.2733333333333334</v>
      </c>
      <c r="AJ9" s="50">
        <f t="shared" si="4"/>
        <v>1.9985869053226566</v>
      </c>
      <c r="AK9" s="50">
        <f t="shared" si="4"/>
        <v>1.2909688013136289</v>
      </c>
      <c r="AL9" s="50">
        <f t="shared" si="4"/>
        <v>1.6282751091703056</v>
      </c>
      <c r="AM9" s="50">
        <f t="shared" si="4"/>
        <v>2.449240121580547</v>
      </c>
      <c r="AN9" s="50">
        <f t="shared" si="4"/>
        <v>1.9189873417721519</v>
      </c>
      <c r="AO9" s="50">
        <f t="shared" si="4"/>
        <v>1.6640903686087989</v>
      </c>
      <c r="AP9" s="50">
        <f t="shared" si="4"/>
        <v>1.1546191247974067</v>
      </c>
      <c r="AQ9" s="50">
        <f t="shared" si="4"/>
        <v>1.418200408997955</v>
      </c>
      <c r="AR9" s="50">
        <f t="shared" si="4"/>
        <v>1.533715925394548</v>
      </c>
      <c r="AS9" s="50">
        <f t="shared" si="4"/>
        <v>1.4937070938215102</v>
      </c>
      <c r="AT9" s="50">
        <f t="shared" si="4"/>
        <v>1.6287508722958828</v>
      </c>
      <c r="AU9" s="50">
        <f t="shared" si="4"/>
        <v>1.4217311233885821</v>
      </c>
      <c r="AV9" s="50">
        <f t="shared" si="4"/>
        <v>1.7642706131078225</v>
      </c>
      <c r="AW9" s="50">
        <f t="shared" si="4"/>
        <v>1.3976575571667595</v>
      </c>
      <c r="AX9" s="50">
        <f t="shared" si="4"/>
        <v>1.8722222222222222</v>
      </c>
      <c r="AY9" s="50">
        <f t="shared" si="4"/>
        <v>1.2578475336322867</v>
      </c>
      <c r="AZ9" s="50">
        <f t="shared" si="4"/>
        <v>2.0881207400194741</v>
      </c>
      <c r="BA9" s="50">
        <f t="shared" si="4"/>
        <v>2.551413881748072</v>
      </c>
      <c r="BB9" s="50">
        <f t="shared" si="4"/>
        <v>1.4183787822189018</v>
      </c>
      <c r="BC9" s="50">
        <f t="shared" si="4"/>
        <v>1.4363472784525417</v>
      </c>
      <c r="BD9" s="50">
        <f t="shared" si="4"/>
        <v>2.5829268292682923</v>
      </c>
      <c r="BE9" s="50">
        <f t="shared" si="4"/>
        <v>2.4459770114942527</v>
      </c>
      <c r="BF9" s="50">
        <f t="shared" si="4"/>
        <v>1.8259687287559481</v>
      </c>
      <c r="BG9" s="50">
        <f t="shared" si="4"/>
        <v>2.3895953757225432</v>
      </c>
      <c r="BH9" s="50">
        <f t="shared" si="4"/>
        <v>1.3900709219858156</v>
      </c>
      <c r="BI9" s="50">
        <f t="shared" si="4"/>
        <v>1.9947882736156355</v>
      </c>
      <c r="BJ9" s="50">
        <f t="shared" si="4"/>
        <v>1.6964824120603017</v>
      </c>
      <c r="BK9" s="50">
        <f t="shared" si="4"/>
        <v>1.3938783729359647</v>
      </c>
      <c r="BL9" s="50">
        <f t="shared" si="4"/>
        <v>1.3549618320610688</v>
      </c>
      <c r="BM9" s="50">
        <f t="shared" si="4"/>
        <v>1.3652392947103276</v>
      </c>
      <c r="BN9" s="50">
        <f>+(BN7+BN5)/BN7</f>
        <v>2.4437107956421258</v>
      </c>
      <c r="BO9" s="50">
        <f>+(BO7+BO5)/BO7</f>
        <v>1.5756481785362653</v>
      </c>
      <c r="BP9" s="50">
        <f>+(BP7+BP5)/BP7</f>
        <v>2.4128546612623052</v>
      </c>
      <c r="BQ9" s="50">
        <f>+(BQ7+BQ5)/BQ7</f>
        <v>1.5710925248301097</v>
      </c>
      <c r="BR9" s="50">
        <f t="shared" ref="BR9:BY9" si="5">+(BR7+BR5)/BR7</f>
        <v>1.9894875164257557</v>
      </c>
      <c r="BS9" s="50">
        <f t="shared" si="5"/>
        <v>1.6002716161158894</v>
      </c>
      <c r="BT9" s="50">
        <f t="shared" si="5"/>
        <v>1.6837902007338654</v>
      </c>
      <c r="BU9" s="50">
        <f t="shared" si="5"/>
        <v>1.4747327502429544</v>
      </c>
      <c r="BV9" s="50">
        <f t="shared" si="5"/>
        <v>1.6111493461803166</v>
      </c>
      <c r="BW9" s="50">
        <f t="shared" si="5"/>
        <v>1.7554240631163709</v>
      </c>
      <c r="BX9" s="50">
        <f t="shared" si="5"/>
        <v>1.4543147208121829</v>
      </c>
      <c r="BY9" s="50">
        <f t="shared" si="5"/>
        <v>2.0084925690021231</v>
      </c>
      <c r="BZ9" s="50">
        <f>+(BZ7+BZ5)/BZ7</f>
        <v>1.7486945169712793</v>
      </c>
      <c r="CA9" s="50">
        <f>+(CA7+CA5)/CA7</f>
        <v>1.58203368683718</v>
      </c>
      <c r="CB9" s="50">
        <f>+(CB7+CB5)/CB7</f>
        <v>1.4610905240868184</v>
      </c>
      <c r="CC9" s="50">
        <f>+(CC7+CC5)/CC7</f>
        <v>2.0623287671232875</v>
      </c>
    </row>
    <row r="10" spans="1:81" x14ac:dyDescent="0.25">
      <c r="A10" s="215"/>
      <c r="B10" s="49" t="s">
        <v>247</v>
      </c>
      <c r="C10" s="50">
        <f>+(C7+C5)/C7</f>
        <v>1.7451851851851852</v>
      </c>
      <c r="D10" s="50">
        <f t="shared" ref="D10:AG10" si="6">+(D7+D5)/D7</f>
        <v>1.7649643053267436</v>
      </c>
      <c r="E10" s="50">
        <f t="shared" si="6"/>
        <v>2.4401679496151161</v>
      </c>
      <c r="F10" s="50">
        <f t="shared" si="6"/>
        <v>1.3960377178778931</v>
      </c>
      <c r="G10" s="50">
        <f t="shared" si="6"/>
        <v>5</v>
      </c>
      <c r="H10" s="50">
        <f t="shared" si="6"/>
        <v>2.0293965961836</v>
      </c>
      <c r="I10" s="50">
        <f t="shared" si="6"/>
        <v>2.0040281973816718</v>
      </c>
      <c r="J10" s="50">
        <f t="shared" si="6"/>
        <v>1.8472686733556301</v>
      </c>
      <c r="K10" s="50">
        <f t="shared" si="6"/>
        <v>2.6844765342960293</v>
      </c>
      <c r="L10" s="50">
        <f t="shared" si="6"/>
        <v>1.8442449841605069</v>
      </c>
      <c r="M10" s="50">
        <f t="shared" si="6"/>
        <v>1.4450327000934289</v>
      </c>
      <c r="N10" s="50">
        <f t="shared" si="6"/>
        <v>2.5469824293353702</v>
      </c>
      <c r="O10" s="50">
        <f t="shared" si="6"/>
        <v>1.4020787746170678</v>
      </c>
      <c r="P10" s="50">
        <f t="shared" si="6"/>
        <v>6.6772486772486772</v>
      </c>
      <c r="Q10" s="50">
        <f t="shared" si="6"/>
        <v>1.8694724001219882</v>
      </c>
      <c r="R10" s="50">
        <f t="shared" si="6"/>
        <v>1.6577301161751565</v>
      </c>
      <c r="S10" s="50">
        <f t="shared" si="6"/>
        <v>1.3010887772194306</v>
      </c>
      <c r="T10" s="50">
        <f t="shared" si="6"/>
        <v>1.385231825987407</v>
      </c>
      <c r="U10" s="50">
        <f t="shared" si="6"/>
        <v>1.4640826873385013</v>
      </c>
      <c r="V10" s="50">
        <f t="shared" si="6"/>
        <v>1.2336956521739131</v>
      </c>
      <c r="W10" s="50">
        <f t="shared" si="6"/>
        <v>2.0687311178247736</v>
      </c>
      <c r="X10" s="50">
        <f t="shared" si="6"/>
        <v>2.2406992380098609</v>
      </c>
      <c r="Y10" s="50">
        <f t="shared" si="6"/>
        <v>1.5072403806371535</v>
      </c>
      <c r="Z10" s="50">
        <f t="shared" si="6"/>
        <v>1.5453571428571429</v>
      </c>
      <c r="AA10" s="50">
        <f t="shared" si="6"/>
        <v>2.1758241758241756</v>
      </c>
      <c r="AB10" s="50">
        <f t="shared" si="6"/>
        <v>3.9577735124760078</v>
      </c>
      <c r="AC10" s="50">
        <f t="shared" si="6"/>
        <v>7.0864600326264275</v>
      </c>
      <c r="AD10" s="50">
        <f t="shared" si="6"/>
        <v>1.3952952029520294</v>
      </c>
      <c r="AE10" s="50">
        <f t="shared" si="6"/>
        <v>1.1606299212598423</v>
      </c>
      <c r="AF10" s="50">
        <f t="shared" si="6"/>
        <v>3.2863202545068928</v>
      </c>
      <c r="AG10" s="50">
        <f t="shared" si="6"/>
        <v>1.3823529411764708</v>
      </c>
      <c r="AH10" s="50">
        <f t="shared" ref="AH10:BM10" si="7">+(AH7+AH5)/AH7</f>
        <v>1.637312755333636</v>
      </c>
      <c r="AI10" s="50">
        <f t="shared" si="7"/>
        <v>2.2733333333333334</v>
      </c>
      <c r="AJ10" s="50">
        <f t="shared" si="7"/>
        <v>1.9985869053226566</v>
      </c>
      <c r="AK10" s="50">
        <f t="shared" si="7"/>
        <v>1.2909688013136289</v>
      </c>
      <c r="AL10" s="50">
        <f t="shared" si="7"/>
        <v>1.6282751091703056</v>
      </c>
      <c r="AM10" s="50">
        <f t="shared" si="7"/>
        <v>2.449240121580547</v>
      </c>
      <c r="AN10" s="50">
        <f t="shared" si="7"/>
        <v>1.9189873417721519</v>
      </c>
      <c r="AO10" s="50">
        <f t="shared" si="7"/>
        <v>1.6640903686087989</v>
      </c>
      <c r="AP10" s="50">
        <f t="shared" si="7"/>
        <v>1.1546191247974067</v>
      </c>
      <c r="AQ10" s="50">
        <f t="shared" si="7"/>
        <v>1.418200408997955</v>
      </c>
      <c r="AR10" s="50">
        <f t="shared" si="7"/>
        <v>1.533715925394548</v>
      </c>
      <c r="AS10" s="50">
        <f t="shared" si="7"/>
        <v>1.4937070938215102</v>
      </c>
      <c r="AT10" s="50">
        <f t="shared" si="7"/>
        <v>1.6287508722958828</v>
      </c>
      <c r="AU10" s="50">
        <f t="shared" si="7"/>
        <v>1.4217311233885821</v>
      </c>
      <c r="AV10" s="50">
        <f t="shared" si="7"/>
        <v>1.7642706131078225</v>
      </c>
      <c r="AW10" s="50">
        <f t="shared" si="7"/>
        <v>1.3976575571667595</v>
      </c>
      <c r="AX10" s="50">
        <f t="shared" si="7"/>
        <v>1.8722222222222222</v>
      </c>
      <c r="AY10" s="50">
        <f t="shared" si="7"/>
        <v>1.2578475336322867</v>
      </c>
      <c r="AZ10" s="50">
        <f t="shared" si="7"/>
        <v>2.0881207400194741</v>
      </c>
      <c r="BA10" s="50">
        <f t="shared" si="7"/>
        <v>2.551413881748072</v>
      </c>
      <c r="BB10" s="50">
        <f t="shared" si="7"/>
        <v>1.4183787822189018</v>
      </c>
      <c r="BC10" s="50">
        <f t="shared" si="7"/>
        <v>1.4363472784525417</v>
      </c>
      <c r="BD10" s="50">
        <f t="shared" si="7"/>
        <v>2.5829268292682923</v>
      </c>
      <c r="BE10" s="50">
        <f t="shared" si="7"/>
        <v>2.4459770114942527</v>
      </c>
      <c r="BF10" s="50">
        <f t="shared" si="7"/>
        <v>1.8259687287559481</v>
      </c>
      <c r="BG10" s="50">
        <f t="shared" si="7"/>
        <v>2.3895953757225432</v>
      </c>
      <c r="BH10" s="50">
        <f t="shared" si="7"/>
        <v>1.3900709219858156</v>
      </c>
      <c r="BI10" s="50">
        <f t="shared" si="7"/>
        <v>1.9947882736156355</v>
      </c>
      <c r="BJ10" s="50">
        <f t="shared" si="7"/>
        <v>1.6964824120603017</v>
      </c>
      <c r="BK10" s="50">
        <f t="shared" si="7"/>
        <v>1.3938783729359647</v>
      </c>
      <c r="BL10" s="50">
        <f t="shared" si="7"/>
        <v>1.3549618320610688</v>
      </c>
      <c r="BM10" s="50">
        <f t="shared" si="7"/>
        <v>1.3652392947103276</v>
      </c>
      <c r="BN10" s="50">
        <f>+(BN7+BN5)/BN7</f>
        <v>2.4437107956421258</v>
      </c>
      <c r="BO10" s="50">
        <f>+(BO7+BO5)/BO7</f>
        <v>1.5756481785362653</v>
      </c>
      <c r="BP10" s="50">
        <f>+(BP7+BP5)/BP7</f>
        <v>2.4128546612623052</v>
      </c>
      <c r="BQ10" s="50">
        <f>+(BQ7+BQ5)/BQ7</f>
        <v>1.5710925248301097</v>
      </c>
      <c r="BR10" s="50">
        <f t="shared" ref="BR10:BY10" si="8">+(BR7+BR5)/BR7</f>
        <v>1.9894875164257557</v>
      </c>
      <c r="BS10" s="50">
        <f t="shared" si="8"/>
        <v>1.6002716161158894</v>
      </c>
      <c r="BT10" s="50">
        <f t="shared" si="8"/>
        <v>1.6837902007338654</v>
      </c>
      <c r="BU10" s="50">
        <f t="shared" si="8"/>
        <v>1.4747327502429544</v>
      </c>
      <c r="BV10" s="50">
        <f t="shared" si="8"/>
        <v>1.6111493461803166</v>
      </c>
      <c r="BW10" s="50">
        <f t="shared" si="8"/>
        <v>1.7554240631163709</v>
      </c>
      <c r="BX10" s="50">
        <f t="shared" si="8"/>
        <v>1.4543147208121829</v>
      </c>
      <c r="BY10" s="50">
        <f t="shared" si="8"/>
        <v>2.0084925690021231</v>
      </c>
      <c r="BZ10" s="50">
        <f>+(BZ7+BZ5)/BZ7</f>
        <v>1.7486945169712793</v>
      </c>
      <c r="CA10" s="50">
        <f>+(CA7+CA5)/CA7</f>
        <v>1.58203368683718</v>
      </c>
      <c r="CB10" s="50">
        <f>+(CB7+CB5)/CB7</f>
        <v>1.4610905240868184</v>
      </c>
      <c r="CC10" s="50">
        <f>+(CC7+CC5)/CC7</f>
        <v>2.0623287671232875</v>
      </c>
    </row>
    <row r="11" spans="1:81" x14ac:dyDescent="0.25">
      <c r="A11" s="215"/>
      <c r="B11" s="49" t="s">
        <v>248</v>
      </c>
      <c r="C11" s="50">
        <f>+(C7+C6)/C7</f>
        <v>2.5748148148148151</v>
      </c>
      <c r="D11" s="50">
        <f t="shared" ref="D11:AG11" si="9">+(D7+D6)/D7</f>
        <v>1.8731466227347611</v>
      </c>
      <c r="E11" s="50">
        <f t="shared" si="9"/>
        <v>1.713785864240728</v>
      </c>
      <c r="F11" s="50">
        <f t="shared" si="9"/>
        <v>1.0853414610915326</v>
      </c>
      <c r="G11" s="50">
        <f t="shared" si="9"/>
        <v>2.0171428571428569</v>
      </c>
      <c r="H11" s="50">
        <f t="shared" si="9"/>
        <v>3.7380092831356371</v>
      </c>
      <c r="I11" s="50">
        <f t="shared" si="9"/>
        <v>1.4833836858006044</v>
      </c>
      <c r="J11" s="50">
        <f t="shared" si="9"/>
        <v>1.5707915273132667</v>
      </c>
      <c r="K11" s="50">
        <f t="shared" si="9"/>
        <v>2.0953068592057762</v>
      </c>
      <c r="L11" s="50">
        <f t="shared" si="9"/>
        <v>1.6177402323125658</v>
      </c>
      <c r="M11" s="50">
        <f t="shared" si="9"/>
        <v>1.6524447212706321</v>
      </c>
      <c r="N11" s="50">
        <f t="shared" si="9"/>
        <v>1.7303284950343774</v>
      </c>
      <c r="O11" s="50">
        <f t="shared" si="9"/>
        <v>1.1615609044493072</v>
      </c>
      <c r="P11" s="50">
        <f t="shared" si="9"/>
        <v>4.9047619047619051</v>
      </c>
      <c r="Q11" s="50">
        <f t="shared" si="9"/>
        <v>1.4208600182982618</v>
      </c>
      <c r="R11" s="50">
        <f t="shared" si="9"/>
        <v>1.0370866845397677</v>
      </c>
      <c r="S11" s="50">
        <f t="shared" si="9"/>
        <v>1.0154941373534339</v>
      </c>
      <c r="T11" s="50">
        <f t="shared" si="9"/>
        <v>1.1202060675443617</v>
      </c>
      <c r="U11" s="50">
        <f t="shared" si="9"/>
        <v>1.1085271317829457</v>
      </c>
      <c r="V11" s="50">
        <f t="shared" si="9"/>
        <v>1.4037267080745339</v>
      </c>
      <c r="W11" s="50">
        <f t="shared" si="9"/>
        <v>1.088368580060423</v>
      </c>
      <c r="X11" s="50">
        <f t="shared" si="9"/>
        <v>1.1277454056476917</v>
      </c>
      <c r="Y11" s="50">
        <f t="shared" si="9"/>
        <v>1.7389325610260653</v>
      </c>
      <c r="Z11" s="50">
        <f t="shared" si="9"/>
        <v>2.4910714285714288</v>
      </c>
      <c r="AA11" s="50">
        <f t="shared" si="9"/>
        <v>2.6012558869701725</v>
      </c>
      <c r="AB11" s="50">
        <f t="shared" si="9"/>
        <v>3.3608445297504796</v>
      </c>
      <c r="AC11" s="50">
        <f t="shared" si="9"/>
        <v>3.5513866231647633</v>
      </c>
      <c r="AD11" s="50">
        <f t="shared" si="9"/>
        <v>1.2952029520295203</v>
      </c>
      <c r="AE11" s="50">
        <f t="shared" si="9"/>
        <v>1.4566929133858266</v>
      </c>
      <c r="AF11" s="50">
        <f t="shared" si="9"/>
        <v>1.9278897136797455</v>
      </c>
      <c r="AG11" s="50">
        <f t="shared" si="9"/>
        <v>1.1311274509803921</v>
      </c>
      <c r="AH11" s="50">
        <f t="shared" ref="AH11:BM11" si="10">+(AH7+AH6)/AH7</f>
        <v>1.2832501134816159</v>
      </c>
      <c r="AI11" s="50">
        <f t="shared" si="10"/>
        <v>6.4399999999999995</v>
      </c>
      <c r="AJ11" s="50">
        <f t="shared" si="10"/>
        <v>1.7630711257654264</v>
      </c>
      <c r="AK11" s="50">
        <f t="shared" si="10"/>
        <v>2.5517241379310347</v>
      </c>
      <c r="AL11" s="50">
        <f t="shared" si="10"/>
        <v>2.8378820960698694</v>
      </c>
      <c r="AM11" s="50">
        <f t="shared" si="10"/>
        <v>4.7106382978723405</v>
      </c>
      <c r="AN11" s="50">
        <f t="shared" si="10"/>
        <v>1.3358649789029535</v>
      </c>
      <c r="AO11" s="50">
        <f t="shared" si="10"/>
        <v>1</v>
      </c>
      <c r="AP11" s="50">
        <f t="shared" si="10"/>
        <v>1.1067531064289573</v>
      </c>
      <c r="AQ11" s="50">
        <f t="shared" si="10"/>
        <v>1.2488070892978869</v>
      </c>
      <c r="AR11" s="50">
        <f t="shared" si="10"/>
        <v>1.0860832137733143</v>
      </c>
      <c r="AS11" s="50">
        <f t="shared" si="10"/>
        <v>1</v>
      </c>
      <c r="AT11" s="50">
        <f t="shared" si="10"/>
        <v>1.2721563154221911</v>
      </c>
      <c r="AU11" s="50">
        <f t="shared" si="10"/>
        <v>1.4475138121546962</v>
      </c>
      <c r="AV11" s="50">
        <f t="shared" si="10"/>
        <v>1.2711416490486258</v>
      </c>
      <c r="AW11" s="50">
        <f t="shared" si="10"/>
        <v>1.8059118795315114</v>
      </c>
      <c r="AX11" s="50">
        <f t="shared" si="10"/>
        <v>1.6222222222222222</v>
      </c>
      <c r="AY11" s="50">
        <f t="shared" si="10"/>
        <v>1.5280269058295963</v>
      </c>
      <c r="AZ11" s="50">
        <f t="shared" si="10"/>
        <v>1.3086660175267768</v>
      </c>
      <c r="BA11" s="50">
        <f t="shared" si="10"/>
        <v>2.4575835475578405</v>
      </c>
      <c r="BB11" s="50">
        <f t="shared" si="10"/>
        <v>1.4094135225999254</v>
      </c>
      <c r="BC11" s="50">
        <f t="shared" si="10"/>
        <v>1.3306342780026992</v>
      </c>
      <c r="BD11" s="50">
        <f t="shared" si="10"/>
        <v>1.9878048780487805</v>
      </c>
      <c r="BE11" s="50">
        <f t="shared" si="10"/>
        <v>2.0689655172413794</v>
      </c>
      <c r="BF11" s="50">
        <f t="shared" si="10"/>
        <v>1.6118286879673689</v>
      </c>
      <c r="BG11" s="50">
        <f t="shared" si="10"/>
        <v>2.144508670520231</v>
      </c>
      <c r="BH11" s="50">
        <f t="shared" si="10"/>
        <v>1.3073286052009456</v>
      </c>
      <c r="BI11" s="50">
        <f t="shared" si="10"/>
        <v>2.1237785016286646</v>
      </c>
      <c r="BJ11" s="50">
        <f t="shared" si="10"/>
        <v>2.3758793969849248</v>
      </c>
      <c r="BK11" s="50">
        <f t="shared" si="10"/>
        <v>1.0410793395086591</v>
      </c>
      <c r="BL11" s="50">
        <f t="shared" si="10"/>
        <v>1.0461832061068701</v>
      </c>
      <c r="BM11" s="50">
        <f t="shared" si="10"/>
        <v>1.0295070169125584</v>
      </c>
      <c r="BN11" s="50">
        <f>+(BN7+BN6)/BN7</f>
        <v>1.3902277979531199</v>
      </c>
      <c r="BO11" s="50">
        <f>+(BO7+BO6)/BO7</f>
        <v>1.127994748933377</v>
      </c>
      <c r="BP11" s="50">
        <f>+(BP7+BP6)/BP7</f>
        <v>1.3314997104806023</v>
      </c>
      <c r="BQ11" s="50">
        <f>+(BQ7+BQ6)/BQ7</f>
        <v>1.6743335075797177</v>
      </c>
      <c r="BR11" s="50">
        <f t="shared" ref="BR11:BY11" si="11">+(BR7+BR6)/BR7</f>
        <v>4.9014454664914586</v>
      </c>
      <c r="BS11" s="50">
        <f t="shared" si="11"/>
        <v>1.7062019013128111</v>
      </c>
      <c r="BT11" s="50">
        <f t="shared" si="11"/>
        <v>1.3431901575652925</v>
      </c>
      <c r="BU11" s="50">
        <f t="shared" si="11"/>
        <v>1.2060252672497569</v>
      </c>
      <c r="BV11" s="50">
        <f t="shared" si="11"/>
        <v>1.0206469373709566</v>
      </c>
      <c r="BW11" s="50">
        <f t="shared" si="11"/>
        <v>1.0591715976331362</v>
      </c>
      <c r="BX11" s="50">
        <f t="shared" si="11"/>
        <v>1.8527918781725889</v>
      </c>
      <c r="BY11" s="50">
        <f t="shared" si="11"/>
        <v>1.543524416135881</v>
      </c>
      <c r="BZ11" s="50">
        <f>+(BZ7+BZ6)/BZ7</f>
        <v>1.7539164490861616</v>
      </c>
      <c r="CA11" s="50">
        <f>+(CA7+CA6)/CA7</f>
        <v>1.4491578290704927</v>
      </c>
      <c r="CB11" s="50">
        <f>+(CB7+CB6)/CB7</f>
        <v>1.4658549497088407</v>
      </c>
      <c r="CC11" s="50">
        <f>+(CC7+CC6)/CC7</f>
        <v>2.4589041095890409</v>
      </c>
    </row>
    <row r="12" spans="1:81" x14ac:dyDescent="0.25">
      <c r="A12" s="215"/>
      <c r="B12" s="2" t="s">
        <v>588</v>
      </c>
      <c r="C12" s="50">
        <f>C4+C7</f>
        <v>74.7</v>
      </c>
      <c r="D12" s="50">
        <f t="shared" ref="D12:BO12" si="12">D4+D7</f>
        <v>80.066666666666663</v>
      </c>
      <c r="E12" s="50">
        <f t="shared" si="12"/>
        <v>150.23333333333335</v>
      </c>
      <c r="F12" s="50">
        <f t="shared" si="12"/>
        <v>259.21666666666664</v>
      </c>
      <c r="G12" s="50">
        <f t="shared" si="12"/>
        <v>35.1</v>
      </c>
      <c r="H12" s="50">
        <f t="shared" si="12"/>
        <v>154.06666666666666</v>
      </c>
      <c r="I12" s="50">
        <f t="shared" si="12"/>
        <v>41.166666666666664</v>
      </c>
      <c r="J12" s="50">
        <f t="shared" si="12"/>
        <v>36.150000000000006</v>
      </c>
      <c r="K12" s="50">
        <f t="shared" si="12"/>
        <v>87.25</v>
      </c>
      <c r="L12" s="50">
        <f t="shared" si="12"/>
        <v>77.716666666666669</v>
      </c>
      <c r="M12" s="50">
        <f t="shared" si="12"/>
        <v>112.25000000000001</v>
      </c>
      <c r="N12" s="50">
        <f t="shared" si="12"/>
        <v>71.5</v>
      </c>
      <c r="O12" s="50">
        <f t="shared" si="12"/>
        <v>142.91666666666669</v>
      </c>
      <c r="P12" s="50">
        <f t="shared" si="12"/>
        <v>33.333333333333336</v>
      </c>
      <c r="Q12" s="50">
        <f t="shared" si="12"/>
        <v>125.16666666666666</v>
      </c>
      <c r="R12" s="50">
        <f t="shared" si="12"/>
        <v>63.216666666666669</v>
      </c>
      <c r="S12" s="50">
        <f t="shared" si="12"/>
        <v>52.4</v>
      </c>
      <c r="T12" s="50">
        <f t="shared" si="12"/>
        <v>43.833333333333336</v>
      </c>
      <c r="U12" s="50">
        <f t="shared" si="12"/>
        <v>50.716666666666669</v>
      </c>
      <c r="V12" s="50">
        <f t="shared" si="12"/>
        <v>70.3</v>
      </c>
      <c r="W12" s="50">
        <f t="shared" si="12"/>
        <v>47.6</v>
      </c>
      <c r="X12" s="50">
        <f t="shared" si="12"/>
        <v>88.066666666666663</v>
      </c>
      <c r="Y12" s="50">
        <f t="shared" si="12"/>
        <v>90.48333333333332</v>
      </c>
      <c r="Z12" s="50">
        <f t="shared" si="12"/>
        <v>141.70000000000002</v>
      </c>
      <c r="AA12" s="50">
        <f t="shared" si="12"/>
        <v>80.2</v>
      </c>
      <c r="AB12" s="50">
        <f t="shared" si="12"/>
        <v>54.866666666666674</v>
      </c>
      <c r="AC12" s="50">
        <f t="shared" si="12"/>
        <v>98.466666666666669</v>
      </c>
      <c r="AD12" s="50">
        <f t="shared" si="12"/>
        <v>61.083333333333343</v>
      </c>
      <c r="AE12" s="50">
        <f t="shared" si="12"/>
        <v>34.233333333333334</v>
      </c>
      <c r="AF12" s="50">
        <f t="shared" si="12"/>
        <v>66.233333333333334</v>
      </c>
      <c r="AG12" s="50">
        <f t="shared" si="12"/>
        <v>82.333333333333343</v>
      </c>
      <c r="AH12" s="50">
        <f t="shared" si="12"/>
        <v>70.516666666666652</v>
      </c>
      <c r="AI12" s="50">
        <f t="shared" si="12"/>
        <v>96.416666666666671</v>
      </c>
      <c r="AJ12" s="50">
        <f t="shared" si="12"/>
        <v>97.716666666666669</v>
      </c>
      <c r="AK12" s="50">
        <f t="shared" si="12"/>
        <v>144.26666666666665</v>
      </c>
      <c r="AL12" s="50">
        <f t="shared" si="12"/>
        <v>211.66666666666666</v>
      </c>
      <c r="AM12" s="50">
        <f t="shared" si="12"/>
        <v>168.88333333333333</v>
      </c>
      <c r="AN12" s="50">
        <f t="shared" si="12"/>
        <v>44.533333333333331</v>
      </c>
      <c r="AO12" s="50">
        <f t="shared" si="12"/>
        <v>46.650000000000006</v>
      </c>
      <c r="AP12" s="50">
        <f t="shared" si="12"/>
        <v>194.56666666666666</v>
      </c>
      <c r="AQ12" s="50">
        <f t="shared" si="12"/>
        <v>81.51666666666668</v>
      </c>
      <c r="AR12" s="50">
        <f t="shared" si="12"/>
        <v>56.449999999999989</v>
      </c>
      <c r="AS12" s="50">
        <f t="shared" si="12"/>
        <v>43.516666666666666</v>
      </c>
      <c r="AT12" s="50">
        <f t="shared" si="12"/>
        <v>45.400000000000006</v>
      </c>
      <c r="AU12" s="50">
        <f t="shared" si="12"/>
        <v>84.583333333333343</v>
      </c>
      <c r="AV12" s="50">
        <f t="shared" si="12"/>
        <v>64.183333333333337</v>
      </c>
      <c r="AW12" s="50">
        <f t="shared" si="12"/>
        <v>65.849999999999994</v>
      </c>
      <c r="AX12" s="50">
        <f t="shared" si="12"/>
        <v>112.25</v>
      </c>
      <c r="AY12" s="50">
        <f t="shared" si="12"/>
        <v>132.75</v>
      </c>
      <c r="AZ12" s="50">
        <f t="shared" si="12"/>
        <v>82.05</v>
      </c>
      <c r="BA12" s="50">
        <f t="shared" si="12"/>
        <v>51.983333333333334</v>
      </c>
      <c r="BB12" s="50">
        <f t="shared" si="12"/>
        <v>81.55</v>
      </c>
      <c r="BC12" s="50">
        <f t="shared" si="12"/>
        <v>65.466666666666669</v>
      </c>
      <c r="BD12" s="50">
        <f t="shared" si="12"/>
        <v>48.8</v>
      </c>
      <c r="BE12" s="50">
        <f t="shared" si="12"/>
        <v>50.966666666666661</v>
      </c>
      <c r="BF12" s="50">
        <f t="shared" si="12"/>
        <v>59.766666666666666</v>
      </c>
      <c r="BG12" s="50">
        <f t="shared" si="12"/>
        <v>50.95</v>
      </c>
      <c r="BH12" s="50">
        <f t="shared" si="12"/>
        <v>71.8</v>
      </c>
      <c r="BI12" s="50">
        <f t="shared" si="12"/>
        <v>79.783333333333331</v>
      </c>
      <c r="BJ12" s="50">
        <f t="shared" si="12"/>
        <v>101.9</v>
      </c>
      <c r="BK12" s="50">
        <f t="shared" si="12"/>
        <v>59.383333333333333</v>
      </c>
      <c r="BL12" s="50">
        <f t="shared" si="12"/>
        <v>61.18333333333333</v>
      </c>
      <c r="BM12" s="50">
        <f t="shared" si="12"/>
        <v>64.600000000000009</v>
      </c>
      <c r="BN12" s="50">
        <f t="shared" si="12"/>
        <v>143.06666666666666</v>
      </c>
      <c r="BO12" s="50">
        <f t="shared" si="12"/>
        <v>86.51666666666668</v>
      </c>
      <c r="BP12" s="50">
        <f t="shared" ref="BP12:CC12" si="13">BP4+BP7</f>
        <v>157.98333333333335</v>
      </c>
      <c r="BQ12" s="50">
        <f t="shared" si="13"/>
        <v>143.18333333333334</v>
      </c>
      <c r="BR12" s="50">
        <f t="shared" si="13"/>
        <v>74.716666666666669</v>
      </c>
      <c r="BS12" s="50">
        <f t="shared" si="13"/>
        <v>84.916666666666671</v>
      </c>
      <c r="BT12" s="50">
        <f t="shared" si="13"/>
        <v>156.51666666666665</v>
      </c>
      <c r="BU12" s="50">
        <f t="shared" si="13"/>
        <v>57.65</v>
      </c>
      <c r="BV12" s="50">
        <f t="shared" si="13"/>
        <v>39.516666666666666</v>
      </c>
      <c r="BW12" s="50">
        <f t="shared" si="13"/>
        <v>30.666666666666664</v>
      </c>
      <c r="BX12" s="50">
        <f t="shared" si="13"/>
        <v>151.5</v>
      </c>
      <c r="BY12" s="50">
        <f t="shared" si="13"/>
        <v>40.06666666666667</v>
      </c>
      <c r="BZ12" s="50">
        <f t="shared" si="13"/>
        <v>63.899999999999991</v>
      </c>
      <c r="CA12" s="50">
        <f t="shared" si="13"/>
        <v>54.266666666666666</v>
      </c>
      <c r="CB12" s="50">
        <f t="shared" si="13"/>
        <v>60.666666666666657</v>
      </c>
      <c r="CC12" s="50">
        <f t="shared" si="13"/>
        <v>85.683333333333323</v>
      </c>
    </row>
    <row r="13" spans="1:81" ht="15.75" thickBot="1" x14ac:dyDescent="0.3">
      <c r="A13" s="215"/>
      <c r="B13" s="2"/>
    </row>
    <row r="14" spans="1:81" x14ac:dyDescent="0.25">
      <c r="A14" s="215"/>
      <c r="B14" s="2"/>
      <c r="C14" s="119" t="s">
        <v>244</v>
      </c>
      <c r="D14" s="80"/>
      <c r="E14" s="80" t="s">
        <v>236</v>
      </c>
      <c r="F14" s="80"/>
      <c r="G14" s="80" t="s">
        <v>588</v>
      </c>
      <c r="H14" s="80"/>
      <c r="I14" s="119"/>
      <c r="J14" s="119"/>
      <c r="K14" s="119"/>
      <c r="L14" s="119"/>
      <c r="N14" s="119" t="s">
        <v>244</v>
      </c>
      <c r="O14" s="80"/>
      <c r="P14" s="80" t="s">
        <v>236</v>
      </c>
      <c r="Q14" s="80"/>
      <c r="R14" s="80" t="s">
        <v>588</v>
      </c>
      <c r="S14" s="80"/>
    </row>
    <row r="15" spans="1:81" x14ac:dyDescent="0.25">
      <c r="A15" s="215"/>
      <c r="B15" s="2"/>
      <c r="C15" s="77"/>
      <c r="D15" s="77"/>
      <c r="E15" s="77"/>
      <c r="F15" s="77"/>
      <c r="G15" s="77"/>
      <c r="H15" s="77"/>
      <c r="I15" s="77"/>
      <c r="J15" s="77"/>
      <c r="K15" s="77"/>
      <c r="L15" s="77"/>
      <c r="N15" s="77"/>
      <c r="O15" s="77"/>
      <c r="P15" s="77"/>
      <c r="Q15" s="77"/>
      <c r="R15" s="77"/>
      <c r="S15" s="77"/>
    </row>
    <row r="16" spans="1:81" x14ac:dyDescent="0.25">
      <c r="A16" s="215"/>
      <c r="B16" s="2"/>
      <c r="C16" s="77" t="s">
        <v>577</v>
      </c>
      <c r="D16" s="77">
        <v>47.831012658227856</v>
      </c>
      <c r="E16" s="77" t="s">
        <v>577</v>
      </c>
      <c r="F16" s="77">
        <v>37.349789029535863</v>
      </c>
      <c r="G16" s="77" t="s">
        <v>577</v>
      </c>
      <c r="H16" s="77">
        <v>85.18080168776369</v>
      </c>
      <c r="I16" s="77"/>
      <c r="J16" s="77"/>
      <c r="K16" s="77"/>
      <c r="L16" s="77"/>
      <c r="N16" s="77" t="s">
        <v>577</v>
      </c>
      <c r="O16" s="77">
        <v>47.831012658227856</v>
      </c>
      <c r="P16" s="77" t="s">
        <v>577</v>
      </c>
      <c r="Q16" s="77">
        <v>37.349789029535863</v>
      </c>
      <c r="R16" s="77" t="s">
        <v>577</v>
      </c>
      <c r="S16" s="77">
        <v>85.18080168776369</v>
      </c>
    </row>
    <row r="17" spans="1:19" x14ac:dyDescent="0.25">
      <c r="A17" s="215"/>
      <c r="B17" s="2"/>
      <c r="C17" s="77" t="s">
        <v>578</v>
      </c>
      <c r="D17" s="77">
        <v>3.3509944969020187</v>
      </c>
      <c r="E17" s="77" t="s">
        <v>578</v>
      </c>
      <c r="F17" s="77">
        <v>3.0126046780664906</v>
      </c>
      <c r="G17" s="77" t="s">
        <v>578</v>
      </c>
      <c r="H17" s="77">
        <v>5.0693039037571275</v>
      </c>
      <c r="I17" s="77"/>
      <c r="J17" s="77"/>
      <c r="K17" s="77"/>
      <c r="L17" s="77"/>
      <c r="N17" s="77" t="s">
        <v>578</v>
      </c>
      <c r="O17" s="77">
        <v>3.3509944969020187</v>
      </c>
      <c r="P17" s="77" t="s">
        <v>578</v>
      </c>
      <c r="Q17" s="77">
        <v>3.0126046780664906</v>
      </c>
      <c r="R17" s="77" t="s">
        <v>578</v>
      </c>
      <c r="S17" s="77">
        <v>5.0693039037571275</v>
      </c>
    </row>
    <row r="18" spans="1:19" x14ac:dyDescent="0.25">
      <c r="A18" s="215"/>
      <c r="B18" s="2"/>
      <c r="C18" s="77" t="s">
        <v>276</v>
      </c>
      <c r="D18" s="77">
        <v>38.36666666666666</v>
      </c>
      <c r="E18" s="77" t="s">
        <v>276</v>
      </c>
      <c r="F18" s="77">
        <v>32.316666666666663</v>
      </c>
      <c r="G18" s="77" t="s">
        <v>276</v>
      </c>
      <c r="H18" s="77">
        <v>71.8</v>
      </c>
      <c r="I18" s="77"/>
      <c r="J18" s="77"/>
      <c r="K18" s="77"/>
      <c r="L18" s="77"/>
      <c r="N18" s="77" t="s">
        <v>276</v>
      </c>
      <c r="O18" s="77">
        <v>38.36666666666666</v>
      </c>
      <c r="P18" s="77" t="s">
        <v>276</v>
      </c>
      <c r="Q18" s="77">
        <v>32.316666666666663</v>
      </c>
      <c r="R18" s="77" t="s">
        <v>276</v>
      </c>
      <c r="S18" s="77">
        <v>71.8</v>
      </c>
    </row>
    <row r="19" spans="1:19" x14ac:dyDescent="0.25">
      <c r="A19" s="215"/>
      <c r="B19" s="2"/>
      <c r="C19" s="77" t="s">
        <v>579</v>
      </c>
      <c r="D19" s="77" t="e">
        <v>#N/A</v>
      </c>
      <c r="E19" s="77" t="s">
        <v>579</v>
      </c>
      <c r="F19" s="77" t="e">
        <v>#N/A</v>
      </c>
      <c r="G19" s="77" t="s">
        <v>579</v>
      </c>
      <c r="H19" s="77" t="e">
        <v>#N/A</v>
      </c>
      <c r="I19" s="77"/>
      <c r="J19" s="77"/>
      <c r="K19" s="77"/>
      <c r="L19" s="77"/>
      <c r="N19" s="77" t="s">
        <v>579</v>
      </c>
      <c r="O19" s="77" t="e">
        <v>#N/A</v>
      </c>
      <c r="P19" s="77" t="s">
        <v>579</v>
      </c>
      <c r="Q19" s="77" t="e">
        <v>#N/A</v>
      </c>
      <c r="R19" s="77" t="s">
        <v>579</v>
      </c>
      <c r="S19" s="77" t="e">
        <v>#N/A</v>
      </c>
    </row>
    <row r="20" spans="1:19" x14ac:dyDescent="0.25">
      <c r="A20" s="215"/>
      <c r="B20" s="2"/>
      <c r="C20" s="77" t="s">
        <v>580</v>
      </c>
      <c r="D20" s="77">
        <v>29.784290579819782</v>
      </c>
      <c r="E20" s="77" t="s">
        <v>580</v>
      </c>
      <c r="F20" s="77">
        <v>26.776616081169408</v>
      </c>
      <c r="G20" s="77" t="s">
        <v>580</v>
      </c>
      <c r="H20" s="77">
        <v>45.056958657050224</v>
      </c>
      <c r="I20" s="77"/>
      <c r="J20" s="77"/>
      <c r="K20" s="77"/>
      <c r="L20" s="77"/>
      <c r="N20" s="77" t="s">
        <v>580</v>
      </c>
      <c r="O20" s="77">
        <v>29.784290579819782</v>
      </c>
      <c r="P20" s="77" t="s">
        <v>580</v>
      </c>
      <c r="Q20" s="77">
        <v>26.776616081169408</v>
      </c>
      <c r="R20" s="77" t="s">
        <v>580</v>
      </c>
      <c r="S20" s="77">
        <v>45.056958657050224</v>
      </c>
    </row>
    <row r="21" spans="1:19" x14ac:dyDescent="0.25">
      <c r="A21" s="215"/>
      <c r="B21" s="2"/>
      <c r="C21" s="77" t="s">
        <v>581</v>
      </c>
      <c r="D21" s="77">
        <v>887.10396534314145</v>
      </c>
      <c r="E21" s="77" t="s">
        <v>581</v>
      </c>
      <c r="F21" s="77">
        <v>716.9871687583402</v>
      </c>
      <c r="G21" s="77" t="s">
        <v>581</v>
      </c>
      <c r="H21" s="77">
        <v>2030.1295234231332</v>
      </c>
      <c r="I21" s="77"/>
      <c r="J21" s="77"/>
      <c r="K21" s="77"/>
      <c r="L21" s="77"/>
      <c r="N21" s="77" t="s">
        <v>581</v>
      </c>
      <c r="O21" s="77">
        <v>887.10396534314145</v>
      </c>
      <c r="P21" s="77" t="s">
        <v>581</v>
      </c>
      <c r="Q21" s="77">
        <v>716.9871687583402</v>
      </c>
      <c r="R21" s="77" t="s">
        <v>581</v>
      </c>
      <c r="S21" s="77">
        <v>2030.1295234231332</v>
      </c>
    </row>
    <row r="22" spans="1:19" x14ac:dyDescent="0.25">
      <c r="A22" s="215"/>
      <c r="B22" s="2"/>
      <c r="C22" s="77" t="s">
        <v>582</v>
      </c>
      <c r="D22" s="77">
        <v>1.735248352387353</v>
      </c>
      <c r="E22" s="77" t="s">
        <v>582</v>
      </c>
      <c r="F22" s="77">
        <v>12.172950669487802</v>
      </c>
      <c r="G22" s="77" t="s">
        <v>582</v>
      </c>
      <c r="H22" s="77">
        <v>2.3280858125033546</v>
      </c>
      <c r="I22" s="77"/>
      <c r="J22" s="77"/>
      <c r="K22" s="77"/>
      <c r="L22" s="77"/>
      <c r="N22" s="77" t="s">
        <v>582</v>
      </c>
      <c r="O22" s="77">
        <v>1.735248352387353</v>
      </c>
      <c r="P22" s="77" t="s">
        <v>582</v>
      </c>
      <c r="Q22" s="77">
        <v>12.172950669487802</v>
      </c>
      <c r="R22" s="77" t="s">
        <v>582</v>
      </c>
      <c r="S22" s="77">
        <v>2.3280858125033546</v>
      </c>
    </row>
    <row r="23" spans="1:19" x14ac:dyDescent="0.25">
      <c r="A23" s="215"/>
      <c r="B23" s="2"/>
      <c r="C23" s="77" t="s">
        <v>583</v>
      </c>
      <c r="D23" s="77">
        <v>1.3184774682547766</v>
      </c>
      <c r="E23" s="77" t="s">
        <v>583</v>
      </c>
      <c r="F23" s="77">
        <v>2.929164330635829</v>
      </c>
      <c r="G23" s="77" t="s">
        <v>583</v>
      </c>
      <c r="H23" s="77">
        <v>1.4662542552678848</v>
      </c>
      <c r="I23" s="77"/>
      <c r="J23" s="77"/>
      <c r="K23" s="77"/>
      <c r="L23" s="77"/>
      <c r="N23" s="77" t="s">
        <v>583</v>
      </c>
      <c r="O23" s="77">
        <v>1.3184774682547766</v>
      </c>
      <c r="P23" s="77" t="s">
        <v>583</v>
      </c>
      <c r="Q23" s="77">
        <v>2.929164330635829</v>
      </c>
      <c r="R23" s="77" t="s">
        <v>583</v>
      </c>
      <c r="S23" s="77">
        <v>1.4662542552678848</v>
      </c>
    </row>
    <row r="24" spans="1:19" x14ac:dyDescent="0.25">
      <c r="A24" s="215"/>
      <c r="B24" s="2"/>
      <c r="C24" s="77" t="s">
        <v>584</v>
      </c>
      <c r="D24" s="77">
        <v>138</v>
      </c>
      <c r="E24" s="77" t="s">
        <v>584</v>
      </c>
      <c r="F24" s="77">
        <v>171.83333333333331</v>
      </c>
      <c r="G24" s="77" t="s">
        <v>584</v>
      </c>
      <c r="H24" s="77">
        <v>228.54999999999998</v>
      </c>
      <c r="I24" s="77"/>
      <c r="J24" s="77"/>
      <c r="K24" s="77"/>
      <c r="L24" s="77"/>
      <c r="N24" s="77" t="s">
        <v>584</v>
      </c>
      <c r="O24" s="77">
        <v>138</v>
      </c>
      <c r="P24" s="77" t="s">
        <v>584</v>
      </c>
      <c r="Q24" s="77">
        <v>171.83333333333331</v>
      </c>
      <c r="R24" s="77" t="s">
        <v>584</v>
      </c>
      <c r="S24" s="77">
        <v>228.54999999999998</v>
      </c>
    </row>
    <row r="25" spans="1:19" x14ac:dyDescent="0.25">
      <c r="A25" s="215"/>
      <c r="B25" s="2"/>
      <c r="C25" s="77" t="s">
        <v>585</v>
      </c>
      <c r="D25" s="77">
        <v>12.6</v>
      </c>
      <c r="E25" s="77" t="s">
        <v>585</v>
      </c>
      <c r="F25" s="77">
        <v>3.15</v>
      </c>
      <c r="G25" s="77" t="s">
        <v>585</v>
      </c>
      <c r="H25" s="77">
        <v>30.666666666666664</v>
      </c>
      <c r="I25" s="77"/>
      <c r="J25" s="77"/>
      <c r="K25" s="77"/>
      <c r="L25" s="77"/>
      <c r="N25" s="77" t="s">
        <v>585</v>
      </c>
      <c r="O25" s="77">
        <v>12.6</v>
      </c>
      <c r="P25" s="77" t="s">
        <v>585</v>
      </c>
      <c r="Q25" s="77">
        <v>3.15</v>
      </c>
      <c r="R25" s="77" t="s">
        <v>585</v>
      </c>
      <c r="S25" s="77">
        <v>30.666666666666664</v>
      </c>
    </row>
    <row r="26" spans="1:19" x14ac:dyDescent="0.25">
      <c r="A26" s="215"/>
      <c r="B26" s="2"/>
      <c r="C26" s="77" t="s">
        <v>586</v>
      </c>
      <c r="D26" s="77">
        <v>150.6</v>
      </c>
      <c r="E26" s="77" t="s">
        <v>586</v>
      </c>
      <c r="F26" s="77">
        <v>174.98333333333332</v>
      </c>
      <c r="G26" s="77" t="s">
        <v>586</v>
      </c>
      <c r="H26" s="77">
        <v>259.21666666666664</v>
      </c>
      <c r="I26" s="77"/>
      <c r="J26" s="77"/>
      <c r="K26" s="77"/>
      <c r="L26" s="77"/>
      <c r="N26" s="77" t="s">
        <v>586</v>
      </c>
      <c r="O26" s="77">
        <v>150.6</v>
      </c>
      <c r="P26" s="77" t="s">
        <v>586</v>
      </c>
      <c r="Q26" s="77">
        <v>174.98333333333332</v>
      </c>
      <c r="R26" s="77" t="s">
        <v>586</v>
      </c>
      <c r="S26" s="77">
        <v>259.21666666666664</v>
      </c>
    </row>
    <row r="27" spans="1:19" x14ac:dyDescent="0.25">
      <c r="A27" s="215"/>
      <c r="B27" s="2"/>
      <c r="C27" s="77" t="s">
        <v>374</v>
      </c>
      <c r="D27" s="77">
        <v>3778.6500000000005</v>
      </c>
      <c r="E27" s="77" t="s">
        <v>374</v>
      </c>
      <c r="F27" s="77">
        <v>2950.6333333333332</v>
      </c>
      <c r="G27" s="77" t="s">
        <v>374</v>
      </c>
      <c r="H27" s="77">
        <v>6729.2833333333319</v>
      </c>
      <c r="I27" s="77"/>
      <c r="J27" s="77"/>
      <c r="K27" s="77"/>
      <c r="L27" s="77"/>
      <c r="N27" s="77" t="s">
        <v>374</v>
      </c>
      <c r="O27" s="77">
        <v>3778.6500000000005</v>
      </c>
      <c r="P27" s="77" t="s">
        <v>374</v>
      </c>
      <c r="Q27" s="77">
        <v>2950.6333333333332</v>
      </c>
      <c r="R27" s="77" t="s">
        <v>374</v>
      </c>
      <c r="S27" s="77">
        <v>6729.2833333333319</v>
      </c>
    </row>
    <row r="28" spans="1:19" x14ac:dyDescent="0.25">
      <c r="A28" s="215"/>
      <c r="B28" s="2"/>
      <c r="C28" s="77" t="s">
        <v>240</v>
      </c>
      <c r="D28" s="77">
        <v>79</v>
      </c>
      <c r="E28" s="77" t="s">
        <v>240</v>
      </c>
      <c r="F28" s="77">
        <v>79</v>
      </c>
      <c r="G28" s="77" t="s">
        <v>240</v>
      </c>
      <c r="H28" s="77">
        <v>79</v>
      </c>
      <c r="I28" s="77"/>
      <c r="J28" s="77"/>
      <c r="K28" s="77"/>
      <c r="L28" s="77"/>
      <c r="N28" s="77" t="s">
        <v>240</v>
      </c>
      <c r="O28" s="77">
        <v>79</v>
      </c>
      <c r="P28" s="77" t="s">
        <v>240</v>
      </c>
      <c r="Q28" s="77">
        <v>79</v>
      </c>
      <c r="R28" s="77" t="s">
        <v>240</v>
      </c>
      <c r="S28" s="77">
        <v>79</v>
      </c>
    </row>
    <row r="29" spans="1:19" ht="15.75" thickBot="1" x14ac:dyDescent="0.3">
      <c r="A29" s="215"/>
      <c r="B29" s="2"/>
      <c r="C29" s="78" t="s">
        <v>587</v>
      </c>
      <c r="D29" s="78">
        <v>6.6713175717614801</v>
      </c>
      <c r="E29" s="78" t="s">
        <v>587</v>
      </c>
      <c r="F29" s="78">
        <v>5.997635192817051</v>
      </c>
      <c r="G29" s="78" t="s">
        <v>587</v>
      </c>
      <c r="H29" s="78">
        <v>10.092208817710523</v>
      </c>
      <c r="I29" s="78"/>
      <c r="J29" s="78"/>
      <c r="K29" s="78"/>
      <c r="L29" s="78"/>
      <c r="N29" s="78" t="s">
        <v>633</v>
      </c>
      <c r="O29" s="78">
        <v>8.8477648611941078</v>
      </c>
      <c r="P29" s="78" t="s">
        <v>633</v>
      </c>
      <c r="Q29" s="78">
        <v>7.9543006817552095</v>
      </c>
      <c r="R29" s="78" t="s">
        <v>633</v>
      </c>
      <c r="S29" s="78">
        <v>13.384685946766529</v>
      </c>
    </row>
    <row r="30" spans="1:19" ht="15.75" thickBot="1" x14ac:dyDescent="0.3">
      <c r="A30" s="215"/>
      <c r="B30" s="2"/>
    </row>
    <row r="31" spans="1:19" x14ac:dyDescent="0.25">
      <c r="A31" s="215"/>
      <c r="B31" s="2"/>
      <c r="C31" s="97"/>
      <c r="D31" s="165" t="s">
        <v>677</v>
      </c>
      <c r="E31" s="165" t="s">
        <v>425</v>
      </c>
      <c r="F31" s="165" t="s">
        <v>655</v>
      </c>
      <c r="G31" s="165" t="s">
        <v>676</v>
      </c>
      <c r="H31" s="166" t="s">
        <v>276</v>
      </c>
    </row>
    <row r="32" spans="1:19" x14ac:dyDescent="0.25">
      <c r="A32" s="215"/>
      <c r="B32" s="2"/>
      <c r="C32" s="167" t="s">
        <v>569</v>
      </c>
      <c r="D32" s="168">
        <v>79</v>
      </c>
      <c r="E32" s="169">
        <f>D16</f>
        <v>47.831012658227856</v>
      </c>
      <c r="F32" s="169">
        <f>D29</f>
        <v>6.6713175717614801</v>
      </c>
      <c r="G32" s="169">
        <f>D20</f>
        <v>29.784290579819782</v>
      </c>
      <c r="H32" s="170">
        <f>D18</f>
        <v>38.36666666666666</v>
      </c>
    </row>
    <row r="33" spans="1:28" x14ac:dyDescent="0.25">
      <c r="A33" s="215"/>
      <c r="B33" s="2"/>
      <c r="C33" s="167" t="s">
        <v>236</v>
      </c>
      <c r="D33" s="168">
        <v>79</v>
      </c>
      <c r="E33" s="169">
        <f>F16</f>
        <v>37.349789029535863</v>
      </c>
      <c r="F33" s="169">
        <f>F29</f>
        <v>5.997635192817051</v>
      </c>
      <c r="G33" s="169">
        <f>F20</f>
        <v>26.776616081169408</v>
      </c>
      <c r="H33" s="170">
        <f>F18</f>
        <v>32.316666666666663</v>
      </c>
    </row>
    <row r="34" spans="1:28" ht="15.75" thickBot="1" x14ac:dyDescent="0.3">
      <c r="A34" s="215"/>
      <c r="B34" s="2"/>
      <c r="C34" s="171" t="s">
        <v>588</v>
      </c>
      <c r="D34" s="172">
        <v>79</v>
      </c>
      <c r="E34" s="173">
        <f>H16</f>
        <v>85.18080168776369</v>
      </c>
      <c r="F34" s="173">
        <f>H29</f>
        <v>10.092208817710523</v>
      </c>
      <c r="G34" s="173">
        <f>H20</f>
        <v>45.056958657050224</v>
      </c>
      <c r="H34" s="174">
        <f>H18</f>
        <v>71.8</v>
      </c>
    </row>
    <row r="35" spans="1:28" x14ac:dyDescent="0.25">
      <c r="A35" s="215"/>
      <c r="B35" s="2"/>
    </row>
    <row r="36" spans="1:28" x14ac:dyDescent="0.25">
      <c r="A36" s="215"/>
      <c r="B36" s="2"/>
      <c r="D36">
        <f>D16/F16</f>
        <v>1.2806233689942275</v>
      </c>
      <c r="O36">
        <f>+O29-D29</f>
        <v>2.1764472894326277</v>
      </c>
      <c r="Q36">
        <f>+Q29-F29</f>
        <v>1.9566654889381585</v>
      </c>
      <c r="S36">
        <f>+S29-H29</f>
        <v>3.2924771290560066</v>
      </c>
    </row>
    <row r="37" spans="1:28" x14ac:dyDescent="0.25">
      <c r="A37" s="215"/>
      <c r="B37" s="2"/>
    </row>
    <row r="38" spans="1:28" x14ac:dyDescent="0.25">
      <c r="A38" s="215"/>
      <c r="B38" s="2"/>
      <c r="C38" t="s">
        <v>647</v>
      </c>
      <c r="D38">
        <f>+D16-D29</f>
        <v>41.159695086466378</v>
      </c>
      <c r="F38">
        <f>+F16-F29</f>
        <v>31.352153836718813</v>
      </c>
      <c r="H38">
        <f>+H16-H29</f>
        <v>75.088592870053162</v>
      </c>
      <c r="O38">
        <f>+O16-O29</f>
        <v>38.983247797033748</v>
      </c>
      <c r="Q38">
        <f>+Q16-Q29</f>
        <v>29.395488347780653</v>
      </c>
      <c r="S38">
        <f>+S16-S29</f>
        <v>71.796115740997166</v>
      </c>
    </row>
    <row r="39" spans="1:28" x14ac:dyDescent="0.25">
      <c r="A39" s="215"/>
      <c r="B39" s="2"/>
      <c r="C39" t="s">
        <v>646</v>
      </c>
      <c r="D39">
        <f>+D29+D16</f>
        <v>54.502330229989333</v>
      </c>
      <c r="F39">
        <f>+F29+F16</f>
        <v>43.347424222352913</v>
      </c>
      <c r="H39">
        <f>+H29+H16</f>
        <v>95.273010505474218</v>
      </c>
      <c r="O39">
        <f>+O29+O16</f>
        <v>56.678777519421963</v>
      </c>
      <c r="Q39">
        <f>+Q29+Q16</f>
        <v>45.30408971129107</v>
      </c>
      <c r="S39">
        <f>+S29+S16</f>
        <v>98.565487634530214</v>
      </c>
    </row>
    <row r="40" spans="1:28" x14ac:dyDescent="0.25">
      <c r="A40" s="215"/>
      <c r="B40" s="2"/>
    </row>
    <row r="41" spans="1:28" x14ac:dyDescent="0.25">
      <c r="A41" s="215"/>
      <c r="B41" s="2"/>
      <c r="D41">
        <f>D16/F16</f>
        <v>1.2806233689942275</v>
      </c>
      <c r="E41">
        <f>(F16+D16)/F16</f>
        <v>2.2806233689942275</v>
      </c>
    </row>
    <row r="42" spans="1:28" x14ac:dyDescent="0.25">
      <c r="A42" s="215"/>
      <c r="B42" s="2"/>
    </row>
    <row r="43" spans="1:28" x14ac:dyDescent="0.25">
      <c r="A43" s="215"/>
      <c r="B43" s="2"/>
      <c r="C43" t="s">
        <v>83</v>
      </c>
      <c r="D43" t="s">
        <v>159</v>
      </c>
      <c r="E43" t="s">
        <v>161</v>
      </c>
      <c r="F43" t="s">
        <v>164</v>
      </c>
      <c r="G43" t="s">
        <v>167</v>
      </c>
      <c r="H43" t="s">
        <v>168</v>
      </c>
      <c r="I43" t="s">
        <v>171</v>
      </c>
      <c r="J43" t="s">
        <v>172</v>
      </c>
      <c r="K43" t="s">
        <v>173</v>
      </c>
      <c r="L43" t="s">
        <v>181</v>
      </c>
      <c r="M43" t="s">
        <v>183</v>
      </c>
      <c r="N43" t="s">
        <v>184</v>
      </c>
      <c r="O43" t="s">
        <v>185</v>
      </c>
      <c r="P43" t="s">
        <v>279</v>
      </c>
      <c r="Q43" t="s">
        <v>280</v>
      </c>
      <c r="R43" t="s">
        <v>281</v>
      </c>
      <c r="S43" t="s">
        <v>282</v>
      </c>
      <c r="T43" t="s">
        <v>283</v>
      </c>
      <c r="U43" t="s">
        <v>284</v>
      </c>
      <c r="V43" t="s">
        <v>285</v>
      </c>
      <c r="W43" t="s">
        <v>286</v>
      </c>
      <c r="X43" t="s">
        <v>287</v>
      </c>
      <c r="Y43" t="s">
        <v>288</v>
      </c>
      <c r="Z43" t="s">
        <v>350</v>
      </c>
      <c r="AA43" t="s">
        <v>351</v>
      </c>
      <c r="AB43" t="s">
        <v>352</v>
      </c>
    </row>
    <row r="44" spans="1:28" x14ac:dyDescent="0.25">
      <c r="A44" s="215"/>
      <c r="B44" s="2"/>
      <c r="C44" t="s">
        <v>234</v>
      </c>
      <c r="D44" t="s">
        <v>220</v>
      </c>
      <c r="E44" t="s">
        <v>220</v>
      </c>
      <c r="F44" t="s">
        <v>220</v>
      </c>
      <c r="G44" t="s">
        <v>220</v>
      </c>
      <c r="H44" t="s">
        <v>220</v>
      </c>
      <c r="I44" t="s">
        <v>220</v>
      </c>
      <c r="J44" t="s">
        <v>220</v>
      </c>
      <c r="K44" t="s">
        <v>220</v>
      </c>
      <c r="L44" t="s">
        <v>220</v>
      </c>
      <c r="M44" t="s">
        <v>220</v>
      </c>
      <c r="N44" t="s">
        <v>220</v>
      </c>
      <c r="O44" t="s">
        <v>220</v>
      </c>
      <c r="P44" t="s">
        <v>220</v>
      </c>
      <c r="Q44" t="s">
        <v>220</v>
      </c>
      <c r="R44" t="s">
        <v>220</v>
      </c>
      <c r="S44" t="s">
        <v>220</v>
      </c>
      <c r="T44" t="s">
        <v>220</v>
      </c>
      <c r="U44" t="s">
        <v>220</v>
      </c>
      <c r="V44" t="s">
        <v>220</v>
      </c>
      <c r="W44" t="s">
        <v>220</v>
      </c>
      <c r="X44" t="s">
        <v>220</v>
      </c>
      <c r="Y44" t="s">
        <v>220</v>
      </c>
      <c r="Z44" t="s">
        <v>220</v>
      </c>
      <c r="AA44" t="s">
        <v>220</v>
      </c>
      <c r="AB44" t="s">
        <v>220</v>
      </c>
    </row>
    <row r="45" spans="1:28" x14ac:dyDescent="0.25">
      <c r="A45" s="215"/>
      <c r="B45" s="2"/>
      <c r="C45" t="s">
        <v>244</v>
      </c>
      <c r="D45">
        <v>52.2</v>
      </c>
      <c r="E45">
        <v>102.60000000000001</v>
      </c>
      <c r="F45">
        <v>121.75</v>
      </c>
      <c r="G45">
        <v>64.166666666666671</v>
      </c>
      <c r="H45">
        <v>46.15</v>
      </c>
      <c r="I45">
        <v>51.516666666666666</v>
      </c>
      <c r="J45">
        <v>30.183333333333334</v>
      </c>
      <c r="K45">
        <v>70.516666666666666</v>
      </c>
      <c r="L45">
        <v>50.199999999999996</v>
      </c>
      <c r="M45">
        <v>58.966666666666669</v>
      </c>
      <c r="N45">
        <v>46.183333333333337</v>
      </c>
      <c r="O45">
        <v>88.25</v>
      </c>
      <c r="P45">
        <v>33.799999999999997</v>
      </c>
      <c r="Q45">
        <v>83.916666666666671</v>
      </c>
      <c r="R45">
        <v>62.333333333333329</v>
      </c>
      <c r="S45">
        <v>150.6</v>
      </c>
      <c r="T45">
        <v>24.783333333333331</v>
      </c>
      <c r="U45">
        <v>40.316666666666663</v>
      </c>
      <c r="V45">
        <v>39.333333333333336</v>
      </c>
      <c r="W45">
        <v>35.966666666666669</v>
      </c>
      <c r="X45">
        <v>58.416666666666664</v>
      </c>
      <c r="Y45">
        <v>39.016666666666666</v>
      </c>
      <c r="Z45">
        <v>79.416666666666657</v>
      </c>
      <c r="AA45">
        <v>62.033333333333331</v>
      </c>
      <c r="AB45">
        <v>48.1</v>
      </c>
    </row>
    <row r="46" spans="1:28" x14ac:dyDescent="0.25">
      <c r="A46" s="215"/>
      <c r="B46" s="2"/>
      <c r="C46" t="s">
        <v>242</v>
      </c>
      <c r="D46">
        <v>16.766666666666666</v>
      </c>
      <c r="E46">
        <v>68.600000000000009</v>
      </c>
      <c r="F46">
        <v>33.266666666666666</v>
      </c>
      <c r="G46">
        <v>38.88333333333334</v>
      </c>
      <c r="H46">
        <v>26.65</v>
      </c>
      <c r="I46">
        <v>36.75</v>
      </c>
      <c r="J46">
        <v>17.883333333333333</v>
      </c>
      <c r="K46">
        <v>47.516666666666666</v>
      </c>
      <c r="L46">
        <v>20.43333333333333</v>
      </c>
      <c r="M46">
        <v>24.966666666666665</v>
      </c>
      <c r="N46">
        <v>25.683333333333334</v>
      </c>
      <c r="O46">
        <v>62.183333333333337</v>
      </c>
      <c r="P46">
        <v>23.4</v>
      </c>
      <c r="Q46">
        <v>15.91666666666667</v>
      </c>
      <c r="R46">
        <v>35.333333333333329</v>
      </c>
      <c r="S46">
        <v>38.36666666666666</v>
      </c>
      <c r="T46">
        <v>18.149999999999999</v>
      </c>
      <c r="U46">
        <v>23.85</v>
      </c>
      <c r="V46">
        <v>19.083333333333336</v>
      </c>
      <c r="W46">
        <v>11.883333333333333</v>
      </c>
      <c r="X46">
        <v>19.166666666666664</v>
      </c>
      <c r="Y46">
        <v>20.116666666666667</v>
      </c>
      <c r="Z46">
        <v>36.416666666666664</v>
      </c>
      <c r="AA46">
        <v>12.55</v>
      </c>
      <c r="AB46">
        <v>22.1</v>
      </c>
    </row>
    <row r="47" spans="1:28" x14ac:dyDescent="0.25">
      <c r="A47" s="215"/>
      <c r="B47" s="2"/>
      <c r="C47" t="s">
        <v>243</v>
      </c>
      <c r="D47">
        <v>35.433333333333337</v>
      </c>
      <c r="E47">
        <v>34</v>
      </c>
      <c r="F47">
        <v>88.483333333333334</v>
      </c>
      <c r="G47">
        <v>25.283333333333331</v>
      </c>
      <c r="H47">
        <v>19.5</v>
      </c>
      <c r="I47">
        <v>14.766666666666667</v>
      </c>
      <c r="J47">
        <v>12.3</v>
      </c>
      <c r="K47">
        <v>23</v>
      </c>
      <c r="L47">
        <v>29.766666666666666</v>
      </c>
      <c r="M47">
        <v>34</v>
      </c>
      <c r="N47">
        <v>20.5</v>
      </c>
      <c r="O47">
        <v>26.066666666666666</v>
      </c>
      <c r="P47">
        <v>10.4</v>
      </c>
      <c r="Q47">
        <v>68</v>
      </c>
      <c r="R47">
        <v>27</v>
      </c>
      <c r="S47">
        <v>112.23333333333333</v>
      </c>
      <c r="T47">
        <v>6.6333333333333329</v>
      </c>
      <c r="U47">
        <v>16.466666666666665</v>
      </c>
      <c r="V47">
        <v>20.25</v>
      </c>
      <c r="W47">
        <v>24.083333333333332</v>
      </c>
      <c r="X47">
        <v>39.25</v>
      </c>
      <c r="Y47">
        <v>18.899999999999999</v>
      </c>
      <c r="Z47">
        <v>43</v>
      </c>
      <c r="AA47">
        <v>49.483333333333334</v>
      </c>
      <c r="AB47">
        <v>26</v>
      </c>
    </row>
    <row r="48" spans="1:28" x14ac:dyDescent="0.25">
      <c r="A48" s="215"/>
      <c r="B48" s="2"/>
      <c r="C48" t="s">
        <v>236</v>
      </c>
      <c r="D48">
        <v>22.5</v>
      </c>
      <c r="E48">
        <v>47.633333333333326</v>
      </c>
      <c r="F48">
        <v>32.316666666666663</v>
      </c>
      <c r="G48">
        <v>23.083333333333332</v>
      </c>
      <c r="H48">
        <v>31.566666666666666</v>
      </c>
      <c r="I48">
        <v>91.4</v>
      </c>
      <c r="J48">
        <v>3.15</v>
      </c>
      <c r="K48">
        <v>54.65</v>
      </c>
      <c r="L48">
        <v>40.283333333333331</v>
      </c>
      <c r="M48">
        <v>21.233333333333334</v>
      </c>
      <c r="N48">
        <v>8.6833333333333336</v>
      </c>
      <c r="O48">
        <v>10.216666666666667</v>
      </c>
      <c r="P48">
        <v>36.716666666666661</v>
      </c>
      <c r="Q48">
        <v>12.500000000000002</v>
      </c>
      <c r="R48">
        <v>35.383333333333333</v>
      </c>
      <c r="S48">
        <v>61.066666666666663</v>
      </c>
      <c r="T48">
        <v>19.75</v>
      </c>
      <c r="U48">
        <v>154.25</v>
      </c>
      <c r="V48">
        <v>45.25</v>
      </c>
      <c r="W48">
        <v>29.883333333333333</v>
      </c>
      <c r="X48">
        <v>74.333333333333343</v>
      </c>
      <c r="Y48">
        <v>12.966666666666665</v>
      </c>
      <c r="Z48">
        <v>63.766666666666666</v>
      </c>
      <c r="AA48">
        <v>12.683333333333334</v>
      </c>
      <c r="AB48">
        <v>36.81666666666667</v>
      </c>
    </row>
    <row r="49" spans="1:31" x14ac:dyDescent="0.25">
      <c r="A49" s="215"/>
      <c r="B49" s="2"/>
      <c r="C49" t="s">
        <v>588</v>
      </c>
      <c r="D49">
        <f t="shared" ref="D49:AB49" si="14">D48+D45</f>
        <v>74.7</v>
      </c>
      <c r="E49">
        <f t="shared" si="14"/>
        <v>150.23333333333335</v>
      </c>
      <c r="F49">
        <f t="shared" si="14"/>
        <v>154.06666666666666</v>
      </c>
      <c r="G49">
        <f t="shared" si="14"/>
        <v>87.25</v>
      </c>
      <c r="H49">
        <f t="shared" si="14"/>
        <v>77.716666666666669</v>
      </c>
      <c r="I49">
        <f t="shared" si="14"/>
        <v>142.91666666666669</v>
      </c>
      <c r="J49">
        <f t="shared" si="14"/>
        <v>33.333333333333336</v>
      </c>
      <c r="K49">
        <f t="shared" si="14"/>
        <v>125.16666666666666</v>
      </c>
      <c r="L49">
        <f t="shared" si="14"/>
        <v>90.48333333333332</v>
      </c>
      <c r="M49">
        <f t="shared" si="14"/>
        <v>80.2</v>
      </c>
      <c r="N49">
        <f t="shared" si="14"/>
        <v>54.866666666666674</v>
      </c>
      <c r="O49">
        <f t="shared" si="14"/>
        <v>98.466666666666669</v>
      </c>
      <c r="P49">
        <f t="shared" si="14"/>
        <v>70.516666666666652</v>
      </c>
      <c r="Q49">
        <f t="shared" si="14"/>
        <v>96.416666666666671</v>
      </c>
      <c r="R49">
        <f t="shared" si="14"/>
        <v>97.716666666666669</v>
      </c>
      <c r="S49">
        <f t="shared" si="14"/>
        <v>211.66666666666666</v>
      </c>
      <c r="T49">
        <f t="shared" si="14"/>
        <v>44.533333333333331</v>
      </c>
      <c r="U49">
        <f t="shared" si="14"/>
        <v>194.56666666666666</v>
      </c>
      <c r="V49">
        <f t="shared" si="14"/>
        <v>84.583333333333343</v>
      </c>
      <c r="W49">
        <f t="shared" si="14"/>
        <v>65.849999999999994</v>
      </c>
      <c r="X49">
        <f t="shared" si="14"/>
        <v>132.75</v>
      </c>
      <c r="Y49">
        <f t="shared" si="14"/>
        <v>51.983333333333334</v>
      </c>
      <c r="Z49">
        <f t="shared" si="14"/>
        <v>143.18333333333334</v>
      </c>
      <c r="AA49">
        <f t="shared" si="14"/>
        <v>74.716666666666669</v>
      </c>
      <c r="AB49">
        <f t="shared" si="14"/>
        <v>84.916666666666671</v>
      </c>
    </row>
    <row r="50" spans="1:31" x14ac:dyDescent="0.25">
      <c r="A50" s="215"/>
      <c r="B50" s="2"/>
      <c r="C50" t="s">
        <v>238</v>
      </c>
      <c r="D50">
        <f>(D45+D48)/D48</f>
        <v>3.3200000000000003</v>
      </c>
      <c r="E50">
        <f t="shared" ref="E50:AB50" si="15">(E45+E48)/E48</f>
        <v>3.1539538138558441</v>
      </c>
      <c r="F50">
        <f t="shared" si="15"/>
        <v>4.7674058793192371</v>
      </c>
      <c r="G50">
        <f t="shared" si="15"/>
        <v>3.779783393501805</v>
      </c>
      <c r="H50">
        <f t="shared" si="15"/>
        <v>2.4619852164730731</v>
      </c>
      <c r="I50">
        <f t="shared" si="15"/>
        <v>1.5636396790663749</v>
      </c>
      <c r="J50">
        <f t="shared" si="15"/>
        <v>10.582010582010582</v>
      </c>
      <c r="K50">
        <f t="shared" si="15"/>
        <v>2.2903324184202498</v>
      </c>
      <c r="L50">
        <f t="shared" si="15"/>
        <v>2.2461729416632186</v>
      </c>
      <c r="M50">
        <f t="shared" si="15"/>
        <v>3.7770800627943486</v>
      </c>
      <c r="N50">
        <f t="shared" si="15"/>
        <v>6.3186180422264879</v>
      </c>
      <c r="O50">
        <f t="shared" si="15"/>
        <v>9.6378466557911917</v>
      </c>
      <c r="P50">
        <f t="shared" si="15"/>
        <v>1.9205628688152518</v>
      </c>
      <c r="Q50">
        <f t="shared" si="15"/>
        <v>7.7133333333333329</v>
      </c>
      <c r="R50">
        <f t="shared" si="15"/>
        <v>2.7616580310880829</v>
      </c>
      <c r="S50">
        <f t="shared" si="15"/>
        <v>3.4661572052401746</v>
      </c>
      <c r="T50">
        <f t="shared" si="15"/>
        <v>2.2548523206751052</v>
      </c>
      <c r="U50">
        <f t="shared" si="15"/>
        <v>1.261372231226364</v>
      </c>
      <c r="V50">
        <f t="shared" si="15"/>
        <v>1.8692449355432783</v>
      </c>
      <c r="W50">
        <f t="shared" si="15"/>
        <v>2.2035694366982708</v>
      </c>
      <c r="X50">
        <f t="shared" si="15"/>
        <v>1.7858744394618833</v>
      </c>
      <c r="Y50">
        <f t="shared" si="15"/>
        <v>4.0089974293059134</v>
      </c>
      <c r="Z50">
        <f t="shared" si="15"/>
        <v>2.2454260324098274</v>
      </c>
      <c r="AA50">
        <f t="shared" si="15"/>
        <v>5.8909329829172146</v>
      </c>
      <c r="AB50">
        <f t="shared" si="15"/>
        <v>2.3064735174287008</v>
      </c>
    </row>
    <row r="51" spans="1:31" x14ac:dyDescent="0.25">
      <c r="A51" s="215"/>
      <c r="B51" s="2"/>
    </row>
    <row r="52" spans="1:31" x14ac:dyDescent="0.25">
      <c r="A52" s="215"/>
      <c r="B52" s="2"/>
      <c r="C52" t="s">
        <v>83</v>
      </c>
      <c r="D52" t="s">
        <v>162</v>
      </c>
      <c r="E52" t="s">
        <v>163</v>
      </c>
      <c r="F52" t="s">
        <v>165</v>
      </c>
      <c r="G52" t="s">
        <v>166</v>
      </c>
      <c r="H52" t="s">
        <v>170</v>
      </c>
      <c r="I52" t="s">
        <v>178</v>
      </c>
      <c r="J52" t="s">
        <v>179</v>
      </c>
      <c r="K52" t="s">
        <v>180</v>
      </c>
      <c r="L52" t="s">
        <v>182</v>
      </c>
      <c r="M52" t="s">
        <v>186</v>
      </c>
      <c r="N52" t="s">
        <v>187</v>
      </c>
      <c r="O52" t="s">
        <v>188</v>
      </c>
      <c r="P52" t="s">
        <v>189</v>
      </c>
      <c r="Q52" t="s">
        <v>289</v>
      </c>
      <c r="R52" t="s">
        <v>290</v>
      </c>
      <c r="S52" t="s">
        <v>291</v>
      </c>
      <c r="T52" t="s">
        <v>292</v>
      </c>
      <c r="U52" t="s">
        <v>293</v>
      </c>
      <c r="V52" t="s">
        <v>294</v>
      </c>
      <c r="W52" t="s">
        <v>295</v>
      </c>
      <c r="X52" t="s">
        <v>296</v>
      </c>
      <c r="Y52" t="s">
        <v>297</v>
      </c>
      <c r="Z52" t="s">
        <v>298</v>
      </c>
      <c r="AA52" t="s">
        <v>353</v>
      </c>
      <c r="AB52" t="s">
        <v>354</v>
      </c>
      <c r="AC52" t="s">
        <v>357</v>
      </c>
      <c r="AD52" t="s">
        <v>358</v>
      </c>
      <c r="AE52" t="s">
        <v>452</v>
      </c>
    </row>
    <row r="53" spans="1:31" x14ac:dyDescent="0.25">
      <c r="A53" s="215"/>
      <c r="B53" s="2"/>
      <c r="C53" t="s">
        <v>234</v>
      </c>
      <c r="D53" t="s">
        <v>222</v>
      </c>
      <c r="E53" t="s">
        <v>222</v>
      </c>
      <c r="F53" t="s">
        <v>222</v>
      </c>
      <c r="G53" t="s">
        <v>222</v>
      </c>
      <c r="H53" t="s">
        <v>222</v>
      </c>
      <c r="I53" t="s">
        <v>222</v>
      </c>
      <c r="J53" t="s">
        <v>222</v>
      </c>
      <c r="K53" t="s">
        <v>222</v>
      </c>
      <c r="L53" t="s">
        <v>222</v>
      </c>
      <c r="M53" t="s">
        <v>222</v>
      </c>
      <c r="N53" t="s">
        <v>222</v>
      </c>
      <c r="O53" t="s">
        <v>222</v>
      </c>
      <c r="P53" t="s">
        <v>222</v>
      </c>
      <c r="Q53" t="s">
        <v>222</v>
      </c>
      <c r="R53" t="s">
        <v>222</v>
      </c>
      <c r="S53" t="s">
        <v>222</v>
      </c>
      <c r="T53" t="s">
        <v>222</v>
      </c>
      <c r="U53" t="s">
        <v>222</v>
      </c>
      <c r="V53" t="s">
        <v>222</v>
      </c>
      <c r="W53" t="s">
        <v>222</v>
      </c>
      <c r="X53" t="s">
        <v>222</v>
      </c>
      <c r="Y53" t="s">
        <v>222</v>
      </c>
      <c r="Z53" t="s">
        <v>222</v>
      </c>
      <c r="AA53" t="s">
        <v>222</v>
      </c>
      <c r="AB53" t="s">
        <v>222</v>
      </c>
      <c r="AC53" t="s">
        <v>222</v>
      </c>
      <c r="AD53" t="s">
        <v>222</v>
      </c>
      <c r="AE53" t="s">
        <v>222</v>
      </c>
    </row>
    <row r="54" spans="1:31" x14ac:dyDescent="0.25">
      <c r="A54" s="215"/>
      <c r="B54" s="2"/>
      <c r="C54" t="s">
        <v>244</v>
      </c>
      <c r="D54">
        <v>84.233333333333334</v>
      </c>
      <c r="E54">
        <v>29.266666666666669</v>
      </c>
      <c r="F54">
        <v>24.616666666666667</v>
      </c>
      <c r="G54">
        <v>21.200000000000003</v>
      </c>
      <c r="H54">
        <v>49.683333333333337</v>
      </c>
      <c r="I54">
        <v>27.366666666666664</v>
      </c>
      <c r="J54">
        <v>25.533333333333335</v>
      </c>
      <c r="K54">
        <v>50.883333333333333</v>
      </c>
      <c r="L54">
        <v>95.033333333333346</v>
      </c>
      <c r="M54">
        <v>24.950000000000003</v>
      </c>
      <c r="N54">
        <v>13.066666666666666</v>
      </c>
      <c r="O54">
        <v>50.516666666666666</v>
      </c>
      <c r="P54">
        <v>27.933333333333337</v>
      </c>
      <c r="Q54">
        <v>93.516666666666666</v>
      </c>
      <c r="R54">
        <v>141.46666666666667</v>
      </c>
      <c r="S54">
        <v>18.616666666666664</v>
      </c>
      <c r="T54">
        <v>32.616666666666667</v>
      </c>
      <c r="U54">
        <v>21.599999999999998</v>
      </c>
      <c r="V54">
        <v>14.383333333333335</v>
      </c>
      <c r="W54">
        <v>32.650000000000006</v>
      </c>
      <c r="X54">
        <v>67.25</v>
      </c>
      <c r="Y54">
        <v>54.2</v>
      </c>
      <c r="Z54">
        <v>68.733333333333334</v>
      </c>
      <c r="AA54">
        <v>79.3</v>
      </c>
      <c r="AB54">
        <v>23.35</v>
      </c>
      <c r="AC54">
        <v>85.833333333333343</v>
      </c>
      <c r="AD54">
        <v>24.366666666666667</v>
      </c>
      <c r="AE54">
        <v>38.36666666666666</v>
      </c>
    </row>
    <row r="55" spans="1:31" x14ac:dyDescent="0.25">
      <c r="A55" s="215"/>
      <c r="B55" s="2"/>
      <c r="C55" t="s">
        <v>242</v>
      </c>
      <c r="D55">
        <v>69.3</v>
      </c>
      <c r="E55">
        <v>23.333333333333336</v>
      </c>
      <c r="F55">
        <v>16.616666666666667</v>
      </c>
      <c r="G55">
        <v>12.666666666666668</v>
      </c>
      <c r="H55">
        <v>33.75</v>
      </c>
      <c r="I55">
        <v>10.033333333333331</v>
      </c>
      <c r="J55">
        <v>23.583333333333336</v>
      </c>
      <c r="K55">
        <v>46.133333333333333</v>
      </c>
      <c r="L55">
        <v>25.45</v>
      </c>
      <c r="M55">
        <v>14.283333333333335</v>
      </c>
      <c r="N55">
        <v>3.4000000000000004</v>
      </c>
      <c r="O55">
        <v>35.93333333333333</v>
      </c>
      <c r="P55">
        <v>20.800000000000004</v>
      </c>
      <c r="Q55">
        <v>14.766666666666669</v>
      </c>
      <c r="R55">
        <v>39.733333333333334</v>
      </c>
      <c r="S55">
        <v>18.616666666666664</v>
      </c>
      <c r="T55">
        <v>20.45</v>
      </c>
      <c r="U55">
        <v>18.599999999999998</v>
      </c>
      <c r="V55">
        <v>14.383333333333335</v>
      </c>
      <c r="W55">
        <v>24.1</v>
      </c>
      <c r="X55">
        <v>39.25</v>
      </c>
      <c r="Y55">
        <v>25.450000000000006</v>
      </c>
      <c r="Z55">
        <v>23.1</v>
      </c>
      <c r="AA55">
        <v>52.8</v>
      </c>
      <c r="AB55">
        <v>16.283333333333335</v>
      </c>
      <c r="AC55">
        <v>29.833333333333336</v>
      </c>
      <c r="AD55">
        <v>15.833333333333334</v>
      </c>
      <c r="AE55">
        <v>19.116666666666664</v>
      </c>
    </row>
    <row r="56" spans="1:31" x14ac:dyDescent="0.25">
      <c r="A56" s="215"/>
      <c r="B56" s="2"/>
      <c r="C56" t="s">
        <v>243</v>
      </c>
      <c r="D56">
        <v>14.933333333333334</v>
      </c>
      <c r="E56">
        <v>5.9333333333333336</v>
      </c>
      <c r="F56">
        <v>8</v>
      </c>
      <c r="G56">
        <v>8.5333333333333332</v>
      </c>
      <c r="H56">
        <v>15.933333333333334</v>
      </c>
      <c r="I56">
        <v>17.333333333333332</v>
      </c>
      <c r="J56">
        <v>1.95</v>
      </c>
      <c r="K56">
        <v>4.75</v>
      </c>
      <c r="L56">
        <v>69.583333333333343</v>
      </c>
      <c r="M56">
        <v>10.666666666666668</v>
      </c>
      <c r="N56">
        <v>9.6666666666666661</v>
      </c>
      <c r="O56">
        <v>14.583333333333334</v>
      </c>
      <c r="P56">
        <v>7.1333333333333329</v>
      </c>
      <c r="Q56">
        <v>78.75</v>
      </c>
      <c r="R56">
        <v>101.73333333333333</v>
      </c>
      <c r="S56">
        <v>0</v>
      </c>
      <c r="T56">
        <v>12.166666666666666</v>
      </c>
      <c r="U56">
        <v>3</v>
      </c>
      <c r="V56">
        <v>0</v>
      </c>
      <c r="W56">
        <v>8.5500000000000007</v>
      </c>
      <c r="X56">
        <v>28</v>
      </c>
      <c r="Y56">
        <v>28.75</v>
      </c>
      <c r="Z56">
        <v>45.633333333333333</v>
      </c>
      <c r="AA56">
        <v>26.5</v>
      </c>
      <c r="AB56">
        <v>7.0666666666666664</v>
      </c>
      <c r="AC56">
        <v>56</v>
      </c>
      <c r="AD56">
        <v>8.5333333333333332</v>
      </c>
      <c r="AE56">
        <v>19.25</v>
      </c>
    </row>
    <row r="57" spans="1:31" x14ac:dyDescent="0.25">
      <c r="A57" s="215"/>
      <c r="B57" s="2"/>
      <c r="C57" t="s">
        <v>236</v>
      </c>
      <c r="D57">
        <v>174.98333333333332</v>
      </c>
      <c r="E57">
        <v>5.8333333333333339</v>
      </c>
      <c r="F57">
        <v>16.549999999999997</v>
      </c>
      <c r="G57">
        <v>14.95</v>
      </c>
      <c r="H57">
        <v>21.816666666666666</v>
      </c>
      <c r="I57">
        <v>42.933333333333337</v>
      </c>
      <c r="J57">
        <v>22.066666666666666</v>
      </c>
      <c r="K57">
        <v>37.183333333333337</v>
      </c>
      <c r="L57">
        <v>46.666666666666664</v>
      </c>
      <c r="M57">
        <v>36.13333333333334</v>
      </c>
      <c r="N57">
        <v>21.166666666666671</v>
      </c>
      <c r="O57">
        <v>15.716666666666665</v>
      </c>
      <c r="P57">
        <v>54.4</v>
      </c>
      <c r="Q57">
        <v>50.75</v>
      </c>
      <c r="R57">
        <v>27.416666666666668</v>
      </c>
      <c r="S57">
        <v>28.033333333333339</v>
      </c>
      <c r="T57">
        <v>48.900000000000006</v>
      </c>
      <c r="U57">
        <v>34.849999999999994</v>
      </c>
      <c r="V57">
        <v>29.133333333333333</v>
      </c>
      <c r="W57">
        <v>31.533333333333331</v>
      </c>
      <c r="X57">
        <v>45</v>
      </c>
      <c r="Y57">
        <v>25.583333333333336</v>
      </c>
      <c r="Z57">
        <v>33.166666666666664</v>
      </c>
      <c r="AA57">
        <v>77.216666666666669</v>
      </c>
      <c r="AB57">
        <v>34.299999999999997</v>
      </c>
      <c r="AC57">
        <v>65.666666666666657</v>
      </c>
      <c r="AD57">
        <v>15.700000000000001</v>
      </c>
      <c r="AE57">
        <v>25.533333333333335</v>
      </c>
    </row>
    <row r="58" spans="1:31" x14ac:dyDescent="0.25">
      <c r="A58" s="215"/>
      <c r="B58" s="2"/>
      <c r="C58" t="s">
        <v>588</v>
      </c>
      <c r="D58">
        <f>D57+D54</f>
        <v>259.21666666666664</v>
      </c>
      <c r="E58">
        <f t="shared" ref="E58:AE58" si="16">E57+E54</f>
        <v>35.1</v>
      </c>
      <c r="F58">
        <f t="shared" si="16"/>
        <v>41.166666666666664</v>
      </c>
      <c r="G58">
        <f t="shared" si="16"/>
        <v>36.150000000000006</v>
      </c>
      <c r="H58">
        <f t="shared" si="16"/>
        <v>71.5</v>
      </c>
      <c r="I58">
        <f t="shared" si="16"/>
        <v>70.3</v>
      </c>
      <c r="J58">
        <f t="shared" si="16"/>
        <v>47.6</v>
      </c>
      <c r="K58">
        <f t="shared" si="16"/>
        <v>88.066666666666663</v>
      </c>
      <c r="L58">
        <f t="shared" si="16"/>
        <v>141.70000000000002</v>
      </c>
      <c r="M58">
        <f t="shared" si="16"/>
        <v>61.083333333333343</v>
      </c>
      <c r="N58">
        <f t="shared" si="16"/>
        <v>34.233333333333334</v>
      </c>
      <c r="O58">
        <f t="shared" si="16"/>
        <v>66.233333333333334</v>
      </c>
      <c r="P58">
        <f t="shared" si="16"/>
        <v>82.333333333333343</v>
      </c>
      <c r="Q58">
        <f t="shared" si="16"/>
        <v>144.26666666666665</v>
      </c>
      <c r="R58">
        <f t="shared" si="16"/>
        <v>168.88333333333333</v>
      </c>
      <c r="S58">
        <f t="shared" si="16"/>
        <v>46.650000000000006</v>
      </c>
      <c r="T58">
        <f t="shared" si="16"/>
        <v>81.51666666666668</v>
      </c>
      <c r="U58">
        <f t="shared" si="16"/>
        <v>56.449999999999989</v>
      </c>
      <c r="V58">
        <f t="shared" si="16"/>
        <v>43.516666666666666</v>
      </c>
      <c r="W58">
        <f t="shared" si="16"/>
        <v>64.183333333333337</v>
      </c>
      <c r="X58">
        <f t="shared" si="16"/>
        <v>112.25</v>
      </c>
      <c r="Y58">
        <f t="shared" si="16"/>
        <v>79.783333333333331</v>
      </c>
      <c r="Z58">
        <f t="shared" si="16"/>
        <v>101.9</v>
      </c>
      <c r="AA58">
        <f t="shared" si="16"/>
        <v>156.51666666666665</v>
      </c>
      <c r="AB58">
        <f t="shared" si="16"/>
        <v>57.65</v>
      </c>
      <c r="AC58">
        <f t="shared" si="16"/>
        <v>151.5</v>
      </c>
      <c r="AD58">
        <f t="shared" si="16"/>
        <v>40.06666666666667</v>
      </c>
      <c r="AE58">
        <f t="shared" si="16"/>
        <v>63.899999999999991</v>
      </c>
    </row>
    <row r="59" spans="1:31" x14ac:dyDescent="0.25">
      <c r="A59" s="215"/>
      <c r="B59" s="2"/>
      <c r="C59" t="s">
        <v>238</v>
      </c>
      <c r="D59">
        <f>(D54+D57)/D57</f>
        <v>1.4813791789694257</v>
      </c>
      <c r="E59">
        <f t="shared" ref="E59:AE59" si="17">(E54+E57)/E57</f>
        <v>6.0171428571428569</v>
      </c>
      <c r="F59">
        <f t="shared" si="17"/>
        <v>2.487411883182276</v>
      </c>
      <c r="G59">
        <f t="shared" si="17"/>
        <v>2.4180602006688967</v>
      </c>
      <c r="H59">
        <f t="shared" si="17"/>
        <v>3.2773109243697478</v>
      </c>
      <c r="I59">
        <f t="shared" si="17"/>
        <v>1.637422360248447</v>
      </c>
      <c r="J59">
        <f t="shared" si="17"/>
        <v>2.1570996978851964</v>
      </c>
      <c r="K59">
        <f t="shared" si="17"/>
        <v>2.3684446436575524</v>
      </c>
      <c r="L59">
        <f t="shared" si="17"/>
        <v>3.0364285714285719</v>
      </c>
      <c r="M59">
        <f t="shared" si="17"/>
        <v>1.6904981549815499</v>
      </c>
      <c r="N59">
        <f t="shared" si="17"/>
        <v>1.6173228346456689</v>
      </c>
      <c r="O59">
        <f t="shared" si="17"/>
        <v>4.2142099681866387</v>
      </c>
      <c r="P59">
        <f t="shared" si="17"/>
        <v>1.5134803921568629</v>
      </c>
      <c r="Q59">
        <f t="shared" si="17"/>
        <v>2.8426929392446629</v>
      </c>
      <c r="R59">
        <f t="shared" si="17"/>
        <v>6.1598784194528866</v>
      </c>
      <c r="S59">
        <f t="shared" si="17"/>
        <v>1.6640903686087989</v>
      </c>
      <c r="T59">
        <f t="shared" si="17"/>
        <v>1.6670074982958418</v>
      </c>
      <c r="U59">
        <f t="shared" si="17"/>
        <v>1.6197991391678621</v>
      </c>
      <c r="V59">
        <f t="shared" si="17"/>
        <v>1.4937070938215102</v>
      </c>
      <c r="W59">
        <f t="shared" si="17"/>
        <v>2.0354122621564485</v>
      </c>
      <c r="X59">
        <f t="shared" si="17"/>
        <v>2.4944444444444445</v>
      </c>
      <c r="Y59">
        <f t="shared" si="17"/>
        <v>3.1185667752442994</v>
      </c>
      <c r="Z59">
        <f t="shared" si="17"/>
        <v>3.0723618090452267</v>
      </c>
      <c r="AA59">
        <f t="shared" si="17"/>
        <v>2.0269803582991579</v>
      </c>
      <c r="AB59">
        <f t="shared" si="17"/>
        <v>1.6807580174927115</v>
      </c>
      <c r="AC59">
        <f t="shared" si="17"/>
        <v>2.3071065989847721</v>
      </c>
      <c r="AD59">
        <f t="shared" si="17"/>
        <v>2.5520169851380041</v>
      </c>
      <c r="AE59">
        <f t="shared" si="17"/>
        <v>2.5026109660574409</v>
      </c>
    </row>
    <row r="60" spans="1:31" x14ac:dyDescent="0.25">
      <c r="A60" s="215"/>
      <c r="B60" s="2"/>
    </row>
    <row r="61" spans="1:31" x14ac:dyDescent="0.25">
      <c r="A61" s="215"/>
      <c r="B61" s="2"/>
      <c r="C61" t="s">
        <v>83</v>
      </c>
      <c r="D61" t="s">
        <v>160</v>
      </c>
      <c r="E61" t="s">
        <v>169</v>
      </c>
      <c r="F61" t="s">
        <v>174</v>
      </c>
      <c r="G61" t="s">
        <v>175</v>
      </c>
      <c r="H61" t="s">
        <v>176</v>
      </c>
      <c r="I61" t="s">
        <v>177</v>
      </c>
      <c r="J61" t="s">
        <v>299</v>
      </c>
      <c r="K61" t="s">
        <v>300</v>
      </c>
      <c r="L61" t="s">
        <v>301</v>
      </c>
      <c r="M61" t="s">
        <v>302</v>
      </c>
      <c r="N61" t="s">
        <v>303</v>
      </c>
      <c r="O61" t="s">
        <v>304</v>
      </c>
      <c r="P61" t="s">
        <v>305</v>
      </c>
      <c r="Q61" t="s">
        <v>306</v>
      </c>
      <c r="R61" t="s">
        <v>307</v>
      </c>
      <c r="S61" t="s">
        <v>308</v>
      </c>
      <c r="T61" t="s">
        <v>309</v>
      </c>
      <c r="U61" t="s">
        <v>310</v>
      </c>
      <c r="V61" t="s">
        <v>311</v>
      </c>
      <c r="W61" t="s">
        <v>312</v>
      </c>
      <c r="X61" t="s">
        <v>313</v>
      </c>
      <c r="Y61" t="s">
        <v>355</v>
      </c>
      <c r="Z61" t="s">
        <v>356</v>
      </c>
      <c r="AA61" t="s">
        <v>453</v>
      </c>
      <c r="AB61" t="s">
        <v>454</v>
      </c>
      <c r="AC61" t="s">
        <v>455</v>
      </c>
    </row>
    <row r="62" spans="1:31" x14ac:dyDescent="0.25">
      <c r="A62" s="215"/>
      <c r="B62" s="2"/>
      <c r="C62" t="s">
        <v>234</v>
      </c>
      <c r="D62" t="s">
        <v>221</v>
      </c>
      <c r="E62" t="s">
        <v>221</v>
      </c>
      <c r="F62" t="s">
        <v>221</v>
      </c>
      <c r="G62" t="s">
        <v>221</v>
      </c>
      <c r="H62" t="s">
        <v>221</v>
      </c>
      <c r="I62" t="s">
        <v>221</v>
      </c>
      <c r="J62" t="s">
        <v>221</v>
      </c>
      <c r="K62" t="s">
        <v>221</v>
      </c>
      <c r="L62" t="s">
        <v>221</v>
      </c>
      <c r="M62" t="s">
        <v>221</v>
      </c>
      <c r="N62" t="s">
        <v>221</v>
      </c>
      <c r="O62" t="s">
        <v>221</v>
      </c>
      <c r="P62" t="s">
        <v>221</v>
      </c>
      <c r="Q62" t="s">
        <v>221</v>
      </c>
      <c r="R62" t="s">
        <v>221</v>
      </c>
      <c r="S62" t="s">
        <v>221</v>
      </c>
      <c r="T62" t="s">
        <v>221</v>
      </c>
      <c r="U62" t="s">
        <v>221</v>
      </c>
      <c r="V62" t="s">
        <v>221</v>
      </c>
      <c r="W62" t="s">
        <v>221</v>
      </c>
      <c r="X62" t="s">
        <v>221</v>
      </c>
      <c r="Y62" t="s">
        <v>221</v>
      </c>
      <c r="Z62" t="s">
        <v>221</v>
      </c>
      <c r="AA62" t="s">
        <v>221</v>
      </c>
      <c r="AB62" t="s">
        <v>221</v>
      </c>
      <c r="AC62" t="s">
        <v>221</v>
      </c>
    </row>
    <row r="63" spans="1:31" x14ac:dyDescent="0.25">
      <c r="A63" s="216"/>
      <c r="B63" s="2"/>
      <c r="C63" t="s">
        <v>244</v>
      </c>
      <c r="D63">
        <v>49.716666666666669</v>
      </c>
      <c r="E63">
        <v>58.733333333333341</v>
      </c>
      <c r="F63">
        <v>25.916666666666668</v>
      </c>
      <c r="G63">
        <v>12.6</v>
      </c>
      <c r="H63">
        <v>14.716666666666667</v>
      </c>
      <c r="I63">
        <v>18.466666666666669</v>
      </c>
      <c r="J63">
        <v>21.516666666666666</v>
      </c>
      <c r="K63">
        <v>47.816666666666663</v>
      </c>
      <c r="L63">
        <v>36.93333333333333</v>
      </c>
      <c r="M63">
        <v>28.416666666666668</v>
      </c>
      <c r="N63">
        <v>35.133333333333333</v>
      </c>
      <c r="O63">
        <v>36.466666666666661</v>
      </c>
      <c r="P63">
        <v>35.25</v>
      </c>
      <c r="Q63">
        <v>36.533333333333331</v>
      </c>
      <c r="R63">
        <v>29.5</v>
      </c>
      <c r="S63">
        <v>18</v>
      </c>
      <c r="T63">
        <v>17.516666666666666</v>
      </c>
      <c r="U63">
        <v>18.283333333333339</v>
      </c>
      <c r="V63">
        <v>92.583333333333329</v>
      </c>
      <c r="W63">
        <v>35.733333333333334</v>
      </c>
      <c r="X63">
        <v>100.41666666666669</v>
      </c>
      <c r="Y63">
        <v>15.299999999999997</v>
      </c>
      <c r="Z63">
        <v>13.766666666666666</v>
      </c>
      <c r="AA63">
        <v>27.549999999999997</v>
      </c>
      <c r="AB63">
        <v>29.183333333333334</v>
      </c>
      <c r="AC63">
        <v>61.349999999999994</v>
      </c>
    </row>
    <row r="64" spans="1:31" x14ac:dyDescent="0.25">
      <c r="C64" t="s">
        <v>242</v>
      </c>
      <c r="D64">
        <v>23.216666666666669</v>
      </c>
      <c r="E64">
        <v>23.81666666666667</v>
      </c>
      <c r="F64">
        <v>24.533333333333335</v>
      </c>
      <c r="G64">
        <v>11.983333333333333</v>
      </c>
      <c r="H64">
        <v>11.216666666666667</v>
      </c>
      <c r="I64">
        <v>14.966666666666667</v>
      </c>
      <c r="J64">
        <v>15.016666666666667</v>
      </c>
      <c r="K64">
        <v>37.25</v>
      </c>
      <c r="L64">
        <v>18.666666666666664</v>
      </c>
      <c r="M64">
        <v>16.166666666666668</v>
      </c>
      <c r="N64">
        <v>21.633333333333333</v>
      </c>
      <c r="O64">
        <v>20.966666666666661</v>
      </c>
      <c r="P64">
        <v>20.25</v>
      </c>
      <c r="Q64">
        <v>20.033333333333331</v>
      </c>
      <c r="R64">
        <v>16.5</v>
      </c>
      <c r="S64">
        <v>16.3</v>
      </c>
      <c r="T64">
        <v>15.5</v>
      </c>
      <c r="U64">
        <v>16.916666666666671</v>
      </c>
      <c r="V64">
        <v>72.883333333333326</v>
      </c>
      <c r="W64">
        <v>29.233333333333334</v>
      </c>
      <c r="X64">
        <v>81.333333333333343</v>
      </c>
      <c r="Y64">
        <v>14.799999999999997</v>
      </c>
      <c r="Z64">
        <v>12.766666666666666</v>
      </c>
      <c r="AA64">
        <v>15.549999999999999</v>
      </c>
      <c r="AB64">
        <v>14.516666666666666</v>
      </c>
      <c r="AC64">
        <v>25.849999999999994</v>
      </c>
    </row>
    <row r="65" spans="3:29" x14ac:dyDescent="0.25">
      <c r="C65" t="s">
        <v>243</v>
      </c>
      <c r="D65">
        <v>26.5</v>
      </c>
      <c r="E65">
        <v>34.916666666666671</v>
      </c>
      <c r="F65">
        <v>1.3833333333333333</v>
      </c>
      <c r="G65">
        <v>0.6166666666666667</v>
      </c>
      <c r="H65">
        <v>3.5</v>
      </c>
      <c r="I65">
        <v>3.5</v>
      </c>
      <c r="J65">
        <v>6.5</v>
      </c>
      <c r="K65">
        <v>10.566666666666666</v>
      </c>
      <c r="L65">
        <v>18.266666666666666</v>
      </c>
      <c r="M65">
        <v>12.25</v>
      </c>
      <c r="N65">
        <v>13.5</v>
      </c>
      <c r="O65">
        <v>15.5</v>
      </c>
      <c r="P65">
        <v>15</v>
      </c>
      <c r="Q65">
        <v>16.5</v>
      </c>
      <c r="R65">
        <v>13</v>
      </c>
      <c r="S65">
        <v>1.7</v>
      </c>
      <c r="T65">
        <v>2.0166666666666666</v>
      </c>
      <c r="U65">
        <v>1.3666666666666667</v>
      </c>
      <c r="V65">
        <v>19.7</v>
      </c>
      <c r="W65">
        <v>6.5</v>
      </c>
      <c r="X65">
        <v>19.083333333333336</v>
      </c>
      <c r="Y65">
        <v>0.5</v>
      </c>
      <c r="Z65">
        <v>1</v>
      </c>
      <c r="AA65">
        <v>12</v>
      </c>
      <c r="AB65">
        <v>14.666666666666668</v>
      </c>
      <c r="AC65">
        <v>35.5</v>
      </c>
    </row>
    <row r="66" spans="3:29" x14ac:dyDescent="0.25">
      <c r="C66" t="s">
        <v>236</v>
      </c>
      <c r="D66">
        <v>30.35</v>
      </c>
      <c r="E66">
        <v>53.516666666666673</v>
      </c>
      <c r="F66">
        <v>37.300000000000004</v>
      </c>
      <c r="G66">
        <v>39.799999999999997</v>
      </c>
      <c r="H66">
        <v>29.116666666666667</v>
      </c>
      <c r="I66">
        <v>32.25</v>
      </c>
      <c r="J66">
        <v>23.883333333333336</v>
      </c>
      <c r="K66">
        <v>34.233333333333334</v>
      </c>
      <c r="L66">
        <v>44.616666666666667</v>
      </c>
      <c r="M66">
        <v>37.049999999999997</v>
      </c>
      <c r="N66">
        <v>13.666666666666668</v>
      </c>
      <c r="O66">
        <v>14.5</v>
      </c>
      <c r="P66">
        <v>24.516666666666669</v>
      </c>
      <c r="Q66">
        <v>14.416666666666668</v>
      </c>
      <c r="R66">
        <v>42.3</v>
      </c>
      <c r="S66">
        <v>41.383333333333333</v>
      </c>
      <c r="T66">
        <v>43.666666666666664</v>
      </c>
      <c r="U66">
        <v>46.31666666666667</v>
      </c>
      <c r="V66">
        <v>50.483333333333334</v>
      </c>
      <c r="W66">
        <v>50.783333333333339</v>
      </c>
      <c r="X66">
        <v>57.566666666666656</v>
      </c>
      <c r="Y66">
        <v>24.216666666666665</v>
      </c>
      <c r="Z66">
        <v>16.899999999999999</v>
      </c>
      <c r="AA66">
        <v>26.716666666666669</v>
      </c>
      <c r="AB66">
        <v>31.483333333333327</v>
      </c>
      <c r="AC66">
        <v>24.333333333333332</v>
      </c>
    </row>
    <row r="67" spans="3:29" x14ac:dyDescent="0.25">
      <c r="C67" t="s">
        <v>588</v>
      </c>
      <c r="D67">
        <f>D66+D63</f>
        <v>80.066666666666663</v>
      </c>
      <c r="E67">
        <f t="shared" ref="E67:AC67" si="18">E66+E63</f>
        <v>112.25000000000001</v>
      </c>
      <c r="F67">
        <f t="shared" si="18"/>
        <v>63.216666666666669</v>
      </c>
      <c r="G67">
        <f t="shared" si="18"/>
        <v>52.4</v>
      </c>
      <c r="H67">
        <f t="shared" si="18"/>
        <v>43.833333333333336</v>
      </c>
      <c r="I67">
        <f t="shared" si="18"/>
        <v>50.716666666666669</v>
      </c>
      <c r="J67">
        <f t="shared" si="18"/>
        <v>45.400000000000006</v>
      </c>
      <c r="K67">
        <f t="shared" si="18"/>
        <v>82.05</v>
      </c>
      <c r="L67">
        <f t="shared" si="18"/>
        <v>81.55</v>
      </c>
      <c r="M67">
        <f t="shared" si="18"/>
        <v>65.466666666666669</v>
      </c>
      <c r="N67">
        <f t="shared" si="18"/>
        <v>48.8</v>
      </c>
      <c r="O67">
        <f t="shared" si="18"/>
        <v>50.966666666666661</v>
      </c>
      <c r="P67">
        <f t="shared" si="18"/>
        <v>59.766666666666666</v>
      </c>
      <c r="Q67">
        <f t="shared" si="18"/>
        <v>50.95</v>
      </c>
      <c r="R67">
        <f t="shared" si="18"/>
        <v>71.8</v>
      </c>
      <c r="S67">
        <f t="shared" si="18"/>
        <v>59.383333333333333</v>
      </c>
      <c r="T67">
        <f t="shared" si="18"/>
        <v>61.18333333333333</v>
      </c>
      <c r="U67">
        <f t="shared" si="18"/>
        <v>64.600000000000009</v>
      </c>
      <c r="V67">
        <f t="shared" si="18"/>
        <v>143.06666666666666</v>
      </c>
      <c r="W67">
        <f t="shared" si="18"/>
        <v>86.51666666666668</v>
      </c>
      <c r="X67">
        <f t="shared" si="18"/>
        <v>157.98333333333335</v>
      </c>
      <c r="Y67">
        <f t="shared" si="18"/>
        <v>39.516666666666666</v>
      </c>
      <c r="Z67">
        <f t="shared" si="18"/>
        <v>30.666666666666664</v>
      </c>
      <c r="AA67">
        <f t="shared" si="18"/>
        <v>54.266666666666666</v>
      </c>
      <c r="AB67">
        <f t="shared" si="18"/>
        <v>60.666666666666657</v>
      </c>
      <c r="AC67">
        <f t="shared" si="18"/>
        <v>85.683333333333323</v>
      </c>
    </row>
    <row r="68" spans="3:29" x14ac:dyDescent="0.25">
      <c r="C68" t="s">
        <v>238</v>
      </c>
      <c r="D68">
        <f>(D63+D66)/D66</f>
        <v>2.6381109280615043</v>
      </c>
      <c r="E68">
        <f t="shared" ref="E68:AC68" si="19">(E63+E66)/E66</f>
        <v>2.097477421364061</v>
      </c>
      <c r="F68">
        <f t="shared" si="19"/>
        <v>1.6948168007149238</v>
      </c>
      <c r="G68">
        <f t="shared" si="19"/>
        <v>1.3165829145728645</v>
      </c>
      <c r="H68">
        <f t="shared" si="19"/>
        <v>1.5054378935317687</v>
      </c>
      <c r="I68">
        <f t="shared" si="19"/>
        <v>1.572609819121447</v>
      </c>
      <c r="J68">
        <f t="shared" si="19"/>
        <v>1.9009071877180739</v>
      </c>
      <c r="K68">
        <f t="shared" si="19"/>
        <v>2.3967867575462511</v>
      </c>
      <c r="L68">
        <f t="shared" si="19"/>
        <v>1.8277923048188269</v>
      </c>
      <c r="M68">
        <f t="shared" si="19"/>
        <v>1.7669815564552409</v>
      </c>
      <c r="N68">
        <f t="shared" si="19"/>
        <v>3.5707317073170728</v>
      </c>
      <c r="O68">
        <f t="shared" si="19"/>
        <v>3.5149425287356317</v>
      </c>
      <c r="P68">
        <f t="shared" si="19"/>
        <v>2.437797416723317</v>
      </c>
      <c r="Q68">
        <f t="shared" si="19"/>
        <v>3.5341040462427746</v>
      </c>
      <c r="R68">
        <f t="shared" si="19"/>
        <v>1.6973995271867612</v>
      </c>
      <c r="S68">
        <f t="shared" si="19"/>
        <v>1.4349577124446233</v>
      </c>
      <c r="T68">
        <f t="shared" si="19"/>
        <v>1.4011450381679389</v>
      </c>
      <c r="U68">
        <f t="shared" si="19"/>
        <v>1.394746311622886</v>
      </c>
      <c r="V68">
        <f t="shared" si="19"/>
        <v>2.8339385935952457</v>
      </c>
      <c r="W68">
        <f t="shared" si="19"/>
        <v>1.7036429274696423</v>
      </c>
      <c r="X68">
        <f t="shared" si="19"/>
        <v>2.7443543717429075</v>
      </c>
      <c r="Y68">
        <f t="shared" si="19"/>
        <v>1.6317962835512734</v>
      </c>
      <c r="Z68">
        <f t="shared" si="19"/>
        <v>1.8145956607495068</v>
      </c>
      <c r="AA68">
        <f t="shared" si="19"/>
        <v>2.0311915159076728</v>
      </c>
      <c r="AB68">
        <f t="shared" si="19"/>
        <v>1.9269454737956591</v>
      </c>
      <c r="AC68">
        <f t="shared" si="19"/>
        <v>3.5212328767123284</v>
      </c>
    </row>
    <row r="69" spans="3:29" ht="15.75" thickBot="1" x14ac:dyDescent="0.3"/>
    <row r="70" spans="3:29" x14ac:dyDescent="0.25">
      <c r="C70" s="119" t="s">
        <v>645</v>
      </c>
      <c r="D70" s="80"/>
      <c r="E70" s="119" t="s">
        <v>640</v>
      </c>
      <c r="F70" s="80"/>
      <c r="G70" s="80" t="s">
        <v>641</v>
      </c>
      <c r="H70" s="80"/>
      <c r="J70" s="80" t="s">
        <v>642</v>
      </c>
      <c r="K70" s="80"/>
      <c r="L70" s="80" t="s">
        <v>643</v>
      </c>
      <c r="M70" s="80"/>
      <c r="N70" s="80" t="s">
        <v>644</v>
      </c>
      <c r="O70" s="80"/>
      <c r="Q70" s="80" t="s">
        <v>664</v>
      </c>
      <c r="R70" s="80"/>
      <c r="S70" s="80" t="s">
        <v>665</v>
      </c>
      <c r="T70" s="80"/>
      <c r="U70" s="80" t="s">
        <v>666</v>
      </c>
      <c r="V70" s="80"/>
    </row>
    <row r="71" spans="3:29" x14ac:dyDescent="0.25">
      <c r="C71" s="77"/>
      <c r="D71" s="77"/>
      <c r="E71" s="77"/>
      <c r="F71" s="77"/>
      <c r="G71" s="77"/>
      <c r="H71" s="77"/>
      <c r="J71" s="77"/>
      <c r="K71" s="77"/>
      <c r="L71" s="77"/>
      <c r="M71" s="77"/>
      <c r="N71" s="77"/>
      <c r="O71" s="77"/>
      <c r="Q71" s="77"/>
      <c r="R71" s="77"/>
      <c r="S71" s="77"/>
      <c r="T71" s="77"/>
      <c r="U71" s="77"/>
      <c r="V71" s="77"/>
    </row>
    <row r="72" spans="3:29" x14ac:dyDescent="0.25">
      <c r="C72" s="77" t="s">
        <v>577</v>
      </c>
      <c r="D72" s="77">
        <v>61.62866666666666</v>
      </c>
      <c r="E72" s="77" t="s">
        <v>577</v>
      </c>
      <c r="F72" s="77">
        <v>47.161904761904744</v>
      </c>
      <c r="G72" s="77" t="s">
        <v>577</v>
      </c>
      <c r="H72" s="77">
        <v>35.284615384615378</v>
      </c>
      <c r="J72" s="77" t="s">
        <v>577</v>
      </c>
      <c r="K72" s="77">
        <v>39.283333333333331</v>
      </c>
      <c r="L72" s="77" t="s">
        <v>577</v>
      </c>
      <c r="M72" s="77">
        <v>38.68511904761904</v>
      </c>
      <c r="N72" s="77" t="s">
        <v>577</v>
      </c>
      <c r="O72" s="77">
        <v>34.052564102564105</v>
      </c>
      <c r="Q72" s="77" t="s">
        <v>577</v>
      </c>
      <c r="R72" s="77">
        <v>100.91199999999999</v>
      </c>
      <c r="S72" s="77" t="s">
        <v>577</v>
      </c>
      <c r="T72" s="77">
        <v>85.847023809523833</v>
      </c>
      <c r="U72" s="77" t="s">
        <v>577</v>
      </c>
      <c r="V72" s="77">
        <v>69.337179487179483</v>
      </c>
    </row>
    <row r="73" spans="3:29" x14ac:dyDescent="0.25">
      <c r="C73" s="77" t="s">
        <v>578</v>
      </c>
      <c r="D73" s="77">
        <v>5.9244371134404945</v>
      </c>
      <c r="E73" s="77" t="s">
        <v>578</v>
      </c>
      <c r="F73" s="77">
        <v>5.9431739022668637</v>
      </c>
      <c r="G73" s="77" t="s">
        <v>578</v>
      </c>
      <c r="H73" s="77">
        <v>4.3970601992458853</v>
      </c>
      <c r="J73" s="77" t="s">
        <v>578</v>
      </c>
      <c r="K73" s="77">
        <v>6.4882598391819002</v>
      </c>
      <c r="L73" s="77" t="s">
        <v>578</v>
      </c>
      <c r="M73" s="77">
        <v>5.8942427456829893</v>
      </c>
      <c r="N73" s="77" t="s">
        <v>578</v>
      </c>
      <c r="O73" s="77">
        <v>2.4730573300123724</v>
      </c>
      <c r="Q73" s="77" t="s">
        <v>578</v>
      </c>
      <c r="R73" s="77">
        <v>9.0421608426141091</v>
      </c>
      <c r="S73" s="77" t="s">
        <v>578</v>
      </c>
      <c r="T73" s="77">
        <v>9.9246249191883784</v>
      </c>
      <c r="U73" s="77" t="s">
        <v>578</v>
      </c>
      <c r="V73" s="77">
        <v>5.8313942057318489</v>
      </c>
    </row>
    <row r="74" spans="3:29" x14ac:dyDescent="0.25">
      <c r="C74" s="77" t="s">
        <v>276</v>
      </c>
      <c r="D74" s="77">
        <v>52.2</v>
      </c>
      <c r="E74" s="77" t="s">
        <v>276</v>
      </c>
      <c r="F74" s="77">
        <v>32.63333333333334</v>
      </c>
      <c r="G74" s="77" t="s">
        <v>276</v>
      </c>
      <c r="H74" s="77">
        <v>29.341666666666669</v>
      </c>
      <c r="J74" s="77" t="s">
        <v>276</v>
      </c>
      <c r="K74" s="77">
        <v>32.316666666666663</v>
      </c>
      <c r="L74" s="77" t="s">
        <v>276</v>
      </c>
      <c r="M74" s="77">
        <v>32.349999999999994</v>
      </c>
      <c r="N74" s="77" t="s">
        <v>276</v>
      </c>
      <c r="O74" s="77">
        <v>33.241666666666667</v>
      </c>
      <c r="Q74" s="77" t="s">
        <v>276</v>
      </c>
      <c r="R74" s="77">
        <v>87.25</v>
      </c>
      <c r="S74" s="77" t="s">
        <v>276</v>
      </c>
      <c r="T74" s="77">
        <v>68.266666666666666</v>
      </c>
      <c r="U74" s="77" t="s">
        <v>276</v>
      </c>
      <c r="V74" s="77">
        <v>60.924999999999997</v>
      </c>
    </row>
    <row r="75" spans="3:29" x14ac:dyDescent="0.25">
      <c r="C75" s="77" t="s">
        <v>579</v>
      </c>
      <c r="D75" s="77" t="e">
        <v>#N/A</v>
      </c>
      <c r="E75" s="77" t="s">
        <v>579</v>
      </c>
      <c r="F75" s="77" t="e">
        <v>#N/A</v>
      </c>
      <c r="G75" s="77" t="s">
        <v>579</v>
      </c>
      <c r="H75" s="77" t="e">
        <v>#N/A</v>
      </c>
      <c r="J75" s="77" t="s">
        <v>579</v>
      </c>
      <c r="K75" s="77" t="e">
        <v>#N/A</v>
      </c>
      <c r="L75" s="77" t="s">
        <v>579</v>
      </c>
      <c r="M75" s="77" t="e">
        <v>#N/A</v>
      </c>
      <c r="N75" s="77" t="s">
        <v>579</v>
      </c>
      <c r="O75" s="77" t="e">
        <v>#N/A</v>
      </c>
      <c r="Q75" s="77" t="s">
        <v>579</v>
      </c>
      <c r="R75" s="77" t="e">
        <v>#N/A</v>
      </c>
      <c r="S75" s="77" t="s">
        <v>579</v>
      </c>
      <c r="T75" s="77" t="e">
        <v>#N/A</v>
      </c>
      <c r="U75" s="77" t="s">
        <v>579</v>
      </c>
      <c r="V75" s="77" t="e">
        <v>#N/A</v>
      </c>
    </row>
    <row r="76" spans="3:29" x14ac:dyDescent="0.25">
      <c r="C76" s="77" t="s">
        <v>580</v>
      </c>
      <c r="D76" s="77">
        <v>29.622185567202472</v>
      </c>
      <c r="E76" s="77" t="s">
        <v>580</v>
      </c>
      <c r="F76" s="77">
        <v>31.44832028761483</v>
      </c>
      <c r="G76" s="77" t="s">
        <v>580</v>
      </c>
      <c r="H76" s="77">
        <v>22.420695758396946</v>
      </c>
      <c r="J76" s="77" t="s">
        <v>580</v>
      </c>
      <c r="K76" s="77">
        <v>32.441299195909501</v>
      </c>
      <c r="L76" s="77" t="s">
        <v>580</v>
      </c>
      <c r="M76" s="77">
        <v>31.189400944247442</v>
      </c>
      <c r="N76" s="77" t="s">
        <v>580</v>
      </c>
      <c r="O76" s="77">
        <v>12.610167583966756</v>
      </c>
      <c r="Q76" s="77" t="s">
        <v>580</v>
      </c>
      <c r="R76" s="77">
        <v>45.210804213070546</v>
      </c>
      <c r="S76" s="77" t="s">
        <v>580</v>
      </c>
      <c r="T76" s="77">
        <v>52.516178783533917</v>
      </c>
      <c r="U76" s="77" t="s">
        <v>580</v>
      </c>
      <c r="V76" s="77">
        <v>29.734392846478592</v>
      </c>
    </row>
    <row r="77" spans="3:29" x14ac:dyDescent="0.25">
      <c r="C77" s="77" t="s">
        <v>581</v>
      </c>
      <c r="D77" s="77">
        <v>877.4738777777784</v>
      </c>
      <c r="E77" s="77" t="s">
        <v>581</v>
      </c>
      <c r="F77" s="77">
        <v>988.99684891240656</v>
      </c>
      <c r="G77" s="77" t="s">
        <v>581</v>
      </c>
      <c r="H77" s="77">
        <v>502.68759829059883</v>
      </c>
      <c r="J77" s="77" t="s">
        <v>581</v>
      </c>
      <c r="K77" s="77">
        <v>1052.4378935185186</v>
      </c>
      <c r="L77" s="77" t="s">
        <v>581</v>
      </c>
      <c r="M77" s="77">
        <v>972.77873126102327</v>
      </c>
      <c r="N77" s="77" t="s">
        <v>581</v>
      </c>
      <c r="O77" s="77">
        <v>159.01632649572596</v>
      </c>
      <c r="Q77" s="77" t="s">
        <v>581</v>
      </c>
      <c r="R77" s="77">
        <v>2044.0168175925974</v>
      </c>
      <c r="S77" s="77" t="s">
        <v>581</v>
      </c>
      <c r="T77" s="77">
        <v>2757.9490340240977</v>
      </c>
      <c r="U77" s="77" t="s">
        <v>581</v>
      </c>
      <c r="V77" s="77">
        <v>884.13411794871729</v>
      </c>
    </row>
    <row r="78" spans="3:29" x14ac:dyDescent="0.25">
      <c r="C78" s="77" t="s">
        <v>582</v>
      </c>
      <c r="D78" s="77">
        <v>2.4348879582279599</v>
      </c>
      <c r="E78" s="77" t="s">
        <v>582</v>
      </c>
      <c r="F78" s="77">
        <v>1.3839670057856948</v>
      </c>
      <c r="G78" s="77" t="s">
        <v>582</v>
      </c>
      <c r="H78" s="77">
        <v>2.8094364188407996</v>
      </c>
      <c r="J78" s="77" t="s">
        <v>582</v>
      </c>
      <c r="K78" s="77">
        <v>5.7391496841871668</v>
      </c>
      <c r="L78" s="77" t="s">
        <v>582</v>
      </c>
      <c r="M78" s="77">
        <v>13.776341800469922</v>
      </c>
      <c r="N78" s="77" t="s">
        <v>582</v>
      </c>
      <c r="O78" s="77">
        <v>-0.88614249435760284</v>
      </c>
      <c r="Q78" s="77" t="s">
        <v>582</v>
      </c>
      <c r="R78" s="77">
        <v>0.35313231847670767</v>
      </c>
      <c r="S78" s="77" t="s">
        <v>582</v>
      </c>
      <c r="T78" s="77">
        <v>3.0515326269108725</v>
      </c>
      <c r="U78" s="77" t="s">
        <v>582</v>
      </c>
      <c r="V78" s="77">
        <v>3.0706057172083896</v>
      </c>
    </row>
    <row r="79" spans="3:29" x14ac:dyDescent="0.25">
      <c r="C79" s="77" t="s">
        <v>583</v>
      </c>
      <c r="D79" s="77">
        <v>1.5010626569617254</v>
      </c>
      <c r="E79" s="77" t="s">
        <v>583</v>
      </c>
      <c r="F79" s="77">
        <v>1.2708264537536802</v>
      </c>
      <c r="G79" s="77" t="s">
        <v>583</v>
      </c>
      <c r="H79" s="77">
        <v>1.6786580056663871</v>
      </c>
      <c r="J79" s="77" t="s">
        <v>583</v>
      </c>
      <c r="K79" s="77">
        <v>2.0599519677594675</v>
      </c>
      <c r="L79" s="77" t="s">
        <v>583</v>
      </c>
      <c r="M79" s="77">
        <v>3.2983811505887863</v>
      </c>
      <c r="N79" s="77" t="s">
        <v>583</v>
      </c>
      <c r="O79" s="77">
        <v>3.6109751838987611E-2</v>
      </c>
      <c r="Q79" s="77" t="s">
        <v>583</v>
      </c>
      <c r="R79" s="77">
        <v>0.88363300187178062</v>
      </c>
      <c r="S79" s="77" t="s">
        <v>583</v>
      </c>
      <c r="T79" s="77">
        <v>1.6383147357674943</v>
      </c>
      <c r="U79" s="77" t="s">
        <v>583</v>
      </c>
      <c r="V79" s="77">
        <v>1.7094222872588853</v>
      </c>
    </row>
    <row r="80" spans="3:29" x14ac:dyDescent="0.25">
      <c r="C80" s="77" t="s">
        <v>584</v>
      </c>
      <c r="D80" s="77">
        <v>125.81666666666666</v>
      </c>
      <c r="E80" s="77" t="s">
        <v>584</v>
      </c>
      <c r="F80" s="77">
        <v>128.4</v>
      </c>
      <c r="G80" s="77" t="s">
        <v>584</v>
      </c>
      <c r="H80" s="77">
        <v>87.816666666666691</v>
      </c>
      <c r="J80" s="77" t="s">
        <v>584</v>
      </c>
      <c r="K80" s="77">
        <v>151.1</v>
      </c>
      <c r="L80" s="77" t="s">
        <v>584</v>
      </c>
      <c r="M80" s="77">
        <v>169.14999999999998</v>
      </c>
      <c r="N80" s="77" t="s">
        <v>584</v>
      </c>
      <c r="O80" s="77">
        <v>43.899999999999991</v>
      </c>
      <c r="Q80" s="77" t="s">
        <v>584</v>
      </c>
      <c r="R80" s="77">
        <v>178.33333333333331</v>
      </c>
      <c r="S80" s="77" t="s">
        <v>584</v>
      </c>
      <c r="T80" s="77">
        <v>224.98333333333329</v>
      </c>
      <c r="U80" s="77" t="s">
        <v>584</v>
      </c>
      <c r="V80" s="77">
        <v>127.31666666666669</v>
      </c>
    </row>
    <row r="81" spans="3:22" x14ac:dyDescent="0.25">
      <c r="C81" s="77" t="s">
        <v>585</v>
      </c>
      <c r="D81" s="77">
        <v>24.783333333333331</v>
      </c>
      <c r="E81" s="77" t="s">
        <v>585</v>
      </c>
      <c r="F81" s="77">
        <v>13.066666666666666</v>
      </c>
      <c r="G81" s="77" t="s">
        <v>585</v>
      </c>
      <c r="H81" s="77">
        <v>12.6</v>
      </c>
      <c r="J81" s="77" t="s">
        <v>585</v>
      </c>
      <c r="K81" s="77">
        <v>3.15</v>
      </c>
      <c r="L81" s="77" t="s">
        <v>585</v>
      </c>
      <c r="M81" s="77">
        <v>5.8333333333333339</v>
      </c>
      <c r="N81" s="77" t="s">
        <v>585</v>
      </c>
      <c r="O81" s="77">
        <v>13.666666666666668</v>
      </c>
      <c r="Q81" s="77" t="s">
        <v>585</v>
      </c>
      <c r="R81" s="77">
        <v>33.333333333333336</v>
      </c>
      <c r="S81" s="77" t="s">
        <v>585</v>
      </c>
      <c r="T81" s="77">
        <v>34.233333333333334</v>
      </c>
      <c r="U81" s="77" t="s">
        <v>585</v>
      </c>
      <c r="V81" s="77">
        <v>30.666666666666664</v>
      </c>
    </row>
    <row r="82" spans="3:22" x14ac:dyDescent="0.25">
      <c r="C82" s="77" t="s">
        <v>586</v>
      </c>
      <c r="D82" s="77">
        <v>150.6</v>
      </c>
      <c r="E82" s="77" t="s">
        <v>586</v>
      </c>
      <c r="F82" s="77">
        <v>141.46666666666667</v>
      </c>
      <c r="G82" s="77" t="s">
        <v>586</v>
      </c>
      <c r="H82" s="77">
        <v>100.41666666666669</v>
      </c>
      <c r="J82" s="77" t="s">
        <v>586</v>
      </c>
      <c r="K82" s="77">
        <v>154.25</v>
      </c>
      <c r="L82" s="77" t="s">
        <v>586</v>
      </c>
      <c r="M82" s="77">
        <v>174.98333333333332</v>
      </c>
      <c r="N82" s="77" t="s">
        <v>586</v>
      </c>
      <c r="O82" s="77">
        <v>57.566666666666656</v>
      </c>
      <c r="Q82" s="77" t="s">
        <v>586</v>
      </c>
      <c r="R82" s="77">
        <v>211.66666666666666</v>
      </c>
      <c r="S82" s="77" t="s">
        <v>586</v>
      </c>
      <c r="T82" s="77">
        <v>259.21666666666664</v>
      </c>
      <c r="U82" s="77" t="s">
        <v>586</v>
      </c>
      <c r="V82" s="77">
        <v>157.98333333333335</v>
      </c>
    </row>
    <row r="83" spans="3:22" x14ac:dyDescent="0.25">
      <c r="C83" s="77" t="s">
        <v>374</v>
      </c>
      <c r="D83" s="77">
        <v>1540.7166666666665</v>
      </c>
      <c r="E83" s="77" t="s">
        <v>374</v>
      </c>
      <c r="F83" s="77">
        <v>1320.5333333333328</v>
      </c>
      <c r="G83" s="77" t="s">
        <v>374</v>
      </c>
      <c r="H83" s="77">
        <v>917.39999999999986</v>
      </c>
      <c r="J83" s="77" t="s">
        <v>374</v>
      </c>
      <c r="K83" s="77">
        <v>982.08333333333337</v>
      </c>
      <c r="L83" s="77" t="s">
        <v>374</v>
      </c>
      <c r="M83" s="77">
        <v>1083.1833333333332</v>
      </c>
      <c r="N83" s="77" t="s">
        <v>374</v>
      </c>
      <c r="O83" s="77">
        <v>885.36666666666679</v>
      </c>
      <c r="Q83" s="77" t="s">
        <v>374</v>
      </c>
      <c r="R83" s="77">
        <v>2522.7999999999997</v>
      </c>
      <c r="S83" s="77" t="s">
        <v>374</v>
      </c>
      <c r="T83" s="77">
        <v>2403.7166666666672</v>
      </c>
      <c r="U83" s="77" t="s">
        <v>374</v>
      </c>
      <c r="V83" s="77">
        <v>1802.7666666666667</v>
      </c>
    </row>
    <row r="84" spans="3:22" x14ac:dyDescent="0.25">
      <c r="C84" s="77" t="s">
        <v>240</v>
      </c>
      <c r="D84" s="77">
        <v>25</v>
      </c>
      <c r="E84" s="77" t="s">
        <v>240</v>
      </c>
      <c r="F84" s="77">
        <v>28</v>
      </c>
      <c r="G84" s="77" t="s">
        <v>240</v>
      </c>
      <c r="H84" s="77">
        <v>26</v>
      </c>
      <c r="J84" s="77" t="s">
        <v>240</v>
      </c>
      <c r="K84" s="77">
        <v>25</v>
      </c>
      <c r="L84" s="77" t="s">
        <v>240</v>
      </c>
      <c r="M84" s="77">
        <v>28</v>
      </c>
      <c r="N84" s="77" t="s">
        <v>240</v>
      </c>
      <c r="O84" s="77">
        <v>26</v>
      </c>
      <c r="Q84" s="77" t="s">
        <v>240</v>
      </c>
      <c r="R84" s="77">
        <v>25</v>
      </c>
      <c r="S84" s="77" t="s">
        <v>240</v>
      </c>
      <c r="T84" s="77">
        <v>28</v>
      </c>
      <c r="U84" s="77" t="s">
        <v>240</v>
      </c>
      <c r="V84" s="77">
        <v>26</v>
      </c>
    </row>
    <row r="85" spans="3:22" ht="15.75" thickBot="1" x14ac:dyDescent="0.3">
      <c r="C85" s="78" t="s">
        <v>587</v>
      </c>
      <c r="D85" s="78">
        <v>12.227437236885528</v>
      </c>
      <c r="E85" s="78" t="s">
        <v>587</v>
      </c>
      <c r="F85" s="78">
        <v>12.194385577420364</v>
      </c>
      <c r="G85" s="78" t="s">
        <v>587</v>
      </c>
      <c r="H85" s="78">
        <v>9.0559149991239973</v>
      </c>
      <c r="J85" s="78" t="s">
        <v>587</v>
      </c>
      <c r="K85" s="78">
        <v>13.391110149556408</v>
      </c>
      <c r="L85" s="78" t="s">
        <v>587</v>
      </c>
      <c r="M85" s="78">
        <v>12.093987137134896</v>
      </c>
      <c r="N85" s="78" t="s">
        <v>587</v>
      </c>
      <c r="O85" s="78">
        <v>5.0933569143296156</v>
      </c>
      <c r="Q85" s="78" t="s">
        <v>587</v>
      </c>
      <c r="R85" s="78">
        <v>18.662102757080515</v>
      </c>
      <c r="S85" s="78" t="s">
        <v>587</v>
      </c>
      <c r="T85" s="78">
        <v>20.363648273811389</v>
      </c>
      <c r="U85" s="78" t="s">
        <v>587</v>
      </c>
      <c r="V85" s="78">
        <v>12.009981183006937</v>
      </c>
    </row>
    <row r="86" spans="3:22" x14ac:dyDescent="0.25">
      <c r="C86" s="77"/>
      <c r="D86" s="77">
        <f>(D72+K72)/K72</f>
        <v>2.5688247772592279</v>
      </c>
      <c r="E86" s="77"/>
      <c r="F86" s="77">
        <f>(F72+M72)/M72</f>
        <v>2.2191226477512269</v>
      </c>
      <c r="G86" s="77"/>
      <c r="H86" s="77">
        <f>(H72+O72)/O72</f>
        <v>2.0361808666842358</v>
      </c>
      <c r="J86" s="77"/>
      <c r="K86" s="77"/>
      <c r="L86" s="77"/>
      <c r="M86" s="77"/>
      <c r="N86" s="77"/>
      <c r="O86" s="77"/>
      <c r="Q86" s="77"/>
      <c r="R86" s="77"/>
      <c r="S86" s="77"/>
      <c r="T86" s="77"/>
      <c r="U86" s="77"/>
      <c r="V86" s="77"/>
    </row>
    <row r="87" spans="3:22" ht="15.75" thickBot="1" x14ac:dyDescent="0.3">
      <c r="D87" s="197">
        <f>D72/K72</f>
        <v>1.5688247772592276</v>
      </c>
      <c r="E87" s="197"/>
      <c r="F87" s="197">
        <f>F72/M72</f>
        <v>1.2191226477512269</v>
      </c>
      <c r="H87" s="197">
        <f>H72/O72</f>
        <v>1.036180866684236</v>
      </c>
    </row>
    <row r="88" spans="3:22" x14ac:dyDescent="0.25">
      <c r="C88" s="80" t="s">
        <v>671</v>
      </c>
      <c r="D88" s="80"/>
      <c r="E88" s="80" t="s">
        <v>672</v>
      </c>
      <c r="F88" s="80"/>
      <c r="G88" s="80" t="s">
        <v>673</v>
      </c>
      <c r="H88" s="80"/>
    </row>
    <row r="89" spans="3:22" x14ac:dyDescent="0.25">
      <c r="C89" s="77"/>
      <c r="D89" s="77"/>
      <c r="E89" s="77"/>
      <c r="F89" s="77"/>
      <c r="G89" s="77"/>
      <c r="H89" s="77"/>
    </row>
    <row r="90" spans="3:22" x14ac:dyDescent="0.25">
      <c r="C90" s="77" t="s">
        <v>577</v>
      </c>
      <c r="D90" s="77">
        <v>3.7434913379706325</v>
      </c>
      <c r="E90" s="77" t="s">
        <v>577</v>
      </c>
      <c r="F90" s="77">
        <v>2.5412016193920635</v>
      </c>
      <c r="G90" s="77" t="s">
        <v>577</v>
      </c>
      <c r="H90" s="77">
        <v>2.1504240606103924</v>
      </c>
    </row>
    <row r="91" spans="3:22" x14ac:dyDescent="0.25">
      <c r="C91" s="77" t="s">
        <v>578</v>
      </c>
      <c r="D91" s="77">
        <v>0.49610762541144038</v>
      </c>
      <c r="E91" s="77" t="s">
        <v>578</v>
      </c>
      <c r="F91" s="77">
        <v>0.22723707733066154</v>
      </c>
      <c r="G91" s="77" t="s">
        <v>578</v>
      </c>
      <c r="H91" s="77">
        <v>0.14324792654062424</v>
      </c>
    </row>
    <row r="92" spans="3:22" x14ac:dyDescent="0.25">
      <c r="C92" s="77" t="s">
        <v>276</v>
      </c>
      <c r="D92" s="77">
        <v>2.7616580310880829</v>
      </c>
      <c r="E92" s="77" t="s">
        <v>276</v>
      </c>
      <c r="F92" s="77">
        <v>2.3377756213211622</v>
      </c>
      <c r="G92" s="77" t="s">
        <v>276</v>
      </c>
      <c r="H92" s="77">
        <v>1.8643497462684504</v>
      </c>
    </row>
    <row r="93" spans="3:22" x14ac:dyDescent="0.25">
      <c r="C93" s="77" t="s">
        <v>579</v>
      </c>
      <c r="D93" s="77" t="e">
        <v>#N/A</v>
      </c>
      <c r="E93" s="77" t="s">
        <v>579</v>
      </c>
      <c r="F93" s="77" t="e">
        <v>#N/A</v>
      </c>
      <c r="G93" s="77" t="s">
        <v>579</v>
      </c>
      <c r="H93" s="77" t="e">
        <v>#N/A</v>
      </c>
    </row>
    <row r="94" spans="3:22" x14ac:dyDescent="0.25">
      <c r="C94" s="77" t="s">
        <v>580</v>
      </c>
      <c r="D94" s="77">
        <v>2.4805381270572018</v>
      </c>
      <c r="E94" s="77" t="s">
        <v>580</v>
      </c>
      <c r="F94" s="77">
        <v>1.2024255905401671</v>
      </c>
      <c r="G94" s="77" t="s">
        <v>580</v>
      </c>
      <c r="H94" s="77">
        <v>0.73042397271234871</v>
      </c>
    </row>
    <row r="95" spans="3:22" x14ac:dyDescent="0.25">
      <c r="C95" s="77" t="s">
        <v>581</v>
      </c>
      <c r="D95" s="77">
        <v>6.1530693997844494</v>
      </c>
      <c r="E95" s="77" t="s">
        <v>581</v>
      </c>
      <c r="F95" s="77">
        <v>1.4458273007858697</v>
      </c>
      <c r="G95" s="77" t="s">
        <v>581</v>
      </c>
      <c r="H95" s="77">
        <v>0.53351917991288988</v>
      </c>
    </row>
    <row r="96" spans="3:22" x14ac:dyDescent="0.25">
      <c r="C96" s="77" t="s">
        <v>582</v>
      </c>
      <c r="D96" s="77">
        <v>2.0144628831917943</v>
      </c>
      <c r="E96" s="77" t="s">
        <v>582</v>
      </c>
      <c r="F96" s="77">
        <v>4.0267259681801004</v>
      </c>
      <c r="G96" s="77" t="s">
        <v>582</v>
      </c>
      <c r="H96" s="77">
        <v>-0.34735114383250787</v>
      </c>
    </row>
    <row r="97" spans="3:8" x14ac:dyDescent="0.25">
      <c r="C97" s="77" t="s">
        <v>583</v>
      </c>
      <c r="D97" s="77">
        <v>1.6212740049963259</v>
      </c>
      <c r="E97" s="77" t="s">
        <v>583</v>
      </c>
      <c r="F97" s="77">
        <v>1.9795842496772558</v>
      </c>
      <c r="G97" s="77" t="s">
        <v>583</v>
      </c>
      <c r="H97" s="77">
        <v>0.94321636775340112</v>
      </c>
    </row>
    <row r="98" spans="3:8" x14ac:dyDescent="0.25">
      <c r="C98" s="77" t="s">
        <v>584</v>
      </c>
      <c r="D98" s="77">
        <v>9.3206383507842183</v>
      </c>
      <c r="E98" s="77" t="s">
        <v>584</v>
      </c>
      <c r="F98" s="77">
        <v>4.6784992404834611</v>
      </c>
      <c r="G98" s="77" t="s">
        <v>584</v>
      </c>
      <c r="H98" s="77">
        <v>2.2541487927442083</v>
      </c>
    </row>
    <row r="99" spans="3:8" x14ac:dyDescent="0.25">
      <c r="C99" s="77" t="s">
        <v>585</v>
      </c>
      <c r="D99" s="77">
        <v>1.261372231226364</v>
      </c>
      <c r="E99" s="77" t="s">
        <v>585</v>
      </c>
      <c r="F99" s="77">
        <v>1.4813791789694257</v>
      </c>
      <c r="G99" s="77" t="s">
        <v>585</v>
      </c>
      <c r="H99" s="77">
        <v>1.3165829145728645</v>
      </c>
    </row>
    <row r="100" spans="3:8" x14ac:dyDescent="0.25">
      <c r="C100" s="77" t="s">
        <v>586</v>
      </c>
      <c r="D100" s="77">
        <v>10.582010582010582</v>
      </c>
      <c r="E100" s="77" t="s">
        <v>586</v>
      </c>
      <c r="F100" s="77">
        <v>6.1598784194528866</v>
      </c>
      <c r="G100" s="77" t="s">
        <v>586</v>
      </c>
      <c r="H100" s="77">
        <v>3.5707317073170728</v>
      </c>
    </row>
    <row r="101" spans="3:8" x14ac:dyDescent="0.25">
      <c r="C101" s="77" t="s">
        <v>374</v>
      </c>
      <c r="D101" s="77">
        <v>93.587283449265811</v>
      </c>
      <c r="E101" s="77" t="s">
        <v>374</v>
      </c>
      <c r="F101" s="77">
        <v>71.153645342977782</v>
      </c>
      <c r="G101" s="77" t="s">
        <v>374</v>
      </c>
      <c r="H101" s="77">
        <v>55.911025575870205</v>
      </c>
    </row>
    <row r="102" spans="3:8" x14ac:dyDescent="0.25">
      <c r="C102" s="77" t="s">
        <v>240</v>
      </c>
      <c r="D102" s="77">
        <v>25</v>
      </c>
      <c r="E102" s="77" t="s">
        <v>240</v>
      </c>
      <c r="F102" s="77">
        <v>28</v>
      </c>
      <c r="G102" s="77" t="s">
        <v>240</v>
      </c>
      <c r="H102" s="77">
        <v>26</v>
      </c>
    </row>
    <row r="103" spans="3:8" ht="15.75" thickBot="1" x14ac:dyDescent="0.3">
      <c r="C103" s="78" t="s">
        <v>587</v>
      </c>
      <c r="D103" s="78">
        <v>1.023915814499367</v>
      </c>
      <c r="E103" s="78" t="s">
        <v>587</v>
      </c>
      <c r="F103" s="78">
        <v>0.4662519697428415</v>
      </c>
      <c r="G103" s="78" t="s">
        <v>587</v>
      </c>
      <c r="H103" s="78">
        <v>0.29502462731238793</v>
      </c>
    </row>
  </sheetData>
  <sortState ref="W77:W87">
    <sortCondition ref="W77"/>
  </sortState>
  <mergeCells count="1">
    <mergeCell ref="A2:A6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92"/>
  <sheetViews>
    <sheetView zoomScale="85" zoomScaleNormal="85" workbookViewId="0">
      <pane xSplit="2" ySplit="1" topLeftCell="C2" activePane="bottomRight" state="frozen"/>
      <selection pane="topRight" activeCell="C1" sqref="C1"/>
      <selection pane="bottomLeft" activeCell="A2" sqref="A2"/>
      <selection pane="bottomRight" activeCell="K45" sqref="K45"/>
    </sheetView>
  </sheetViews>
  <sheetFormatPr defaultRowHeight="15" x14ac:dyDescent="0.25"/>
  <cols>
    <col min="1" max="1" width="23.42578125" customWidth="1"/>
    <col min="2" max="2" width="24.28515625" bestFit="1" customWidth="1"/>
    <col min="3" max="6" width="15.28515625" customWidth="1"/>
    <col min="7" max="7" width="16.28515625" customWidth="1"/>
    <col min="8" max="81" width="15.28515625" customWidth="1"/>
  </cols>
  <sheetData>
    <row r="1" spans="1:81" x14ac:dyDescent="0.25">
      <c r="B1" s="23" t="s">
        <v>83</v>
      </c>
      <c r="C1" s="23" t="str">
        <f>+'Task Durations'!D1</f>
        <v>001 - 14</v>
      </c>
      <c r="D1" s="23" t="str">
        <f>+'Task Durations'!E1</f>
        <v>002 - 14</v>
      </c>
      <c r="E1" s="23" t="str">
        <f>+'Task Durations'!F1</f>
        <v>003 - 14</v>
      </c>
      <c r="F1" s="23" t="str">
        <f>+'Task Durations'!G1</f>
        <v>004 - 14</v>
      </c>
      <c r="G1" s="23" t="str">
        <f>+'Task Durations'!H1</f>
        <v>005 - 14</v>
      </c>
      <c r="H1" s="23" t="str">
        <f>+'Task Durations'!I1</f>
        <v>006 - 14</v>
      </c>
      <c r="I1" s="23" t="str">
        <f>+'Task Durations'!J1</f>
        <v>007 - 14</v>
      </c>
      <c r="J1" s="23" t="str">
        <f>+'Task Durations'!K1</f>
        <v>008 - 14</v>
      </c>
      <c r="K1" s="23" t="str">
        <f>+'Task Durations'!L1</f>
        <v>0010 - 14</v>
      </c>
      <c r="L1" s="23" t="str">
        <f>+'Task Durations'!M1</f>
        <v>0011 - 14</v>
      </c>
      <c r="M1" s="23" t="str">
        <f>+'Task Durations'!N1</f>
        <v>0012 - 14</v>
      </c>
      <c r="N1" s="23" t="str">
        <f>+'Task Durations'!O1</f>
        <v>0013 - 14</v>
      </c>
      <c r="O1" s="23" t="str">
        <f>+'Task Durations'!P1</f>
        <v>0014 - 14</v>
      </c>
      <c r="P1" s="23" t="str">
        <f>+'Task Durations'!Q1</f>
        <v>0015 - 14</v>
      </c>
      <c r="Q1" s="23" t="str">
        <f>+'Task Durations'!R1</f>
        <v>0016 - 14</v>
      </c>
      <c r="R1" s="23" t="str">
        <f>+'Task Durations'!S1</f>
        <v>0017 - 14</v>
      </c>
      <c r="S1" s="23" t="str">
        <f>+'Task Durations'!T1</f>
        <v>0018 - 14</v>
      </c>
      <c r="T1" s="23" t="str">
        <f>+'Task Durations'!U1</f>
        <v>0019 - 14</v>
      </c>
      <c r="U1" s="23" t="str">
        <f>+'Task Durations'!V1</f>
        <v>0020 - 14</v>
      </c>
      <c r="V1" s="23" t="str">
        <f>+'Task Durations'!W1</f>
        <v>0021 - 14</v>
      </c>
      <c r="W1" s="23" t="str">
        <f>+'Task Durations'!X1</f>
        <v>0022 - 14</v>
      </c>
      <c r="X1" s="23" t="str">
        <f>+'Task Durations'!Y1</f>
        <v>0023 - 14</v>
      </c>
      <c r="Y1" s="23" t="str">
        <f>+'Task Durations'!Z1</f>
        <v>0024 - 14</v>
      </c>
      <c r="Z1" s="23" t="str">
        <f>+'Task Durations'!AA1</f>
        <v>0025 - 14</v>
      </c>
      <c r="AA1" s="23" t="str">
        <f>+'Task Durations'!AB1</f>
        <v>0026 - 14</v>
      </c>
      <c r="AB1" s="23" t="str">
        <f>+'Task Durations'!AC1</f>
        <v>0028 - 14</v>
      </c>
      <c r="AC1" s="23" t="str">
        <f>+'Task Durations'!AD1</f>
        <v>0029 - 14</v>
      </c>
      <c r="AD1" s="23" t="str">
        <f>+'Task Durations'!AE1</f>
        <v>0030 - 14</v>
      </c>
      <c r="AE1" s="23" t="str">
        <f>+'Task Durations'!AF1</f>
        <v>0031 - 14</v>
      </c>
      <c r="AF1" s="23" t="str">
        <f>+'Task Durations'!AG1</f>
        <v>0032 - 14</v>
      </c>
      <c r="AG1" s="23" t="str">
        <f>+'Task Durations'!AH1</f>
        <v>0034 - 14</v>
      </c>
      <c r="AH1" s="23" t="str">
        <f>+'Task Durations'!AI1</f>
        <v>035 - 14</v>
      </c>
      <c r="AI1" s="23" t="str">
        <f>+'Task Durations'!AJ1</f>
        <v>036 - 14</v>
      </c>
      <c r="AJ1" s="23" t="str">
        <f>+'Task Durations'!AK1</f>
        <v>037 - 14</v>
      </c>
      <c r="AK1" s="23" t="str">
        <f>+'Task Durations'!AL1</f>
        <v>038 - 14</v>
      </c>
      <c r="AL1" s="23" t="str">
        <f>+'Task Durations'!AM1</f>
        <v>039 - 14</v>
      </c>
      <c r="AM1" s="23" t="str">
        <f>+'Task Durations'!AN1</f>
        <v>040 - 14</v>
      </c>
      <c r="AN1" s="23" t="str">
        <f>+'Task Durations'!AO1</f>
        <v>041 - 14</v>
      </c>
      <c r="AO1" s="23" t="str">
        <f>+'Task Durations'!AP1</f>
        <v>042 - 14</v>
      </c>
      <c r="AP1" s="23" t="str">
        <f>+'Task Durations'!AQ1</f>
        <v>043 - 14</v>
      </c>
      <c r="AQ1" s="23" t="str">
        <f>+'Task Durations'!AR1</f>
        <v>045 - 14</v>
      </c>
      <c r="AR1" s="23" t="str">
        <f>+'Task Durations'!AS1</f>
        <v>047 - 14</v>
      </c>
      <c r="AS1" s="23" t="str">
        <f>+'Task Durations'!AT1</f>
        <v>048 - 14</v>
      </c>
      <c r="AT1" s="23" t="str">
        <f>+'Task Durations'!AU1</f>
        <v>049 - 14</v>
      </c>
      <c r="AU1" s="23" t="str">
        <f>+'Task Durations'!AV1</f>
        <v>050 - 14</v>
      </c>
      <c r="AV1" s="23" t="str">
        <f>+'Task Durations'!AW1</f>
        <v>051 - 14</v>
      </c>
      <c r="AW1" s="23" t="str">
        <f>+'Task Durations'!AX1</f>
        <v>052 - 14</v>
      </c>
      <c r="AX1" s="23" t="str">
        <f>+'Task Durations'!AY1</f>
        <v>053 - 14</v>
      </c>
      <c r="AY1" s="23" t="str">
        <f>+'Task Durations'!AZ1</f>
        <v>054 - 14</v>
      </c>
      <c r="AZ1" s="23" t="str">
        <f>+'Task Durations'!BA1</f>
        <v>055 - 14</v>
      </c>
      <c r="BA1" s="23" t="str">
        <f>+'Task Durations'!BB1</f>
        <v>056 - 14</v>
      </c>
      <c r="BB1" s="23" t="str">
        <f>+'Task Durations'!BC1</f>
        <v>057 - 14</v>
      </c>
      <c r="BC1" s="23" t="str">
        <f>+'Task Durations'!BD1</f>
        <v>058 - 14</v>
      </c>
      <c r="BD1" s="23" t="str">
        <f>+'Task Durations'!BE1</f>
        <v>059 - 14</v>
      </c>
      <c r="BE1" s="23" t="str">
        <f>+'Task Durations'!BF1</f>
        <v>060 - 14</v>
      </c>
      <c r="BF1" s="23" t="str">
        <f>+'Task Durations'!BG1</f>
        <v>061 - 14</v>
      </c>
      <c r="BG1" s="23" t="str">
        <f>+'Task Durations'!BH1</f>
        <v>062 - 14</v>
      </c>
      <c r="BH1" s="23" t="str">
        <f>+'Task Durations'!BI1</f>
        <v>063 - 14</v>
      </c>
      <c r="BI1" s="23" t="str">
        <f>+'Task Durations'!BJ1</f>
        <v>064 - 14</v>
      </c>
      <c r="BJ1" s="23" t="str">
        <f>+'Task Durations'!BK1</f>
        <v>065 - 14</v>
      </c>
      <c r="BK1" s="23" t="str">
        <f>+'Task Durations'!BL1</f>
        <v>066 - 14</v>
      </c>
      <c r="BL1" s="23" t="str">
        <f>+'Task Durations'!BM1</f>
        <v>067 - 14</v>
      </c>
      <c r="BM1" s="23" t="str">
        <f>+'Task Durations'!BN1</f>
        <v>068 - 14</v>
      </c>
      <c r="BN1" s="23" t="str">
        <f>+'Task Durations'!BO1</f>
        <v>069 - 14</v>
      </c>
      <c r="BO1" s="23" t="str">
        <f>+'Task Durations'!BP1</f>
        <v>070 - 14</v>
      </c>
      <c r="BP1" s="23" t="str">
        <f>+'Task Durations'!BQ1</f>
        <v>071 - 14</v>
      </c>
      <c r="BQ1" s="23" t="str">
        <f>+'Task Durations'!BR1</f>
        <v>072 - 14</v>
      </c>
      <c r="BR1" s="23" t="str">
        <f>+'Task Durations'!BS1</f>
        <v>073 - 14</v>
      </c>
      <c r="BS1" s="23" t="str">
        <f>+'Task Durations'!BT1</f>
        <v>074 - 14</v>
      </c>
      <c r="BT1" s="23" t="str">
        <f>+'Task Durations'!BU1</f>
        <v>075 - 14</v>
      </c>
      <c r="BU1" s="23" t="str">
        <f>+'Task Durations'!BV1</f>
        <v>076 - 14</v>
      </c>
      <c r="BV1" s="23" t="str">
        <f>+'Task Durations'!BW1</f>
        <v>077 - 14</v>
      </c>
      <c r="BW1" s="23" t="str">
        <f>+'Task Durations'!BX1</f>
        <v>078 - 14</v>
      </c>
      <c r="BX1" s="23" t="str">
        <f>+'Task Durations'!BY1</f>
        <v>079 - 14</v>
      </c>
      <c r="BY1" s="23" t="str">
        <f>+'Task Durations'!BZ1</f>
        <v>080 - 14</v>
      </c>
      <c r="BZ1" s="23" t="str">
        <f>+'Task Durations'!CA1</f>
        <v>081 - 14</v>
      </c>
      <c r="CA1" s="23" t="str">
        <f>+'Task Durations'!CB1</f>
        <v>082 - 14</v>
      </c>
      <c r="CB1" s="23" t="str">
        <f>+'Task Durations'!CC1</f>
        <v>083 - 14</v>
      </c>
      <c r="CC1" s="23" t="str">
        <f>+'Task Durations'!CD1</f>
        <v>084 - 14</v>
      </c>
    </row>
    <row r="2" spans="1:81" x14ac:dyDescent="0.25">
      <c r="A2" s="214" t="s">
        <v>720</v>
      </c>
      <c r="B2" s="2" t="s">
        <v>234</v>
      </c>
      <c r="C2" s="2" t="s">
        <v>220</v>
      </c>
      <c r="D2" t="s">
        <v>221</v>
      </c>
      <c r="E2" t="s">
        <v>220</v>
      </c>
      <c r="F2" t="s">
        <v>222</v>
      </c>
      <c r="G2" t="s">
        <v>222</v>
      </c>
      <c r="H2" t="s">
        <v>220</v>
      </c>
      <c r="I2" t="s">
        <v>222</v>
      </c>
      <c r="J2" t="s">
        <v>222</v>
      </c>
      <c r="K2" t="s">
        <v>220</v>
      </c>
      <c r="L2" t="s">
        <v>220</v>
      </c>
      <c r="M2" t="s">
        <v>221</v>
      </c>
      <c r="N2" t="s">
        <v>222</v>
      </c>
      <c r="O2" t="s">
        <v>220</v>
      </c>
      <c r="P2" t="s">
        <v>220</v>
      </c>
      <c r="Q2" t="s">
        <v>220</v>
      </c>
      <c r="R2" t="s">
        <v>221</v>
      </c>
      <c r="S2" t="s">
        <v>221</v>
      </c>
      <c r="T2" t="s">
        <v>221</v>
      </c>
      <c r="U2" t="s">
        <v>221</v>
      </c>
      <c r="V2" t="s">
        <v>222</v>
      </c>
      <c r="W2" t="s">
        <v>222</v>
      </c>
      <c r="X2" t="s">
        <v>222</v>
      </c>
      <c r="Y2" t="s">
        <v>220</v>
      </c>
      <c r="Z2" t="s">
        <v>222</v>
      </c>
      <c r="AA2" t="s">
        <v>220</v>
      </c>
      <c r="AB2" t="s">
        <v>220</v>
      </c>
      <c r="AC2" t="s">
        <v>220</v>
      </c>
      <c r="AD2" t="s">
        <v>222</v>
      </c>
      <c r="AE2" t="s">
        <v>222</v>
      </c>
      <c r="AF2" t="s">
        <v>222</v>
      </c>
      <c r="AG2" t="s">
        <v>222</v>
      </c>
      <c r="AH2" t="s">
        <v>220</v>
      </c>
      <c r="AI2" t="s">
        <v>220</v>
      </c>
      <c r="AJ2" t="s">
        <v>220</v>
      </c>
      <c r="AK2" t="s">
        <v>222</v>
      </c>
      <c r="AL2" t="s">
        <v>220</v>
      </c>
      <c r="AM2" t="s">
        <v>222</v>
      </c>
      <c r="AN2" t="s">
        <v>220</v>
      </c>
      <c r="AO2" t="s">
        <v>222</v>
      </c>
      <c r="AP2" t="s">
        <v>220</v>
      </c>
      <c r="AQ2" t="s">
        <v>222</v>
      </c>
      <c r="AR2" t="s">
        <v>222</v>
      </c>
      <c r="AS2" t="s">
        <v>222</v>
      </c>
      <c r="AT2" t="s">
        <v>221</v>
      </c>
      <c r="AU2" t="s">
        <v>220</v>
      </c>
      <c r="AV2" t="s">
        <v>222</v>
      </c>
      <c r="AW2" t="s">
        <v>220</v>
      </c>
      <c r="AX2" t="s">
        <v>222</v>
      </c>
      <c r="AY2" t="s">
        <v>220</v>
      </c>
      <c r="AZ2" t="s">
        <v>221</v>
      </c>
      <c r="BA2" t="s">
        <v>220</v>
      </c>
      <c r="BB2" t="s">
        <v>221</v>
      </c>
      <c r="BC2" t="s">
        <v>221</v>
      </c>
      <c r="BD2" t="s">
        <v>221</v>
      </c>
      <c r="BE2" t="s">
        <v>221</v>
      </c>
      <c r="BF2" t="s">
        <v>221</v>
      </c>
      <c r="BG2" t="s">
        <v>221</v>
      </c>
      <c r="BH2" t="s">
        <v>221</v>
      </c>
      <c r="BI2" t="s">
        <v>222</v>
      </c>
      <c r="BJ2" t="s">
        <v>222</v>
      </c>
      <c r="BK2" t="s">
        <v>221</v>
      </c>
      <c r="BL2" t="s">
        <v>221</v>
      </c>
      <c r="BM2" t="s">
        <v>221</v>
      </c>
      <c r="BN2" t="s">
        <v>221</v>
      </c>
      <c r="BO2" t="s">
        <v>221</v>
      </c>
      <c r="BP2" t="s">
        <v>221</v>
      </c>
      <c r="BQ2" t="s">
        <v>220</v>
      </c>
      <c r="BR2" t="s">
        <v>220</v>
      </c>
      <c r="BS2" t="s">
        <v>220</v>
      </c>
      <c r="BT2" t="s">
        <v>222</v>
      </c>
      <c r="BU2" t="s">
        <v>222</v>
      </c>
      <c r="BV2" t="s">
        <v>221</v>
      </c>
      <c r="BW2" t="s">
        <v>221</v>
      </c>
      <c r="BX2" t="s">
        <v>222</v>
      </c>
      <c r="BY2" t="s">
        <v>222</v>
      </c>
      <c r="BZ2" t="s">
        <v>222</v>
      </c>
      <c r="CA2" t="s">
        <v>221</v>
      </c>
      <c r="CB2" t="s">
        <v>221</v>
      </c>
      <c r="CC2" t="s">
        <v>221</v>
      </c>
    </row>
    <row r="3" spans="1:81" x14ac:dyDescent="0.25">
      <c r="A3" s="215"/>
      <c r="B3" s="2" t="s">
        <v>235</v>
      </c>
      <c r="C3" s="2" t="s">
        <v>369</v>
      </c>
      <c r="D3" t="s">
        <v>221</v>
      </c>
      <c r="E3" t="s">
        <v>222</v>
      </c>
      <c r="F3" t="s">
        <v>222</v>
      </c>
      <c r="G3" t="s">
        <v>222</v>
      </c>
      <c r="H3" t="s">
        <v>222</v>
      </c>
      <c r="I3" t="s">
        <v>369</v>
      </c>
      <c r="J3" t="s">
        <v>369</v>
      </c>
      <c r="K3" t="s">
        <v>369</v>
      </c>
      <c r="L3" t="s">
        <v>369</v>
      </c>
      <c r="M3" t="s">
        <v>221</v>
      </c>
      <c r="N3" t="s">
        <v>221</v>
      </c>
      <c r="O3" t="s">
        <v>369</v>
      </c>
      <c r="P3" t="s">
        <v>53</v>
      </c>
      <c r="Q3" t="s">
        <v>222</v>
      </c>
      <c r="R3" t="s">
        <v>221</v>
      </c>
      <c r="S3" t="s">
        <v>221</v>
      </c>
      <c r="T3" t="s">
        <v>221</v>
      </c>
      <c r="U3" t="s">
        <v>221</v>
      </c>
      <c r="V3" t="s">
        <v>221</v>
      </c>
      <c r="W3" t="s">
        <v>221</v>
      </c>
      <c r="X3" t="s">
        <v>221</v>
      </c>
      <c r="Y3" t="s">
        <v>369</v>
      </c>
      <c r="Z3" t="s">
        <v>221</v>
      </c>
      <c r="AA3" t="s">
        <v>222</v>
      </c>
      <c r="AB3" t="s">
        <v>222</v>
      </c>
      <c r="AC3" t="s">
        <v>222</v>
      </c>
      <c r="AD3" t="s">
        <v>53</v>
      </c>
      <c r="AE3" t="s">
        <v>369</v>
      </c>
      <c r="AF3" t="s">
        <v>222</v>
      </c>
      <c r="AG3" t="s">
        <v>221</v>
      </c>
      <c r="AH3" t="s">
        <v>221</v>
      </c>
      <c r="AI3" t="s">
        <v>222</v>
      </c>
      <c r="AJ3" t="s">
        <v>222</v>
      </c>
      <c r="AK3" t="s">
        <v>369</v>
      </c>
      <c r="AL3" t="s">
        <v>369</v>
      </c>
      <c r="AM3" t="s">
        <v>53</v>
      </c>
      <c r="AN3" t="s">
        <v>53</v>
      </c>
      <c r="AO3" t="s">
        <v>221</v>
      </c>
      <c r="AP3" t="s">
        <v>53</v>
      </c>
      <c r="AQ3" t="s">
        <v>221</v>
      </c>
      <c r="AR3" t="s">
        <v>221</v>
      </c>
      <c r="AS3" t="s">
        <v>221</v>
      </c>
      <c r="AT3" t="s">
        <v>221</v>
      </c>
      <c r="AU3" t="s">
        <v>53</v>
      </c>
      <c r="AV3" t="s">
        <v>221</v>
      </c>
      <c r="AW3" t="s">
        <v>53</v>
      </c>
      <c r="AX3" t="s">
        <v>369</v>
      </c>
      <c r="AY3" t="s">
        <v>369</v>
      </c>
      <c r="AZ3" t="s">
        <v>53</v>
      </c>
      <c r="BA3" t="s">
        <v>369</v>
      </c>
      <c r="BB3" t="s">
        <v>221</v>
      </c>
      <c r="BC3" t="s">
        <v>221</v>
      </c>
      <c r="BD3" t="s">
        <v>221</v>
      </c>
      <c r="BE3" t="s">
        <v>221</v>
      </c>
      <c r="BF3" t="s">
        <v>221</v>
      </c>
      <c r="BG3" t="s">
        <v>221</v>
      </c>
      <c r="BH3" t="s">
        <v>221</v>
      </c>
      <c r="BI3" t="s">
        <v>369</v>
      </c>
      <c r="BJ3" t="s">
        <v>369</v>
      </c>
      <c r="BK3" t="s">
        <v>221</v>
      </c>
      <c r="BL3" t="s">
        <v>221</v>
      </c>
      <c r="BM3" t="s">
        <v>221</v>
      </c>
      <c r="BN3" t="s">
        <v>221</v>
      </c>
      <c r="BO3" t="s">
        <v>221</v>
      </c>
      <c r="BP3" t="s">
        <v>221</v>
      </c>
      <c r="BQ3" t="s">
        <v>222</v>
      </c>
      <c r="BR3" t="s">
        <v>369</v>
      </c>
      <c r="BS3" t="s">
        <v>369</v>
      </c>
      <c r="BT3" t="s">
        <v>221</v>
      </c>
      <c r="BU3" t="s">
        <v>221</v>
      </c>
      <c r="BV3" t="s">
        <v>221</v>
      </c>
      <c r="BW3" t="s">
        <v>221</v>
      </c>
      <c r="BX3" t="s">
        <v>221</v>
      </c>
      <c r="BY3" t="s">
        <v>369</v>
      </c>
      <c r="BZ3" t="s">
        <v>369</v>
      </c>
      <c r="CA3" t="s">
        <v>221</v>
      </c>
      <c r="CB3" t="s">
        <v>221</v>
      </c>
      <c r="CC3" t="s">
        <v>221</v>
      </c>
    </row>
    <row r="4" spans="1:81" x14ac:dyDescent="0.25">
      <c r="A4" s="215"/>
      <c r="B4" s="2" t="s">
        <v>463</v>
      </c>
      <c r="C4" s="50" t="s">
        <v>49</v>
      </c>
      <c r="D4" s="50" t="s">
        <v>49</v>
      </c>
      <c r="E4" s="50" t="s">
        <v>49</v>
      </c>
      <c r="F4" s="50" t="s">
        <v>27</v>
      </c>
      <c r="G4" s="50" t="s">
        <v>49</v>
      </c>
      <c r="H4" s="50" t="s">
        <v>49</v>
      </c>
      <c r="I4" s="50" t="s">
        <v>49</v>
      </c>
      <c r="J4" s="50" t="s">
        <v>49</v>
      </c>
      <c r="K4" s="50" t="s">
        <v>98</v>
      </c>
      <c r="L4" s="50" t="s">
        <v>49</v>
      </c>
      <c r="M4" s="50" t="s">
        <v>49</v>
      </c>
      <c r="N4" s="50" t="s">
        <v>98</v>
      </c>
      <c r="O4" s="50" t="s">
        <v>98</v>
      </c>
      <c r="P4" s="50" t="s">
        <v>98</v>
      </c>
      <c r="Q4" s="50" t="s">
        <v>27</v>
      </c>
      <c r="R4" s="50" t="s">
        <v>49</v>
      </c>
      <c r="S4" s="50" t="s">
        <v>49</v>
      </c>
      <c r="T4" s="50" t="s">
        <v>118</v>
      </c>
      <c r="U4" s="50" t="s">
        <v>118</v>
      </c>
      <c r="V4" s="50" t="s">
        <v>49</v>
      </c>
      <c r="W4" s="50" t="s">
        <v>49</v>
      </c>
      <c r="X4" s="50" t="s">
        <v>49</v>
      </c>
      <c r="Y4" s="50" t="s">
        <v>49</v>
      </c>
      <c r="Z4" s="50" t="s">
        <v>98</v>
      </c>
      <c r="AA4" s="50" t="s">
        <v>27</v>
      </c>
      <c r="AB4" s="50" t="s">
        <v>98</v>
      </c>
      <c r="AC4" s="50" t="s">
        <v>98</v>
      </c>
      <c r="AD4" s="50" t="s">
        <v>98</v>
      </c>
      <c r="AE4" s="50" t="s">
        <v>49</v>
      </c>
      <c r="AF4" s="50" t="s">
        <v>98</v>
      </c>
      <c r="AG4" s="50" t="s">
        <v>49</v>
      </c>
      <c r="AH4" s="50" t="s">
        <v>49</v>
      </c>
      <c r="AI4" s="50" t="s">
        <v>49</v>
      </c>
      <c r="AJ4" s="50" t="s">
        <v>27</v>
      </c>
      <c r="AK4" s="50" t="s">
        <v>49</v>
      </c>
      <c r="AL4" s="50" t="s">
        <v>49</v>
      </c>
      <c r="AM4" s="50" t="s">
        <v>27</v>
      </c>
      <c r="AN4" s="50" t="s">
        <v>49</v>
      </c>
      <c r="AO4" s="50" t="s">
        <v>208</v>
      </c>
      <c r="AP4" s="50" t="s">
        <v>49</v>
      </c>
      <c r="AQ4" s="50" t="s">
        <v>53</v>
      </c>
      <c r="AR4" s="50" t="s">
        <v>49</v>
      </c>
      <c r="AS4" s="50" t="s">
        <v>27</v>
      </c>
      <c r="AT4" s="50" t="s">
        <v>49</v>
      </c>
      <c r="AU4" s="50" t="s">
        <v>49</v>
      </c>
      <c r="AV4" s="50" t="s">
        <v>49</v>
      </c>
      <c r="AW4" s="50" t="s">
        <v>49</v>
      </c>
      <c r="AX4" s="50" t="s">
        <v>118</v>
      </c>
      <c r="AY4" s="50" t="s">
        <v>49</v>
      </c>
      <c r="AZ4" s="50" t="s">
        <v>118</v>
      </c>
      <c r="BA4" s="50" t="s">
        <v>49</v>
      </c>
      <c r="BB4" s="50" t="s">
        <v>118</v>
      </c>
      <c r="BC4" s="50" t="s">
        <v>118</v>
      </c>
      <c r="BD4" s="50" t="s">
        <v>49</v>
      </c>
      <c r="BE4" s="50" t="s">
        <v>49</v>
      </c>
      <c r="BF4" s="50" t="s">
        <v>118</v>
      </c>
      <c r="BG4" s="50" t="s">
        <v>49</v>
      </c>
      <c r="BH4" s="50" t="s">
        <v>49</v>
      </c>
      <c r="BI4" s="50" t="s">
        <v>208</v>
      </c>
      <c r="BJ4" s="50" t="s">
        <v>208</v>
      </c>
      <c r="BK4" s="50" t="s">
        <v>49</v>
      </c>
      <c r="BL4" s="50" t="s">
        <v>49</v>
      </c>
      <c r="BM4" s="50" t="s">
        <v>49</v>
      </c>
      <c r="BN4" s="50" t="s">
        <v>49</v>
      </c>
      <c r="BO4" s="50" t="s">
        <v>53</v>
      </c>
      <c r="BP4" s="50" t="s">
        <v>49</v>
      </c>
      <c r="BQ4" s="50" t="s">
        <v>98</v>
      </c>
      <c r="BR4" s="50" t="s">
        <v>49</v>
      </c>
      <c r="BS4" s="50" t="s">
        <v>49</v>
      </c>
      <c r="BT4" s="50" t="s">
        <v>49</v>
      </c>
      <c r="BU4" s="50" t="s">
        <v>49</v>
      </c>
      <c r="BV4" s="50" t="s">
        <v>49</v>
      </c>
      <c r="BW4" s="50" t="s">
        <v>49</v>
      </c>
      <c r="BX4" s="50" t="s">
        <v>49</v>
      </c>
      <c r="BY4" s="50" t="s">
        <v>49</v>
      </c>
      <c r="BZ4" s="50" t="s">
        <v>98</v>
      </c>
      <c r="CA4" s="50" t="s">
        <v>49</v>
      </c>
      <c r="CB4" s="50" t="s">
        <v>49</v>
      </c>
      <c r="CC4" s="50" t="s">
        <v>49</v>
      </c>
    </row>
    <row r="5" spans="1:81" x14ac:dyDescent="0.25">
      <c r="A5" s="215"/>
      <c r="B5" s="49" t="s">
        <v>242</v>
      </c>
      <c r="C5" s="50">
        <f>+SUMIF('Task Durations'!$B$14:$B$22,"Indirect 1",'Task Durations'!D$14:D$22)</f>
        <v>2.5333333333333332</v>
      </c>
      <c r="D5" s="50">
        <f>+SUMIF('Task Durations'!$B$14:$B$22,"Indirect 1",'Task Durations'!E$14:E$22)</f>
        <v>5.9</v>
      </c>
      <c r="E5" s="50">
        <f>+SUMIF('Task Durations'!$B$14:$B$22,"Indirect 1",'Task Durations'!F$14:F$22)</f>
        <v>52.016666666666666</v>
      </c>
      <c r="F5" s="50">
        <f>+SUMIF('Task Durations'!$B$14:$B$22,"Indirect 1",'Task Durations'!G$14:G$22)</f>
        <v>38.650000000000006</v>
      </c>
      <c r="G5" s="50">
        <f>+SUMIF('Task Durations'!$B$14:$B$22,"Indirect 1",'Task Durations'!H$14:H$22)</f>
        <v>3.6333333333333333</v>
      </c>
      <c r="H5" s="50">
        <f>+SUMIF('Task Durations'!$B$14:$B$22,"Indirect 1",'Task Durations'!I$14:I$22)</f>
        <v>3.6166666666666667</v>
      </c>
      <c r="I5" s="50">
        <f>+SUMIF('Task Durations'!$B$14:$B$22,"Indirect 1",'Task Durations'!J$14:J$22)</f>
        <v>3.3333333333333335</v>
      </c>
      <c r="J5" s="50">
        <f>+SUMIF('Task Durations'!$B$14:$B$22,"Indirect 1",'Task Durations'!K$14:K$22)</f>
        <v>2.0833333333333335</v>
      </c>
      <c r="K5" s="50">
        <f>+SUMIF('Task Durations'!$B$14:$B$22,"Indirect 1",'Task Durations'!L$14:L$22)</f>
        <v>6.65</v>
      </c>
      <c r="L5" s="50">
        <f>+SUMIF('Task Durations'!$B$14:$B$22,"Indirect 1",'Task Durations'!M$14:M$22)</f>
        <v>1.95</v>
      </c>
      <c r="M5" s="50">
        <f>+SUMIF('Task Durations'!$B$14:$B$22,"Indirect 1",'Task Durations'!N$14:N$22)</f>
        <v>4.25</v>
      </c>
      <c r="N5" s="50">
        <f>+SUMIF('Task Durations'!$B$14:$B$22,"Indirect 1",'Task Durations'!O$14:O$22)</f>
        <v>4.25</v>
      </c>
      <c r="O5" s="50">
        <f>+SUMIF('Task Durations'!$B$14:$B$22,"Indirect 1",'Task Durations'!P$14:P$22)</f>
        <v>5.9333333333333336</v>
      </c>
      <c r="P5" s="50">
        <f>+SUMIF('Task Durations'!$B$14:$B$22,"Indirect 1",'Task Durations'!Q$14:Q$22)</f>
        <v>4.3666666666666663</v>
      </c>
      <c r="Q5" s="50">
        <f>+SUMIF('Task Durations'!$B$14:$B$22,"Indirect 1",'Task Durations'!R$14:R$22)</f>
        <v>10.1</v>
      </c>
      <c r="R5" s="50">
        <f>+SUMIF('Task Durations'!$B$14:$B$22,"Indirect 1",'Task Durations'!S$14:S$22)</f>
        <v>1.8666666666666667</v>
      </c>
      <c r="S5" s="50">
        <f>+SUMIF('Task Durations'!$B$14:$B$22,"Indirect 1",'Task Durations'!T$14:T$22)</f>
        <v>2.4500000000000002</v>
      </c>
      <c r="T5" s="50">
        <f>+SUMIF('Task Durations'!$B$14:$B$22,"Indirect 1",'Task Durations'!U$14:U$22)</f>
        <v>2.1666666666666665</v>
      </c>
      <c r="U5" s="50">
        <f>+SUMIF('Task Durations'!$B$14:$B$22,"Indirect 1",'Task Durations'!V$14:V$22)</f>
        <v>3.1666666666666665</v>
      </c>
      <c r="V5" s="50">
        <f>+SUMIF('Task Durations'!$B$14:$B$22,"Indirect 1",'Task Durations'!W$14:W$22)</f>
        <v>2.8000000000000003</v>
      </c>
      <c r="W5" s="50">
        <f>+SUMIF('Task Durations'!$B$14:$B$22,"Indirect 1",'Task Durations'!X$14:X$22)</f>
        <v>5.2333333333333334</v>
      </c>
      <c r="X5" s="50">
        <f>+SUMIF('Task Durations'!$B$14:$B$22,"Indirect 1",'Task Durations'!Y$14:Y$22)</f>
        <v>1.9833333333333334</v>
      </c>
      <c r="Y5" s="50">
        <f>+SUMIF('Task Durations'!$B$14:$B$22,"Indirect 1",'Task Durations'!Z$14:Z$22)</f>
        <v>4</v>
      </c>
      <c r="Z5" s="50">
        <f>+SUMIF('Task Durations'!$B$14:$B$22,"Indirect 1",'Task Durations'!AA$14:AA$22)</f>
        <v>3.3333333333333335</v>
      </c>
      <c r="AA5" s="50">
        <f>+SUMIF('Task Durations'!$B$14:$B$22,"Indirect 1",'Task Durations'!AB$14:AB$22)</f>
        <v>9.5333333333333332</v>
      </c>
      <c r="AB5" s="50">
        <f>+SUMIF('Task Durations'!$B$14:$B$22,"Indirect 1",'Task Durations'!AC$14:AC$22)</f>
        <v>7.083333333333333</v>
      </c>
      <c r="AC5" s="50">
        <f>+SUMIF('Task Durations'!$B$14:$B$22,"Indirect 1",'Task Durations'!AD$14:AD$22)</f>
        <v>10</v>
      </c>
      <c r="AD5" s="50">
        <f>+SUMIF('Task Durations'!$B$14:$B$22,"Indirect 1",'Task Durations'!AE$14:AE$22)</f>
        <v>3</v>
      </c>
      <c r="AE5" s="50">
        <f>+SUMIF('Task Durations'!$B$14:$B$22,"Indirect 1",'Task Durations'!AF$14:AF$22)</f>
        <v>1.7166666666666668</v>
      </c>
      <c r="AF5" s="50">
        <f>+SUMIF('Task Durations'!$B$14:$B$22,"Indirect 1",'Task Durations'!AG$14:AG$22)</f>
        <v>25.75</v>
      </c>
      <c r="AG5" s="50">
        <f>+SUMIF('Task Durations'!$B$14:$B$22,"Indirect 1",'Task Durations'!AH$14:AH$22)</f>
        <v>2.5666666666666664</v>
      </c>
      <c r="AH5" s="50">
        <f>+SUMIF('Task Durations'!$B$14:$B$22,"Indirect 1",'Task Durations'!AI$14:AI$22)</f>
        <v>6.25</v>
      </c>
      <c r="AI5" s="50">
        <f>+SUMIF('Task Durations'!$B$14:$B$22,"Indirect 1",'Task Durations'!AJ$14:AJ$22)</f>
        <v>3.1666666666666665</v>
      </c>
      <c r="AJ5" s="50">
        <f>+SUMIF('Task Durations'!$B$14:$B$22,"Indirect 1",'Task Durations'!AK$14:AK$22)</f>
        <v>3.5</v>
      </c>
      <c r="AK5" s="50">
        <f>+SUMIF('Task Durations'!$B$14:$B$22,"Indirect 1",'Task Durations'!AL$14:AL$22)</f>
        <v>6.5166666666666666</v>
      </c>
      <c r="AL5" s="50">
        <f>+SUMIF('Task Durations'!$B$14:$B$22,"Indirect 1",'Task Durations'!AM$14:AM$22)</f>
        <v>14.533333333333333</v>
      </c>
      <c r="AM5" s="50">
        <f>+SUMIF('Task Durations'!$B$14:$B$22,"Indirect 1",'Task Durations'!AN$14:AN$22)</f>
        <v>9.3333333333333339</v>
      </c>
      <c r="AN5" s="50">
        <f>+SUMIF('Task Durations'!$B$14:$B$22,"Indirect 1",'Task Durations'!AO$14:AO$22)</f>
        <v>2.5</v>
      </c>
      <c r="AO5" s="50">
        <f>+SUMIF('Task Durations'!$B$14:$B$22,"Indirect 1",'Task Durations'!AP$14:AP$22)</f>
        <v>11.5</v>
      </c>
      <c r="AP5" s="50">
        <f>+SUMIF('Task Durations'!$B$14:$B$22,"Indirect 1",'Task Durations'!AQ$14:AQ$22)</f>
        <v>3.3666666666666667</v>
      </c>
      <c r="AQ5" s="50">
        <f>+SUMIF('Task Durations'!$B$14:$B$22,"Indirect 1",'Task Durations'!AR$14:AR$22)</f>
        <v>6.1</v>
      </c>
      <c r="AR5" s="50">
        <f>+SUMIF('Task Durations'!$B$14:$B$22,"Indirect 1",'Task Durations'!AS$14:AS$22)</f>
        <v>3.7666666666666666</v>
      </c>
      <c r="AS5" s="50">
        <f>+SUMIF('Task Durations'!$B$14:$B$22,"Indirect 1",'Task Durations'!AT$14:AT$22)</f>
        <v>2.7666666666666666</v>
      </c>
      <c r="AT5" s="50">
        <f>+SUMIF('Task Durations'!$B$14:$B$22,"Indirect 1",'Task Durations'!AU$14:AU$22)</f>
        <v>2.3333333333333335</v>
      </c>
      <c r="AU5" s="50">
        <f>+SUMIF('Task Durations'!$B$14:$B$22,"Indirect 1",'Task Durations'!AV$14:AV$22)</f>
        <v>5.25</v>
      </c>
      <c r="AV5" s="50">
        <f>+SUMIF('Task Durations'!$B$14:$B$22,"Indirect 1",'Task Durations'!AW$14:AW$22)</f>
        <v>8.2666666666666675</v>
      </c>
      <c r="AW5" s="50">
        <f>+SUMIF('Task Durations'!$B$14:$B$22,"Indirect 1",'Task Durations'!AX$14:AX$22)</f>
        <v>2</v>
      </c>
      <c r="AX5" s="50">
        <f>+SUMIF('Task Durations'!$B$14:$B$22,"Indirect 1",'Task Durations'!AY$14:AY$22)</f>
        <v>9.25</v>
      </c>
      <c r="AY5" s="50">
        <f>+SUMIF('Task Durations'!$B$14:$B$22,"Indirect 1",'Task Durations'!AZ$14:AZ$22)</f>
        <v>4.25</v>
      </c>
      <c r="AZ5" s="50">
        <f>+SUMIF('Task Durations'!$B$14:$B$22,"Indirect 1",'Task Durations'!BA$14:BA$22)</f>
        <v>12.15</v>
      </c>
      <c r="BA5" s="50">
        <f>+SUMIF('Task Durations'!$B$14:$B$22,"Indirect 1",'Task Durations'!BB$14:BB$22)</f>
        <v>3.5666666666666664</v>
      </c>
      <c r="BB5" s="50">
        <f>+SUMIF('Task Durations'!$B$14:$B$22,"Indirect 1",'Task Durations'!BC$14:BC$22)</f>
        <v>1.65</v>
      </c>
      <c r="BC5" s="50">
        <f>+SUMIF('Task Durations'!$B$14:$B$22,"Indirect 1",'Task Durations'!BD$14:BD$22)</f>
        <v>1.55</v>
      </c>
      <c r="BD5" s="50">
        <f>+SUMIF('Task Durations'!$B$14:$B$22,"Indirect 1",'Task Durations'!BE$14:BE$22)</f>
        <v>5.3666666666666663</v>
      </c>
      <c r="BE5" s="50">
        <f>+SUMIF('Task Durations'!$B$14:$B$22,"Indirect 1",'Task Durations'!BF$14:BF$22)</f>
        <v>5.4833333333333334</v>
      </c>
      <c r="BF5" s="50">
        <f>+SUMIF('Task Durations'!$B$14:$B$22,"Indirect 1",'Task Durations'!BG$14:BG$22)</f>
        <v>2.8666666666666667</v>
      </c>
      <c r="BG5" s="50">
        <f>+SUMIF('Task Durations'!$B$14:$B$22,"Indirect 1",'Task Durations'!BH$14:BH$22)</f>
        <v>5.0333333333333332</v>
      </c>
      <c r="BH5" s="50">
        <f>+SUMIF('Task Durations'!$B$14:$B$22,"Indirect 1",'Task Durations'!BI$14:BI$22)</f>
        <v>2.1666666666666665</v>
      </c>
      <c r="BI5" s="50">
        <f>+SUMIF('Task Durations'!$B$14:$B$22,"Indirect 1",'Task Durations'!BJ$14:BJ$22)</f>
        <v>3.1666666666666665</v>
      </c>
      <c r="BJ5" s="50">
        <f>+SUMIF('Task Durations'!$B$14:$B$22,"Indirect 1",'Task Durations'!BK$14:BK$22)</f>
        <v>2.9</v>
      </c>
      <c r="BK5" s="50">
        <f>+SUMIF('Task Durations'!$B$14:$B$22,"Indirect 1",'Task Durations'!BL$14:BL$22)</f>
        <v>3.8833333333333333</v>
      </c>
      <c r="BL5" s="50">
        <f>+SUMIF('Task Durations'!$B$14:$B$22,"Indirect 1",'Task Durations'!BM$14:BM$22)</f>
        <v>3.4333333333333336</v>
      </c>
      <c r="BM5" s="50">
        <f>+SUMIF('Task Durations'!$B$14:$B$22,"Indirect 1",'Task Durations'!BN$14:BN$22)</f>
        <v>3.6166666666666667</v>
      </c>
      <c r="BN5" s="50">
        <f>+SUMIF('Task Durations'!$B$14:$B$22,"Indirect 1",'Task Durations'!BO$14:BO$22)</f>
        <v>24.283333333333331</v>
      </c>
      <c r="BO5" s="50">
        <f>+SUMIF('Task Durations'!$B$14:$B$22,"Indirect 1",'Task Durations'!BP$14:BP$22)</f>
        <v>10</v>
      </c>
      <c r="BP5" s="50">
        <f>+SUMIF('Task Durations'!$B$14:$B$22,"Indirect 1",'Task Durations'!BQ$14:BQ$22)</f>
        <v>27.25</v>
      </c>
      <c r="BQ5" s="50">
        <f>+SUMIF('Task Durations'!$B$14:$B$22,"Indirect 1",'Task Durations'!BR$14:BR$22)</f>
        <v>1.7</v>
      </c>
      <c r="BR5" s="50">
        <f>+SUMIF('Task Durations'!$B$14:$B$22,"Indirect 1",'Task Durations'!BS$14:BS$22)</f>
        <v>2.4833333333333334</v>
      </c>
      <c r="BS5" s="50">
        <f>+SUMIF('Task Durations'!$B$14:$B$22,"Indirect 1",'Task Durations'!BT$14:BT$22)</f>
        <v>3.0666666666666669</v>
      </c>
      <c r="BT5" s="50">
        <f>+SUMIF('Task Durations'!$B$14:$B$22,"Indirect 1",'Task Durations'!BU$14:BU$22)</f>
        <v>12.216666666666667</v>
      </c>
      <c r="BU5" s="50">
        <f>+SUMIF('Task Durations'!$B$14:$B$22,"Indirect 1",'Task Durations'!BV$14:BV$22)</f>
        <v>2.4333333333333336</v>
      </c>
      <c r="BV5" s="50">
        <f>+SUMIF('Task Durations'!$B$14:$B$22,"Indirect 1",'Task Durations'!BW$14:BW$22)</f>
        <v>2.2166666666666668</v>
      </c>
      <c r="BW5" s="50">
        <f>+SUMIF('Task Durations'!$B$14:$B$22,"Indirect 1",'Task Durations'!BX$14:BX$22)</f>
        <v>0.83333333333333337</v>
      </c>
      <c r="BX5" s="50">
        <f>+SUMIF('Task Durations'!$B$14:$B$22,"Indirect 1",'Task Durations'!BY$14:BY$22)</f>
        <v>5.9833333333333334</v>
      </c>
      <c r="BY5" s="50">
        <f>+SUMIF('Task Durations'!$B$14:$B$22,"Indirect 1",'Task Durations'!BZ$14:BZ$22)</f>
        <v>1.7333333333333334</v>
      </c>
      <c r="BZ5" s="50">
        <f>+SUMIF('Task Durations'!$B$14:$B$22,"Indirect 1",'Task Durations'!CA$14:CA$22)</f>
        <v>5.35</v>
      </c>
      <c r="CA5" s="50">
        <f>+SUMIF('Task Durations'!$B$14:$B$22,"Indirect 1",'Task Durations'!CB$14:CB$22)</f>
        <v>4.75</v>
      </c>
      <c r="CB5" s="50">
        <f>+SUMIF('Task Durations'!$B$14:$B$22,"Indirect 1",'Task Durations'!CC$14:CC$22)</f>
        <v>3.7666666666666666</v>
      </c>
      <c r="CC5" s="50">
        <f>+SUMIF('Task Durations'!$B$14:$B$22,"Indirect 1",'Task Durations'!CD$14:CD$22)</f>
        <v>8.6</v>
      </c>
    </row>
    <row r="6" spans="1:81" x14ac:dyDescent="0.25">
      <c r="A6" s="215"/>
      <c r="B6" s="49" t="s">
        <v>243</v>
      </c>
      <c r="C6" s="50">
        <f>+SUMIF('Task Durations'!$B$14:$B$22,"Indirect 2",'Task Durations'!D$14:D$22)</f>
        <v>0</v>
      </c>
      <c r="D6" s="50">
        <f>+SUMIF('Task Durations'!$B$14:$B$22,"Indirect 2",'Task Durations'!E$14:E$22)</f>
        <v>6</v>
      </c>
      <c r="E6" s="50">
        <f>+SUMIF('Task Durations'!$B$14:$B$22,"Indirect 2",'Task Durations'!F$14:F$22)</f>
        <v>14</v>
      </c>
      <c r="F6" s="50">
        <f>+SUMIF('Task Durations'!$B$14:$B$22,"Indirect 2",'Task Durations'!G$14:G$22)</f>
        <v>0</v>
      </c>
      <c r="G6" s="50">
        <f>+SUMIF('Task Durations'!$B$14:$B$22,"Indirect 2",'Task Durations'!H$14:H$22)</f>
        <v>0</v>
      </c>
      <c r="H6" s="50">
        <f>+SUMIF('Task Durations'!$B$14:$B$22,"Indirect 2",'Task Durations'!I$14:I$22)</f>
        <v>67.233333333333334</v>
      </c>
      <c r="I6" s="50">
        <f>+SUMIF('Task Durations'!$B$14:$B$22,"Indirect 2",'Task Durations'!J$14:J$22)</f>
        <v>5</v>
      </c>
      <c r="J6" s="50">
        <f>+SUMIF('Task Durations'!$B$14:$B$22,"Indirect 2",'Task Durations'!K$14:K$22)</f>
        <v>5</v>
      </c>
      <c r="K6" s="50">
        <f>+SUMIF('Task Durations'!$B$14:$B$22,"Indirect 2",'Task Durations'!L$14:L$22)</f>
        <v>5</v>
      </c>
      <c r="L6" s="50">
        <f>+SUMIF('Task Durations'!$B$14:$B$22,"Indirect 2",'Task Durations'!M$14:M$22)</f>
        <v>0</v>
      </c>
      <c r="M6" s="50">
        <f>+SUMIF('Task Durations'!$B$14:$B$22,"Indirect 2",'Task Durations'!N$14:N$22)</f>
        <v>10</v>
      </c>
      <c r="N6" s="50">
        <f>+SUMIF('Task Durations'!$B$14:$B$22,"Indirect 2",'Task Durations'!O$14:O$22)</f>
        <v>0</v>
      </c>
      <c r="O6" s="50">
        <f>+SUMIF('Task Durations'!$B$14:$B$22,"Indirect 2",'Task Durations'!P$14:P$22)</f>
        <v>1.166666666666667</v>
      </c>
      <c r="P6" s="50">
        <f>+SUMIF('Task Durations'!$B$14:$B$22,"Indirect 2",'Task Durations'!Q$14:Q$22)</f>
        <v>0</v>
      </c>
      <c r="Q6" s="50">
        <f>+SUMIF('Task Durations'!$B$14:$B$22,"Indirect 2",'Task Durations'!R$14:R$22)</f>
        <v>0</v>
      </c>
      <c r="R6" s="50">
        <f>+SUMIF('Task Durations'!$B$14:$B$22,"Indirect 2",'Task Durations'!S$14:S$22)</f>
        <v>0</v>
      </c>
      <c r="S6" s="50">
        <f>+SUMIF('Task Durations'!$B$14:$B$22,"Indirect 2",'Task Durations'!T$14:T$22)</f>
        <v>0</v>
      </c>
      <c r="T6" s="50">
        <f>+SUMIF('Task Durations'!$B$14:$B$22,"Indirect 2",'Task Durations'!U$14:U$22)</f>
        <v>0</v>
      </c>
      <c r="U6" s="50">
        <f>+SUMIF('Task Durations'!$B$14:$B$22,"Indirect 2",'Task Durations'!V$14:V$22)</f>
        <v>0</v>
      </c>
      <c r="V6" s="50">
        <f>+SUMIF('Task Durations'!$B$14:$B$22,"Indirect 2",'Task Durations'!W$14:W$22)</f>
        <v>7.416666666666667</v>
      </c>
      <c r="W6" s="50">
        <f>+SUMIF('Task Durations'!$B$14:$B$22,"Indirect 2",'Task Durations'!X$14:X$22)</f>
        <v>0</v>
      </c>
      <c r="X6" s="50">
        <f>+SUMIF('Task Durations'!$B$14:$B$22,"Indirect 2",'Task Durations'!Y$14:Y$22)</f>
        <v>0</v>
      </c>
      <c r="Y6" s="50">
        <f>+SUMIF('Task Durations'!$B$14:$B$22,"Indirect 2",'Task Durations'!Z$14:Z$22)</f>
        <v>14</v>
      </c>
      <c r="Z6" s="50">
        <f>+SUMIF('Task Durations'!$B$14:$B$22,"Indirect 2",'Task Durations'!AA$14:AA$22)</f>
        <v>53.333333333333336</v>
      </c>
      <c r="AA6" s="50">
        <f>+SUMIF('Task Durations'!$B$14:$B$22,"Indirect 2",'Task Durations'!AB$14:AB$22)</f>
        <v>15</v>
      </c>
      <c r="AB6" s="50">
        <f>+SUMIF('Task Durations'!$B$14:$B$22,"Indirect 2",'Task Durations'!AC$14:AC$22)</f>
        <v>0</v>
      </c>
      <c r="AC6" s="50">
        <f>+SUMIF('Task Durations'!$B$14:$B$22,"Indirect 2",'Task Durations'!AD$14:AD$22)</f>
        <v>0</v>
      </c>
      <c r="AD6" s="50">
        <f>+SUMIF('Task Durations'!$B$14:$B$22,"Indirect 2",'Task Durations'!AE$14:AE$22)</f>
        <v>0</v>
      </c>
      <c r="AE6" s="50">
        <f>+SUMIF('Task Durations'!$B$14:$B$22,"Indirect 2",'Task Durations'!AF$14:AF$22)</f>
        <v>0</v>
      </c>
      <c r="AF6" s="50">
        <f>+SUMIF('Task Durations'!$B$14:$B$22,"Indirect 2",'Task Durations'!AG$14:AG$22)</f>
        <v>0</v>
      </c>
      <c r="AG6" s="50">
        <f>+SUMIF('Task Durations'!$B$14:$B$22,"Indirect 2",'Task Durations'!AH$14:AH$22)</f>
        <v>0</v>
      </c>
      <c r="AH6" s="50">
        <f>+SUMIF('Task Durations'!$B$14:$B$22,"Indirect 2",'Task Durations'!AI$14:AI$22)</f>
        <v>0</v>
      </c>
      <c r="AI6" s="50">
        <f>+SUMIF('Task Durations'!$B$14:$B$22,"Indirect 2",'Task Durations'!AJ$14:AJ$22)</f>
        <v>60</v>
      </c>
      <c r="AJ6" s="50">
        <f>+SUMIF('Task Durations'!$B$14:$B$22,"Indirect 2",'Task Durations'!AK$14:AK$22)</f>
        <v>0</v>
      </c>
      <c r="AK6" s="50">
        <f>+SUMIF('Task Durations'!$B$14:$B$22,"Indirect 2",'Task Durations'!AL$14:AL$22)</f>
        <v>76.033333333333331</v>
      </c>
      <c r="AL6" s="50">
        <f>+SUMIF('Task Durations'!$B$14:$B$22,"Indirect 2",'Task Durations'!AM$14:AM$22)</f>
        <v>44.533333333333331</v>
      </c>
      <c r="AM6" s="50">
        <f>+SUMIF('Task Durations'!$B$14:$B$22,"Indirect 2",'Task Durations'!AN$14:AN$22)</f>
        <v>50</v>
      </c>
      <c r="AN6" s="50">
        <f>+SUMIF('Task Durations'!$B$14:$B$22,"Indirect 2",'Task Durations'!AO$14:AO$22)</f>
        <v>0</v>
      </c>
      <c r="AO6" s="50">
        <f>+SUMIF('Task Durations'!$B$14:$B$22,"Indirect 2",'Task Durations'!AP$14:AP$22)</f>
        <v>0</v>
      </c>
      <c r="AP6" s="50">
        <f>+SUMIF('Task Durations'!$B$14:$B$22,"Indirect 2",'Task Durations'!AQ$14:AQ$22)</f>
        <v>0</v>
      </c>
      <c r="AQ6" s="50">
        <f>+SUMIF('Task Durations'!$B$14:$B$22,"Indirect 2",'Task Durations'!AR$14:AR$22)</f>
        <v>0</v>
      </c>
      <c r="AR6" s="50">
        <f>+SUMIF('Task Durations'!$B$14:$B$22,"Indirect 2",'Task Durations'!AS$14:AS$22)</f>
        <v>0</v>
      </c>
      <c r="AS6" s="50">
        <f>+SUMIF('Task Durations'!$B$14:$B$22,"Indirect 2",'Task Durations'!AT$14:AT$22)</f>
        <v>0</v>
      </c>
      <c r="AT6" s="50">
        <f>+SUMIF('Task Durations'!$B$14:$B$22,"Indirect 2",'Task Durations'!AU$14:AU$22)</f>
        <v>5</v>
      </c>
      <c r="AU6" s="50">
        <f>+SUMIF('Task Durations'!$B$14:$B$22,"Indirect 2",'Task Durations'!AV$14:AV$22)</f>
        <v>0</v>
      </c>
      <c r="AV6" s="50">
        <f>+SUMIF('Task Durations'!$B$14:$B$22,"Indirect 2",'Task Durations'!AW$14:AW$22)</f>
        <v>0</v>
      </c>
      <c r="AW6" s="50">
        <f>+SUMIF('Task Durations'!$B$14:$B$22,"Indirect 2",'Task Durations'!AX$14:AX$22)</f>
        <v>18</v>
      </c>
      <c r="AX6" s="50">
        <f>+SUMIF('Task Durations'!$B$14:$B$22,"Indirect 2",'Task Durations'!AY$14:AY$22)</f>
        <v>8</v>
      </c>
      <c r="AY6" s="50">
        <f>+SUMIF('Task Durations'!$B$14:$B$22,"Indirect 2",'Task Durations'!AZ$14:AZ$22)</f>
        <v>31.25</v>
      </c>
      <c r="AZ6" s="50">
        <f>+SUMIF('Task Durations'!$B$14:$B$22,"Indirect 2",'Task Durations'!BA$14:BA$22)</f>
        <v>0</v>
      </c>
      <c r="BA6" s="50">
        <f>+SUMIF('Task Durations'!$B$14:$B$22,"Indirect 2",'Task Durations'!BB$14:BB$22)</f>
        <v>17.133333333333333</v>
      </c>
      <c r="BB6" s="50">
        <f>+SUMIF('Task Durations'!$B$14:$B$22,"Indirect 2",'Task Durations'!BC$14:BC$22)</f>
        <v>0</v>
      </c>
      <c r="BC6" s="50">
        <f>+SUMIF('Task Durations'!$B$14:$B$22,"Indirect 2",'Task Durations'!BD$14:BD$22)</f>
        <v>0</v>
      </c>
      <c r="BD6" s="50">
        <f>+SUMIF('Task Durations'!$B$14:$B$22,"Indirect 2",'Task Durations'!BE$14:BE$22)</f>
        <v>0</v>
      </c>
      <c r="BE6" s="50">
        <f>+SUMIF('Task Durations'!$B$14:$B$22,"Indirect 2",'Task Durations'!BF$14:BF$22)</f>
        <v>0</v>
      </c>
      <c r="BF6" s="50">
        <f>+SUMIF('Task Durations'!$B$14:$B$22,"Indirect 2",'Task Durations'!BG$14:BG$22)</f>
        <v>0</v>
      </c>
      <c r="BG6" s="50">
        <f>+SUMIF('Task Durations'!$B$14:$B$22,"Indirect 2",'Task Durations'!BH$14:BH$22)</f>
        <v>0</v>
      </c>
      <c r="BH6" s="50">
        <f>+SUMIF('Task Durations'!$B$14:$B$22,"Indirect 2",'Task Durations'!BI$14:BI$22)</f>
        <v>10</v>
      </c>
      <c r="BI6" s="50">
        <f>+SUMIF('Task Durations'!$B$14:$B$22,"Indirect 2",'Task Durations'!BJ$14:BJ$22)</f>
        <v>6</v>
      </c>
      <c r="BJ6" s="50">
        <f>+SUMIF('Task Durations'!$B$14:$B$22,"Indirect 2",'Task Durations'!BK$14:BK$22)</f>
        <v>17.899999999999999</v>
      </c>
      <c r="BK6" s="50">
        <f>+SUMIF('Task Durations'!$B$14:$B$22,"Indirect 2",'Task Durations'!BL$14:BL$22)</f>
        <v>0</v>
      </c>
      <c r="BL6" s="50">
        <f>+SUMIF('Task Durations'!$B$14:$B$22,"Indirect 2",'Task Durations'!BM$14:BM$22)</f>
        <v>0</v>
      </c>
      <c r="BM6" s="50">
        <f>+SUMIF('Task Durations'!$B$14:$B$22,"Indirect 2",'Task Durations'!BN$14:BN$22)</f>
        <v>0</v>
      </c>
      <c r="BN6" s="50">
        <f>+SUMIF('Task Durations'!$B$14:$B$22,"Indirect 2",'Task Durations'!BO$14:BO$22)</f>
        <v>0</v>
      </c>
      <c r="BO6" s="50">
        <f>+SUMIF('Task Durations'!$B$14:$B$22,"Indirect 2",'Task Durations'!BP$14:BP$22)</f>
        <v>0</v>
      </c>
      <c r="BP6" s="50">
        <f>+SUMIF('Task Durations'!$B$14:$B$22,"Indirect 2",'Task Durations'!BQ$14:BQ$22)</f>
        <v>0</v>
      </c>
      <c r="BQ6" s="50">
        <f>+SUMIF('Task Durations'!$B$14:$B$22,"Indirect 2",'Task Durations'!BR$14:BR$22)</f>
        <v>15</v>
      </c>
      <c r="BR6" s="50">
        <f>+SUMIF('Task Durations'!$B$14:$B$22,"Indirect 2",'Task Durations'!BS$14:BS$22)</f>
        <v>17.483333333333334</v>
      </c>
      <c r="BS6" s="50">
        <f>+SUMIF('Task Durations'!$B$14:$B$22,"Indirect 2",'Task Durations'!BT$14:BT$22)</f>
        <v>5</v>
      </c>
      <c r="BT6" s="50">
        <f>+SUMIF('Task Durations'!$B$14:$B$22,"Indirect 2",'Task Durations'!BU$14:BU$22)</f>
        <v>0</v>
      </c>
      <c r="BU6" s="50">
        <f>+SUMIF('Task Durations'!$B$14:$B$22,"Indirect 2",'Task Durations'!BV$14:BV$22)</f>
        <v>0</v>
      </c>
      <c r="BV6" s="50">
        <f>+SUMIF('Task Durations'!$B$14:$B$22,"Indirect 2",'Task Durations'!BW$14:BW$22)</f>
        <v>0</v>
      </c>
      <c r="BW6" s="50">
        <f>+SUMIF('Task Durations'!$B$14:$B$22,"Indirect 2",'Task Durations'!BX$14:BX$22)</f>
        <v>0</v>
      </c>
      <c r="BX6" s="50">
        <f>+SUMIF('Task Durations'!$B$14:$B$22,"Indirect 2",'Task Durations'!BY$14:BY$22)</f>
        <v>0</v>
      </c>
      <c r="BY6" s="50">
        <f>+SUMIF('Task Durations'!$B$14:$B$22,"Indirect 2",'Task Durations'!BZ$14:BZ$22)</f>
        <v>5</v>
      </c>
      <c r="BZ6" s="50">
        <f>+SUMIF('Task Durations'!$B$14:$B$22,"Indirect 2",'Task Durations'!CA$14:CA$22)</f>
        <v>0</v>
      </c>
      <c r="CA6" s="50">
        <f>+SUMIF('Task Durations'!$B$14:$B$22,"Indirect 2",'Task Durations'!CB$14:CB$22)</f>
        <v>0</v>
      </c>
      <c r="CB6" s="50">
        <f>+SUMIF('Task Durations'!$B$14:$B$22,"Indirect 2",'Task Durations'!CC$14:CC$22)</f>
        <v>0</v>
      </c>
      <c r="CC6" s="50">
        <f>+SUMIF('Task Durations'!$B$14:$B$22,"Indirect 2",'Task Durations'!CD$14:CD$22)</f>
        <v>0</v>
      </c>
    </row>
    <row r="7" spans="1:81" x14ac:dyDescent="0.25">
      <c r="A7" s="215"/>
      <c r="B7" s="2" t="s">
        <v>637</v>
      </c>
      <c r="C7" s="50">
        <f>+C6+C5</f>
        <v>2.5333333333333332</v>
      </c>
      <c r="D7" s="50">
        <f t="shared" ref="D7:BO7" si="0">+D6+D5</f>
        <v>11.9</v>
      </c>
      <c r="E7" s="50">
        <f t="shared" si="0"/>
        <v>66.016666666666666</v>
      </c>
      <c r="F7" s="50">
        <f t="shared" si="0"/>
        <v>38.650000000000006</v>
      </c>
      <c r="G7" s="50">
        <f t="shared" si="0"/>
        <v>3.6333333333333333</v>
      </c>
      <c r="H7" s="50">
        <f t="shared" si="0"/>
        <v>70.849999999999994</v>
      </c>
      <c r="I7" s="50">
        <f t="shared" si="0"/>
        <v>8.3333333333333339</v>
      </c>
      <c r="J7" s="50">
        <f t="shared" si="0"/>
        <v>7.0833333333333339</v>
      </c>
      <c r="K7" s="50">
        <f t="shared" si="0"/>
        <v>11.65</v>
      </c>
      <c r="L7" s="50">
        <f t="shared" si="0"/>
        <v>1.95</v>
      </c>
      <c r="M7" s="50">
        <f t="shared" si="0"/>
        <v>14.25</v>
      </c>
      <c r="N7" s="50">
        <f t="shared" si="0"/>
        <v>4.25</v>
      </c>
      <c r="O7" s="50">
        <f t="shared" si="0"/>
        <v>7.1000000000000005</v>
      </c>
      <c r="P7" s="50">
        <f t="shared" si="0"/>
        <v>4.3666666666666663</v>
      </c>
      <c r="Q7" s="50">
        <f t="shared" si="0"/>
        <v>10.1</v>
      </c>
      <c r="R7" s="50">
        <f t="shared" si="0"/>
        <v>1.8666666666666667</v>
      </c>
      <c r="S7" s="50">
        <f t="shared" si="0"/>
        <v>2.4500000000000002</v>
      </c>
      <c r="T7" s="50">
        <f t="shared" si="0"/>
        <v>2.1666666666666665</v>
      </c>
      <c r="U7" s="50">
        <f t="shared" si="0"/>
        <v>3.1666666666666665</v>
      </c>
      <c r="V7" s="50">
        <f t="shared" si="0"/>
        <v>10.216666666666667</v>
      </c>
      <c r="W7" s="50">
        <f t="shared" si="0"/>
        <v>5.2333333333333334</v>
      </c>
      <c r="X7" s="50">
        <f t="shared" si="0"/>
        <v>1.9833333333333334</v>
      </c>
      <c r="Y7" s="50">
        <f t="shared" si="0"/>
        <v>18</v>
      </c>
      <c r="Z7" s="50">
        <f t="shared" si="0"/>
        <v>56.666666666666671</v>
      </c>
      <c r="AA7" s="50">
        <f t="shared" si="0"/>
        <v>24.533333333333331</v>
      </c>
      <c r="AB7" s="50">
        <f t="shared" si="0"/>
        <v>7.083333333333333</v>
      </c>
      <c r="AC7" s="50">
        <f t="shared" si="0"/>
        <v>10</v>
      </c>
      <c r="AD7" s="50">
        <f t="shared" si="0"/>
        <v>3</v>
      </c>
      <c r="AE7" s="50">
        <f t="shared" si="0"/>
        <v>1.7166666666666668</v>
      </c>
      <c r="AF7" s="50">
        <f t="shared" si="0"/>
        <v>25.75</v>
      </c>
      <c r="AG7" s="50">
        <f t="shared" si="0"/>
        <v>2.5666666666666664</v>
      </c>
      <c r="AH7" s="50">
        <f t="shared" si="0"/>
        <v>6.25</v>
      </c>
      <c r="AI7" s="50">
        <f t="shared" si="0"/>
        <v>63.166666666666664</v>
      </c>
      <c r="AJ7" s="50">
        <f t="shared" si="0"/>
        <v>3.5</v>
      </c>
      <c r="AK7" s="50">
        <f t="shared" si="0"/>
        <v>82.55</v>
      </c>
      <c r="AL7" s="50">
        <f t="shared" si="0"/>
        <v>59.066666666666663</v>
      </c>
      <c r="AM7" s="50">
        <f t="shared" si="0"/>
        <v>59.333333333333336</v>
      </c>
      <c r="AN7" s="50">
        <f t="shared" si="0"/>
        <v>2.5</v>
      </c>
      <c r="AO7" s="50">
        <f t="shared" si="0"/>
        <v>11.5</v>
      </c>
      <c r="AP7" s="50">
        <f t="shared" si="0"/>
        <v>3.3666666666666667</v>
      </c>
      <c r="AQ7" s="50">
        <f t="shared" si="0"/>
        <v>6.1</v>
      </c>
      <c r="AR7" s="50">
        <f t="shared" si="0"/>
        <v>3.7666666666666666</v>
      </c>
      <c r="AS7" s="50">
        <f t="shared" si="0"/>
        <v>2.7666666666666666</v>
      </c>
      <c r="AT7" s="50">
        <f t="shared" si="0"/>
        <v>7.3333333333333339</v>
      </c>
      <c r="AU7" s="50">
        <f t="shared" si="0"/>
        <v>5.25</v>
      </c>
      <c r="AV7" s="50">
        <f t="shared" si="0"/>
        <v>8.2666666666666675</v>
      </c>
      <c r="AW7" s="50">
        <f t="shared" si="0"/>
        <v>20</v>
      </c>
      <c r="AX7" s="50">
        <f t="shared" si="0"/>
        <v>17.25</v>
      </c>
      <c r="AY7" s="50">
        <f t="shared" si="0"/>
        <v>35.5</v>
      </c>
      <c r="AZ7" s="50">
        <f t="shared" si="0"/>
        <v>12.15</v>
      </c>
      <c r="BA7" s="50">
        <f t="shared" si="0"/>
        <v>20.7</v>
      </c>
      <c r="BB7" s="50">
        <f t="shared" si="0"/>
        <v>1.65</v>
      </c>
      <c r="BC7" s="50">
        <f t="shared" si="0"/>
        <v>1.55</v>
      </c>
      <c r="BD7" s="50">
        <f t="shared" si="0"/>
        <v>5.3666666666666663</v>
      </c>
      <c r="BE7" s="50">
        <f t="shared" si="0"/>
        <v>5.4833333333333334</v>
      </c>
      <c r="BF7" s="50">
        <f t="shared" si="0"/>
        <v>2.8666666666666667</v>
      </c>
      <c r="BG7" s="50">
        <f t="shared" si="0"/>
        <v>5.0333333333333332</v>
      </c>
      <c r="BH7" s="50">
        <f t="shared" si="0"/>
        <v>12.166666666666666</v>
      </c>
      <c r="BI7" s="50">
        <f t="shared" si="0"/>
        <v>9.1666666666666661</v>
      </c>
      <c r="BJ7" s="50">
        <f t="shared" si="0"/>
        <v>20.799999999999997</v>
      </c>
      <c r="BK7" s="50">
        <f t="shared" si="0"/>
        <v>3.8833333333333333</v>
      </c>
      <c r="BL7" s="50">
        <f t="shared" si="0"/>
        <v>3.4333333333333336</v>
      </c>
      <c r="BM7" s="50">
        <f t="shared" si="0"/>
        <v>3.6166666666666667</v>
      </c>
      <c r="BN7" s="50">
        <f t="shared" si="0"/>
        <v>24.283333333333331</v>
      </c>
      <c r="BO7" s="50">
        <f t="shared" si="0"/>
        <v>10</v>
      </c>
      <c r="BP7" s="50">
        <f t="shared" ref="BP7:CC7" si="1">+BP6+BP5</f>
        <v>27.25</v>
      </c>
      <c r="BQ7" s="50">
        <f t="shared" si="1"/>
        <v>16.7</v>
      </c>
      <c r="BR7" s="50">
        <f t="shared" si="1"/>
        <v>19.966666666666669</v>
      </c>
      <c r="BS7" s="50">
        <f t="shared" si="1"/>
        <v>8.0666666666666664</v>
      </c>
      <c r="BT7" s="50">
        <f t="shared" si="1"/>
        <v>12.216666666666667</v>
      </c>
      <c r="BU7" s="50">
        <f t="shared" si="1"/>
        <v>2.4333333333333336</v>
      </c>
      <c r="BV7" s="50">
        <f t="shared" si="1"/>
        <v>2.2166666666666668</v>
      </c>
      <c r="BW7" s="50">
        <f t="shared" si="1"/>
        <v>0.83333333333333337</v>
      </c>
      <c r="BX7" s="50">
        <f t="shared" si="1"/>
        <v>5.9833333333333334</v>
      </c>
      <c r="BY7" s="50">
        <f t="shared" si="1"/>
        <v>6.7333333333333334</v>
      </c>
      <c r="BZ7" s="50">
        <f t="shared" si="1"/>
        <v>5.35</v>
      </c>
      <c r="CA7" s="50">
        <f t="shared" si="1"/>
        <v>4.75</v>
      </c>
      <c r="CB7" s="50">
        <f t="shared" si="1"/>
        <v>3.7666666666666666</v>
      </c>
      <c r="CC7" s="50">
        <f t="shared" si="1"/>
        <v>8.6</v>
      </c>
    </row>
    <row r="8" spans="1:81" x14ac:dyDescent="0.25">
      <c r="A8" s="215"/>
      <c r="B8" s="2"/>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row>
    <row r="9" spans="1:81" x14ac:dyDescent="0.25">
      <c r="A9" s="215"/>
      <c r="B9" s="2"/>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row>
    <row r="10" spans="1:81" x14ac:dyDescent="0.25">
      <c r="A10" s="215"/>
      <c r="B10" s="49"/>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row>
    <row r="11" spans="1:81" x14ac:dyDescent="0.25">
      <c r="A11" s="215"/>
      <c r="B11" s="49"/>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row>
    <row r="12" spans="1:81" ht="15.75" thickBot="1" x14ac:dyDescent="0.3">
      <c r="A12" s="215"/>
      <c r="B12" s="2"/>
      <c r="C12" s="50" t="s">
        <v>632</v>
      </c>
      <c r="D12" s="50"/>
      <c r="E12" s="50"/>
      <c r="F12" s="50"/>
      <c r="N12" s="50"/>
      <c r="O12" s="50" t="s">
        <v>632</v>
      </c>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row>
    <row r="13" spans="1:81" x14ac:dyDescent="0.25">
      <c r="A13" s="215"/>
      <c r="B13" s="2"/>
      <c r="C13" s="97" t="s">
        <v>220</v>
      </c>
      <c r="D13" s="98" t="s">
        <v>222</v>
      </c>
      <c r="E13" s="99" t="s">
        <v>221</v>
      </c>
      <c r="G13" t="s">
        <v>422</v>
      </c>
      <c r="O13" s="97" t="s">
        <v>49</v>
      </c>
      <c r="P13" s="98" t="s">
        <v>631</v>
      </c>
      <c r="Q13" s="98" t="s">
        <v>118</v>
      </c>
      <c r="R13" s="99" t="s">
        <v>208</v>
      </c>
      <c r="T13" t="s">
        <v>422</v>
      </c>
    </row>
    <row r="14" spans="1:81" x14ac:dyDescent="0.25">
      <c r="A14" s="215"/>
      <c r="B14" s="2"/>
      <c r="C14" s="42">
        <v>2.5333333333333332</v>
      </c>
      <c r="D14" s="100"/>
      <c r="E14" s="96"/>
      <c r="O14" s="42">
        <v>2.5333333333333332</v>
      </c>
      <c r="P14" s="100"/>
      <c r="Q14" s="100"/>
      <c r="R14" s="96"/>
    </row>
    <row r="15" spans="1:81" ht="15.75" thickBot="1" x14ac:dyDescent="0.3">
      <c r="A15" s="215"/>
      <c r="B15" s="2"/>
      <c r="C15" s="42">
        <v>66.016666666666666</v>
      </c>
      <c r="D15" s="100"/>
      <c r="E15" s="96"/>
      <c r="G15" t="s">
        <v>423</v>
      </c>
      <c r="O15" s="42">
        <v>11.9</v>
      </c>
      <c r="P15" s="100"/>
      <c r="Q15" s="100"/>
      <c r="R15" s="96"/>
      <c r="T15" t="s">
        <v>423</v>
      </c>
    </row>
    <row r="16" spans="1:81" x14ac:dyDescent="0.25">
      <c r="A16" s="215"/>
      <c r="B16" s="2"/>
      <c r="C16" s="42">
        <v>70.849999999999994</v>
      </c>
      <c r="D16" s="100"/>
      <c r="E16" s="96"/>
      <c r="G16" s="79" t="s">
        <v>424</v>
      </c>
      <c r="H16" s="79" t="s">
        <v>240</v>
      </c>
      <c r="I16" s="79" t="s">
        <v>374</v>
      </c>
      <c r="J16" s="79" t="s">
        <v>425</v>
      </c>
      <c r="K16" s="79" t="s">
        <v>426</v>
      </c>
      <c r="O16" s="42">
        <v>66.016666666666666</v>
      </c>
      <c r="P16" s="100"/>
      <c r="Q16" s="100"/>
      <c r="R16" s="96"/>
      <c r="T16" s="79" t="s">
        <v>424</v>
      </c>
      <c r="U16" s="79" t="s">
        <v>240</v>
      </c>
      <c r="V16" s="79" t="s">
        <v>374</v>
      </c>
      <c r="W16" s="79" t="s">
        <v>425</v>
      </c>
      <c r="X16" s="79" t="s">
        <v>426</v>
      </c>
    </row>
    <row r="17" spans="1:26" x14ac:dyDescent="0.25">
      <c r="A17" s="215"/>
      <c r="B17" s="2"/>
      <c r="C17" s="42">
        <v>11.65</v>
      </c>
      <c r="D17" s="100"/>
      <c r="E17" s="96"/>
      <c r="G17" s="77" t="s">
        <v>220</v>
      </c>
      <c r="H17" s="77">
        <v>25</v>
      </c>
      <c r="I17" s="77">
        <v>498.21666666666664</v>
      </c>
      <c r="J17" s="77">
        <v>19.928666666666665</v>
      </c>
      <c r="K17" s="77">
        <v>468.72269722222222</v>
      </c>
      <c r="L17">
        <f>+SQRT(K17)</f>
        <v>21.650004554785255</v>
      </c>
      <c r="O17" s="42">
        <v>3.6333333333333333</v>
      </c>
      <c r="P17" s="100"/>
      <c r="Q17" s="100"/>
      <c r="R17" s="96"/>
      <c r="T17" s="77" t="s">
        <v>49</v>
      </c>
      <c r="U17" s="77">
        <v>50</v>
      </c>
      <c r="V17" s="77">
        <v>714.38333333333333</v>
      </c>
      <c r="W17" s="77">
        <v>14.287666666666667</v>
      </c>
      <c r="X17" s="77">
        <v>391.03930623582767</v>
      </c>
      <c r="Y17">
        <f>+SQRT(X17)</f>
        <v>19.774713809201579</v>
      </c>
    </row>
    <row r="18" spans="1:26" x14ac:dyDescent="0.25">
      <c r="A18" s="215"/>
      <c r="B18" s="2"/>
      <c r="C18" s="42">
        <v>1.95</v>
      </c>
      <c r="D18" s="100"/>
      <c r="E18" s="96"/>
      <c r="G18" s="77" t="s">
        <v>222</v>
      </c>
      <c r="H18" s="77">
        <v>28</v>
      </c>
      <c r="I18" s="77">
        <v>423.3</v>
      </c>
      <c r="J18" s="77">
        <v>15.117857142857144</v>
      </c>
      <c r="K18" s="77">
        <v>405.46189153439155</v>
      </c>
      <c r="L18">
        <f>+SQRT(K18)</f>
        <v>20.136084314841145</v>
      </c>
      <c r="O18" s="42">
        <v>70.849999999999994</v>
      </c>
      <c r="P18" s="100"/>
      <c r="Q18" s="100"/>
      <c r="R18" s="96"/>
      <c r="T18" s="77" t="s">
        <v>631</v>
      </c>
      <c r="U18" s="77">
        <v>17</v>
      </c>
      <c r="V18" s="77">
        <v>290.8</v>
      </c>
      <c r="W18" s="77">
        <v>17.105882352941176</v>
      </c>
      <c r="X18" s="77">
        <v>332.98735906862748</v>
      </c>
      <c r="Y18">
        <f>+SQRT(X18)</f>
        <v>18.247941228221542</v>
      </c>
    </row>
    <row r="19" spans="1:26" ht="15.75" thickBot="1" x14ac:dyDescent="0.3">
      <c r="A19" s="215"/>
      <c r="B19" s="2"/>
      <c r="C19" s="42">
        <v>7.1000000000000005</v>
      </c>
      <c r="D19" s="100"/>
      <c r="E19" s="96"/>
      <c r="G19" s="78" t="s">
        <v>221</v>
      </c>
      <c r="H19" s="78">
        <v>26</v>
      </c>
      <c r="I19" s="78">
        <v>182.03333333333336</v>
      </c>
      <c r="J19" s="78">
        <v>7.0012820512820522</v>
      </c>
      <c r="K19" s="78">
        <v>45.195909401709372</v>
      </c>
      <c r="L19">
        <f>+SQRT(K19)</f>
        <v>6.7227902988052044</v>
      </c>
      <c r="O19" s="42">
        <v>8.3333333333333339</v>
      </c>
      <c r="P19" s="100"/>
      <c r="Q19" s="100"/>
      <c r="R19" s="96"/>
      <c r="T19" s="77" t="s">
        <v>118</v>
      </c>
      <c r="U19" s="77">
        <v>7</v>
      </c>
      <c r="V19" s="77">
        <v>40.799999999999997</v>
      </c>
      <c r="W19" s="77">
        <v>5.8285714285714283</v>
      </c>
      <c r="X19" s="77">
        <v>39.24071428571429</v>
      </c>
      <c r="Y19">
        <f>+SQRT(X19)</f>
        <v>6.2642409185562373</v>
      </c>
    </row>
    <row r="20" spans="1:26" ht="15.75" thickBot="1" x14ac:dyDescent="0.3">
      <c r="A20" s="215"/>
      <c r="B20" s="2"/>
      <c r="C20" s="42">
        <v>4.3666666666666663</v>
      </c>
      <c r="D20" s="100"/>
      <c r="E20" s="96"/>
      <c r="O20" s="42">
        <v>7.0833333333333339</v>
      </c>
      <c r="P20" s="100"/>
      <c r="Q20" s="100"/>
      <c r="R20" s="96"/>
      <c r="T20" s="78" t="s">
        <v>208</v>
      </c>
      <c r="U20" s="78">
        <v>3</v>
      </c>
      <c r="V20" s="78">
        <v>41.466666666666661</v>
      </c>
      <c r="W20" s="78">
        <v>13.822222222222221</v>
      </c>
      <c r="X20" s="78">
        <v>37.878148148148171</v>
      </c>
      <c r="Y20">
        <f>+SQRT(X20)</f>
        <v>6.1545225767843412</v>
      </c>
    </row>
    <row r="21" spans="1:26" x14ac:dyDescent="0.25">
      <c r="A21" s="215"/>
      <c r="B21" s="2"/>
      <c r="C21" s="42">
        <v>10.1</v>
      </c>
      <c r="D21" s="100"/>
      <c r="E21" s="96"/>
      <c r="O21" s="42">
        <v>1.95</v>
      </c>
      <c r="P21" s="100"/>
      <c r="Q21" s="100"/>
      <c r="R21" s="96"/>
    </row>
    <row r="22" spans="1:26" ht="15.75" thickBot="1" x14ac:dyDescent="0.3">
      <c r="A22" s="215"/>
      <c r="B22" s="2"/>
      <c r="C22" s="42">
        <v>18</v>
      </c>
      <c r="D22" s="100"/>
      <c r="E22" s="96"/>
      <c r="G22" t="s">
        <v>427</v>
      </c>
      <c r="O22" s="42">
        <v>14.25</v>
      </c>
      <c r="P22" s="100"/>
      <c r="Q22" s="100"/>
      <c r="R22" s="96"/>
    </row>
    <row r="23" spans="1:26" ht="15.75" thickBot="1" x14ac:dyDescent="0.3">
      <c r="A23" s="215"/>
      <c r="B23" s="2"/>
      <c r="C23" s="42">
        <v>24.533333333333331</v>
      </c>
      <c r="D23" s="100"/>
      <c r="E23" s="96"/>
      <c r="G23" s="79" t="s">
        <v>428</v>
      </c>
      <c r="H23" s="79" t="s">
        <v>429</v>
      </c>
      <c r="I23" s="79" t="s">
        <v>430</v>
      </c>
      <c r="J23" s="79" t="s">
        <v>431</v>
      </c>
      <c r="K23" s="79" t="s">
        <v>432</v>
      </c>
      <c r="L23" s="79" t="s">
        <v>433</v>
      </c>
      <c r="M23" s="79" t="s">
        <v>434</v>
      </c>
      <c r="O23" s="42">
        <v>1.8666666666666667</v>
      </c>
      <c r="P23" s="100"/>
      <c r="Q23" s="100"/>
      <c r="R23" s="96"/>
      <c r="T23" t="s">
        <v>427</v>
      </c>
    </row>
    <row r="24" spans="1:26" x14ac:dyDescent="0.25">
      <c r="A24" s="215"/>
      <c r="B24" s="2"/>
      <c r="C24" s="42">
        <v>7.083333333333333</v>
      </c>
      <c r="D24" s="100"/>
      <c r="E24" s="96"/>
      <c r="G24" s="77" t="s">
        <v>435</v>
      </c>
      <c r="H24" s="77">
        <v>2187.1735347382528</v>
      </c>
      <c r="I24" s="77">
        <v>2</v>
      </c>
      <c r="J24" s="77">
        <v>1093.5867673691264</v>
      </c>
      <c r="K24" s="77">
        <v>3.5629791645630022</v>
      </c>
      <c r="L24" s="77">
        <v>3.3183579426574683E-2</v>
      </c>
      <c r="M24" s="77">
        <v>3.1169818373831188</v>
      </c>
      <c r="O24" s="42">
        <v>2.4500000000000002</v>
      </c>
      <c r="P24" s="100"/>
      <c r="Q24" s="100"/>
      <c r="R24" s="96"/>
      <c r="T24" s="79" t="s">
        <v>428</v>
      </c>
      <c r="U24" s="79" t="s">
        <v>429</v>
      </c>
      <c r="V24" s="79" t="s">
        <v>430</v>
      </c>
      <c r="W24" s="79" t="s">
        <v>431</v>
      </c>
      <c r="X24" s="79" t="s">
        <v>432</v>
      </c>
      <c r="Y24" s="79" t="s">
        <v>433</v>
      </c>
      <c r="Z24" s="79" t="s">
        <v>434</v>
      </c>
    </row>
    <row r="25" spans="1:26" x14ac:dyDescent="0.25">
      <c r="A25" s="215"/>
      <c r="B25" s="2"/>
      <c r="C25" s="42">
        <v>10</v>
      </c>
      <c r="D25" s="100"/>
      <c r="E25" s="96"/>
      <c r="G25" s="77" t="s">
        <v>436</v>
      </c>
      <c r="H25" s="77">
        <v>23326.713539804638</v>
      </c>
      <c r="I25" s="77">
        <v>76</v>
      </c>
      <c r="J25" s="77">
        <v>306.93044131321892</v>
      </c>
      <c r="K25" s="77"/>
      <c r="L25" s="77"/>
      <c r="M25" s="77"/>
      <c r="O25" s="42">
        <v>10.216666666666667</v>
      </c>
      <c r="P25" s="100"/>
      <c r="Q25" s="100"/>
      <c r="R25" s="96"/>
      <c r="T25" s="77" t="s">
        <v>435</v>
      </c>
      <c r="U25" s="77">
        <v>634.46895016410053</v>
      </c>
      <c r="V25" s="77">
        <v>3</v>
      </c>
      <c r="W25" s="77">
        <v>211.48965005470018</v>
      </c>
      <c r="X25" s="77">
        <v>0.62253191771470928</v>
      </c>
      <c r="Y25" s="77">
        <v>0.6026880160159267</v>
      </c>
      <c r="Z25" s="77">
        <v>2.7300187139961714</v>
      </c>
    </row>
    <row r="26" spans="1:26" x14ac:dyDescent="0.25">
      <c r="A26" s="215"/>
      <c r="B26" s="2"/>
      <c r="C26" s="42">
        <v>6.25</v>
      </c>
      <c r="D26" s="100"/>
      <c r="E26" s="96"/>
      <c r="G26" s="77"/>
      <c r="H26" s="77"/>
      <c r="I26" s="77"/>
      <c r="J26" s="77"/>
      <c r="K26" s="77"/>
      <c r="L26" s="77"/>
      <c r="M26" s="77"/>
      <c r="O26" s="42">
        <v>5.2333333333333334</v>
      </c>
      <c r="P26" s="100"/>
      <c r="Q26" s="100"/>
      <c r="R26" s="96"/>
      <c r="T26" s="77" t="s">
        <v>436</v>
      </c>
      <c r="U26" s="77">
        <v>24799.924332664181</v>
      </c>
      <c r="V26" s="77">
        <v>73</v>
      </c>
      <c r="W26" s="77">
        <v>339.72499085841343</v>
      </c>
      <c r="X26" s="77"/>
      <c r="Y26" s="77"/>
      <c r="Z26" s="77"/>
    </row>
    <row r="27" spans="1:26" ht="15.75" thickBot="1" x14ac:dyDescent="0.3">
      <c r="A27" s="215"/>
      <c r="B27" s="2"/>
      <c r="C27" s="42">
        <v>63.166666666666664</v>
      </c>
      <c r="D27" s="100"/>
      <c r="E27" s="96"/>
      <c r="G27" s="78" t="s">
        <v>437</v>
      </c>
      <c r="H27" s="78">
        <v>25513.88707454289</v>
      </c>
      <c r="I27" s="78">
        <v>78</v>
      </c>
      <c r="J27" s="78"/>
      <c r="K27" s="78"/>
      <c r="L27" s="78"/>
      <c r="M27" s="78"/>
      <c r="O27" s="42">
        <v>1.9833333333333334</v>
      </c>
      <c r="P27" s="100"/>
      <c r="Q27" s="100"/>
      <c r="R27" s="96"/>
      <c r="T27" s="77"/>
      <c r="U27" s="77"/>
      <c r="V27" s="77"/>
      <c r="W27" s="77"/>
      <c r="X27" s="77"/>
      <c r="Y27" s="77"/>
      <c r="Z27" s="77"/>
    </row>
    <row r="28" spans="1:26" ht="15.75" thickBot="1" x14ac:dyDescent="0.3">
      <c r="A28" s="215"/>
      <c r="B28" s="2"/>
      <c r="C28" s="42">
        <v>3.5</v>
      </c>
      <c r="D28" s="100"/>
      <c r="E28" s="96"/>
      <c r="O28" s="42">
        <v>18</v>
      </c>
      <c r="P28" s="100"/>
      <c r="Q28" s="100"/>
      <c r="R28" s="96"/>
      <c r="T28" s="78" t="s">
        <v>437</v>
      </c>
      <c r="U28" s="78">
        <v>25434.393282828281</v>
      </c>
      <c r="V28" s="78">
        <v>76</v>
      </c>
      <c r="W28" s="78"/>
      <c r="X28" s="78"/>
      <c r="Y28" s="78"/>
      <c r="Z28" s="78"/>
    </row>
    <row r="29" spans="1:26" ht="15.75" thickBot="1" x14ac:dyDescent="0.3">
      <c r="A29" s="215"/>
      <c r="B29" s="2"/>
      <c r="C29" s="42">
        <v>59.066666666666663</v>
      </c>
      <c r="D29" s="100"/>
      <c r="E29" s="96"/>
      <c r="G29" s="134" t="s">
        <v>682</v>
      </c>
      <c r="H29" s="175" t="s">
        <v>675</v>
      </c>
      <c r="I29" s="176">
        <f>L24</f>
        <v>3.3183579426574683E-2</v>
      </c>
      <c r="J29" s="98"/>
      <c r="K29" s="99"/>
      <c r="O29" s="42">
        <v>1.7166666666666668</v>
      </c>
      <c r="P29" s="100"/>
      <c r="Q29" s="100"/>
      <c r="R29" s="96"/>
      <c r="T29" s="78"/>
      <c r="U29" s="78"/>
      <c r="V29" s="78"/>
      <c r="W29" s="78"/>
      <c r="X29" s="78"/>
      <c r="Y29" s="78"/>
      <c r="Z29" s="78"/>
    </row>
    <row r="30" spans="1:26" ht="15.75" thickBot="1" x14ac:dyDescent="0.3">
      <c r="A30" s="215"/>
      <c r="B30" s="2"/>
      <c r="C30" s="42">
        <v>2.5</v>
      </c>
      <c r="D30" s="100"/>
      <c r="E30" s="96"/>
      <c r="G30" s="149" t="s">
        <v>424</v>
      </c>
      <c r="H30" s="132" t="s">
        <v>240</v>
      </c>
      <c r="I30" s="132" t="s">
        <v>374</v>
      </c>
      <c r="J30" s="132" t="s">
        <v>425</v>
      </c>
      <c r="K30" s="150" t="s">
        <v>573</v>
      </c>
      <c r="O30" s="42">
        <v>2.5666666666666664</v>
      </c>
      <c r="P30" s="100"/>
      <c r="Q30" s="100"/>
      <c r="R30" s="96"/>
      <c r="T30" s="134" t="s">
        <v>683</v>
      </c>
      <c r="U30" s="175" t="s">
        <v>675</v>
      </c>
      <c r="V30" s="176">
        <f>Y25</f>
        <v>0.6026880160159267</v>
      </c>
      <c r="W30" s="98"/>
      <c r="X30" s="99"/>
    </row>
    <row r="31" spans="1:26" ht="16.5" thickTop="1" thickBot="1" x14ac:dyDescent="0.3">
      <c r="A31" s="215"/>
      <c r="B31" s="2"/>
      <c r="C31" s="42">
        <v>3.3666666666666667</v>
      </c>
      <c r="D31" s="100"/>
      <c r="E31" s="96"/>
      <c r="G31" s="151" t="s">
        <v>220</v>
      </c>
      <c r="H31" s="120">
        <f>H17</f>
        <v>25</v>
      </c>
      <c r="I31" s="121">
        <f>I17</f>
        <v>498.21666666666664</v>
      </c>
      <c r="J31" s="121">
        <f>J17</f>
        <v>19.928666666666665</v>
      </c>
      <c r="K31" s="152">
        <f>SQRT(K17)</f>
        <v>21.650004554785255</v>
      </c>
      <c r="O31" s="42">
        <v>6.25</v>
      </c>
      <c r="P31" s="100"/>
      <c r="Q31" s="100"/>
      <c r="R31" s="96"/>
      <c r="T31" s="149" t="s">
        <v>424</v>
      </c>
      <c r="U31" s="132" t="s">
        <v>240</v>
      </c>
      <c r="V31" s="132" t="s">
        <v>374</v>
      </c>
      <c r="W31" s="132" t="s">
        <v>425</v>
      </c>
      <c r="X31" s="150" t="s">
        <v>573</v>
      </c>
    </row>
    <row r="32" spans="1:26" ht="15.75" thickTop="1" x14ac:dyDescent="0.25">
      <c r="A32" s="215"/>
      <c r="B32" s="2"/>
      <c r="C32" s="42">
        <v>5.25</v>
      </c>
      <c r="D32" s="100"/>
      <c r="E32" s="96"/>
      <c r="G32" s="151" t="s">
        <v>222</v>
      </c>
      <c r="H32" s="120">
        <f t="shared" ref="H32:J33" si="2">H18</f>
        <v>28</v>
      </c>
      <c r="I32" s="121">
        <f t="shared" si="2"/>
        <v>423.3</v>
      </c>
      <c r="J32" s="121">
        <f t="shared" si="2"/>
        <v>15.117857142857144</v>
      </c>
      <c r="K32" s="152">
        <f t="shared" ref="K32:K33" si="3">SQRT(K18)</f>
        <v>20.136084314841145</v>
      </c>
      <c r="O32" s="42">
        <v>63.166666666666664</v>
      </c>
      <c r="P32" s="100"/>
      <c r="Q32" s="100"/>
      <c r="R32" s="96"/>
      <c r="T32" s="151" t="s">
        <v>49</v>
      </c>
      <c r="U32" s="120">
        <f>U17</f>
        <v>50</v>
      </c>
      <c r="V32" s="121">
        <f t="shared" ref="V32:W32" si="4">V17</f>
        <v>714.38333333333333</v>
      </c>
      <c r="W32" s="121">
        <f t="shared" si="4"/>
        <v>14.287666666666667</v>
      </c>
      <c r="X32" s="152">
        <f>SQRT(X17)</f>
        <v>19.774713809201579</v>
      </c>
    </row>
    <row r="33" spans="1:24" ht="15.75" thickBot="1" x14ac:dyDescent="0.3">
      <c r="A33" s="215"/>
      <c r="B33" s="2"/>
      <c r="C33" s="42">
        <v>20</v>
      </c>
      <c r="D33" s="100"/>
      <c r="E33" s="96"/>
      <c r="G33" s="153" t="s">
        <v>221</v>
      </c>
      <c r="H33" s="154">
        <f t="shared" si="2"/>
        <v>26</v>
      </c>
      <c r="I33" s="155">
        <f t="shared" si="2"/>
        <v>182.03333333333336</v>
      </c>
      <c r="J33" s="155">
        <f t="shared" si="2"/>
        <v>7.0012820512820522</v>
      </c>
      <c r="K33" s="156">
        <f t="shared" si="3"/>
        <v>6.7227902988052044</v>
      </c>
      <c r="O33" s="42">
        <v>82.55</v>
      </c>
      <c r="P33" s="100"/>
      <c r="Q33" s="100"/>
      <c r="R33" s="96"/>
      <c r="T33" s="151" t="s">
        <v>631</v>
      </c>
      <c r="U33" s="120">
        <f t="shared" ref="U33:W35" si="5">U18</f>
        <v>17</v>
      </c>
      <c r="V33" s="121">
        <f t="shared" si="5"/>
        <v>290.8</v>
      </c>
      <c r="W33" s="121">
        <f t="shared" si="5"/>
        <v>17.105882352941176</v>
      </c>
      <c r="X33" s="152">
        <f t="shared" ref="X33:X35" si="6">SQRT(X18)</f>
        <v>18.247941228221542</v>
      </c>
    </row>
    <row r="34" spans="1:24" x14ac:dyDescent="0.25">
      <c r="A34" s="215"/>
      <c r="B34" s="2"/>
      <c r="C34" s="42">
        <v>35.5</v>
      </c>
      <c r="D34" s="100"/>
      <c r="E34" s="96"/>
      <c r="O34" s="42">
        <v>59.066666666666663</v>
      </c>
      <c r="P34" s="100"/>
      <c r="Q34" s="100"/>
      <c r="R34" s="96"/>
      <c r="T34" s="151" t="s">
        <v>118</v>
      </c>
      <c r="U34" s="120">
        <f t="shared" si="5"/>
        <v>7</v>
      </c>
      <c r="V34" s="121">
        <f t="shared" si="5"/>
        <v>40.799999999999997</v>
      </c>
      <c r="W34" s="121">
        <f t="shared" si="5"/>
        <v>5.8285714285714283</v>
      </c>
      <c r="X34" s="152">
        <f t="shared" si="6"/>
        <v>6.2642409185562373</v>
      </c>
    </row>
    <row r="35" spans="1:24" ht="15.75" thickBot="1" x14ac:dyDescent="0.3">
      <c r="A35" s="215"/>
      <c r="B35" s="2"/>
      <c r="C35" s="42">
        <v>20.7</v>
      </c>
      <c r="D35" s="100"/>
      <c r="E35" s="96"/>
      <c r="G35" t="s">
        <v>422</v>
      </c>
      <c r="O35" s="42">
        <v>2.5</v>
      </c>
      <c r="P35" s="100"/>
      <c r="Q35" s="100"/>
      <c r="R35" s="96"/>
      <c r="T35" s="153" t="s">
        <v>208</v>
      </c>
      <c r="U35" s="154">
        <f t="shared" si="5"/>
        <v>3</v>
      </c>
      <c r="V35" s="155">
        <f t="shared" si="5"/>
        <v>41.466666666666661</v>
      </c>
      <c r="W35" s="155">
        <f t="shared" si="5"/>
        <v>13.822222222222221</v>
      </c>
      <c r="X35" s="156">
        <f t="shared" si="6"/>
        <v>6.1545225767843412</v>
      </c>
    </row>
    <row r="36" spans="1:24" x14ac:dyDescent="0.25">
      <c r="A36" s="215"/>
      <c r="B36" s="2"/>
      <c r="C36" s="42">
        <v>16.7</v>
      </c>
      <c r="D36" s="100"/>
      <c r="E36" s="96"/>
      <c r="O36" s="42">
        <v>3.3666666666666667</v>
      </c>
      <c r="P36" s="100"/>
      <c r="Q36" s="100"/>
      <c r="R36" s="96"/>
    </row>
    <row r="37" spans="1:24" ht="15.75" thickBot="1" x14ac:dyDescent="0.3">
      <c r="A37" s="215"/>
      <c r="B37" s="2"/>
      <c r="C37" s="42">
        <v>19.966666666666669</v>
      </c>
      <c r="D37" s="100"/>
      <c r="E37" s="96"/>
      <c r="G37" t="s">
        <v>423</v>
      </c>
      <c r="O37" s="42">
        <v>3.7666666666666666</v>
      </c>
      <c r="P37" s="100"/>
      <c r="Q37" s="100"/>
      <c r="R37" s="96"/>
    </row>
    <row r="38" spans="1:24" x14ac:dyDescent="0.25">
      <c r="A38" s="215"/>
      <c r="B38" s="2"/>
      <c r="C38" s="42">
        <v>8.0666666666666664</v>
      </c>
      <c r="D38" s="100"/>
      <c r="E38" s="96"/>
      <c r="G38" s="79" t="s">
        <v>424</v>
      </c>
      <c r="H38" s="79" t="s">
        <v>240</v>
      </c>
      <c r="I38" s="79" t="s">
        <v>374</v>
      </c>
      <c r="J38" s="79" t="s">
        <v>425</v>
      </c>
      <c r="K38" s="79" t="s">
        <v>426</v>
      </c>
      <c r="O38" s="42">
        <v>7.3333333333333339</v>
      </c>
      <c r="P38" s="100"/>
      <c r="Q38" s="100"/>
      <c r="R38" s="96"/>
    </row>
    <row r="39" spans="1:24" x14ac:dyDescent="0.25">
      <c r="A39" s="215"/>
      <c r="B39" s="2"/>
      <c r="C39" s="42"/>
      <c r="D39" s="100">
        <v>38.650000000000006</v>
      </c>
      <c r="E39" s="96"/>
      <c r="G39" s="77" t="s">
        <v>575</v>
      </c>
      <c r="H39" s="77">
        <v>53</v>
      </c>
      <c r="I39" s="77">
        <v>921.51666666666677</v>
      </c>
      <c r="J39" s="77">
        <v>17.387106918238995</v>
      </c>
      <c r="K39" s="77">
        <v>432.74018847766507</v>
      </c>
      <c r="O39" s="42">
        <v>5.25</v>
      </c>
      <c r="P39" s="100"/>
      <c r="Q39" s="100"/>
      <c r="R39" s="96"/>
    </row>
    <row r="40" spans="1:24" ht="15.75" thickBot="1" x14ac:dyDescent="0.3">
      <c r="A40" s="215"/>
      <c r="B40" s="2"/>
      <c r="C40" s="42"/>
      <c r="D40" s="100">
        <v>3.6333333333333333</v>
      </c>
      <c r="E40" s="96"/>
      <c r="G40" s="78" t="s">
        <v>221</v>
      </c>
      <c r="H40" s="78">
        <v>26</v>
      </c>
      <c r="I40" s="78">
        <v>182.03333333333336</v>
      </c>
      <c r="J40" s="78">
        <v>7.0012820512820522</v>
      </c>
      <c r="K40" s="78">
        <v>45.195909401709372</v>
      </c>
      <c r="O40" s="42">
        <v>8.2666666666666675</v>
      </c>
      <c r="P40" s="100"/>
      <c r="Q40" s="100"/>
      <c r="R40" s="96"/>
    </row>
    <row r="41" spans="1:24" x14ac:dyDescent="0.25">
      <c r="A41" s="215"/>
      <c r="B41" s="2"/>
      <c r="C41" s="42"/>
      <c r="D41" s="100">
        <v>8.3333333333333339</v>
      </c>
      <c r="E41" s="96"/>
      <c r="O41" s="42">
        <v>20</v>
      </c>
      <c r="P41" s="100"/>
      <c r="Q41" s="100"/>
      <c r="R41" s="96"/>
    </row>
    <row r="42" spans="1:24" x14ac:dyDescent="0.25">
      <c r="A42" s="215"/>
      <c r="B42" s="2"/>
      <c r="C42" s="42"/>
      <c r="D42" s="100">
        <v>7.0833333333333339</v>
      </c>
      <c r="E42" s="96"/>
      <c r="O42" s="42">
        <v>35.5</v>
      </c>
      <c r="P42" s="100"/>
      <c r="Q42" s="100"/>
      <c r="R42" s="96"/>
    </row>
    <row r="43" spans="1:24" ht="15.75" thickBot="1" x14ac:dyDescent="0.3">
      <c r="A43" s="215"/>
      <c r="B43" s="2"/>
      <c r="C43" s="42"/>
      <c r="D43" s="100">
        <v>4.25</v>
      </c>
      <c r="E43" s="96"/>
      <c r="G43" t="s">
        <v>427</v>
      </c>
      <c r="O43" s="42">
        <v>20.7</v>
      </c>
      <c r="P43" s="100"/>
      <c r="Q43" s="100"/>
      <c r="R43" s="96"/>
    </row>
    <row r="44" spans="1:24" x14ac:dyDescent="0.25">
      <c r="A44" s="215"/>
      <c r="B44" s="2"/>
      <c r="C44" s="42"/>
      <c r="D44" s="100">
        <v>10.216666666666667</v>
      </c>
      <c r="E44" s="96"/>
      <c r="G44" s="79" t="s">
        <v>428</v>
      </c>
      <c r="H44" s="79" t="s">
        <v>429</v>
      </c>
      <c r="I44" s="79" t="s">
        <v>430</v>
      </c>
      <c r="J44" s="79" t="s">
        <v>431</v>
      </c>
      <c r="K44" s="79" t="s">
        <v>432</v>
      </c>
      <c r="L44" s="79" t="s">
        <v>433</v>
      </c>
      <c r="M44" s="79" t="s">
        <v>434</v>
      </c>
      <c r="O44" s="42">
        <v>5.3666666666666663</v>
      </c>
      <c r="P44" s="100"/>
      <c r="Q44" s="100"/>
      <c r="R44" s="96"/>
    </row>
    <row r="45" spans="1:24" x14ac:dyDescent="0.25">
      <c r="A45" s="215"/>
      <c r="B45" s="2"/>
      <c r="C45" s="42"/>
      <c r="D45" s="100">
        <v>5.2333333333333334</v>
      </c>
      <c r="E45" s="96"/>
      <c r="G45" s="77" t="s">
        <v>435</v>
      </c>
      <c r="H45" s="77">
        <v>1881.4995386615883</v>
      </c>
      <c r="I45" s="77">
        <v>1</v>
      </c>
      <c r="J45" s="77">
        <v>1881.4995386615883</v>
      </c>
      <c r="K45" s="77">
        <v>6.1303778239492885</v>
      </c>
      <c r="L45" s="77">
        <v>1.5483210779307569E-2</v>
      </c>
      <c r="M45" s="77">
        <v>3.9650940671535655</v>
      </c>
      <c r="O45" s="42">
        <v>5.4833333333333334</v>
      </c>
      <c r="P45" s="100"/>
      <c r="Q45" s="100"/>
      <c r="R45" s="96"/>
    </row>
    <row r="46" spans="1:24" x14ac:dyDescent="0.25">
      <c r="A46" s="215"/>
      <c r="B46" s="2"/>
      <c r="C46" s="42"/>
      <c r="D46" s="100">
        <v>1.9833333333333334</v>
      </c>
      <c r="E46" s="96"/>
      <c r="G46" s="77" t="s">
        <v>436</v>
      </c>
      <c r="H46" s="77">
        <v>23632.387535881302</v>
      </c>
      <c r="I46" s="77">
        <v>77</v>
      </c>
      <c r="J46" s="77">
        <v>306.91412384261429</v>
      </c>
      <c r="K46" s="77"/>
      <c r="L46" s="77"/>
      <c r="M46" s="77"/>
      <c r="O46" s="42">
        <v>5.0333333333333332</v>
      </c>
      <c r="P46" s="100"/>
      <c r="Q46" s="100"/>
      <c r="R46" s="96"/>
    </row>
    <row r="47" spans="1:24" x14ac:dyDescent="0.25">
      <c r="A47" s="215"/>
      <c r="B47" s="2"/>
      <c r="C47" s="42"/>
      <c r="D47" s="100">
        <v>56.666666666666671</v>
      </c>
      <c r="E47" s="96"/>
      <c r="G47" s="77"/>
      <c r="H47" s="77"/>
      <c r="I47" s="77"/>
      <c r="J47" s="77"/>
      <c r="K47" s="77"/>
      <c r="L47" s="77"/>
      <c r="M47" s="77"/>
      <c r="O47" s="42">
        <v>12.166666666666666</v>
      </c>
      <c r="P47" s="100"/>
      <c r="Q47" s="100"/>
      <c r="R47" s="96"/>
    </row>
    <row r="48" spans="1:24" ht="15.75" thickBot="1" x14ac:dyDescent="0.3">
      <c r="A48" s="215"/>
      <c r="B48" s="2"/>
      <c r="C48" s="42"/>
      <c r="D48" s="100">
        <v>3</v>
      </c>
      <c r="E48" s="96"/>
      <c r="G48" s="78" t="s">
        <v>437</v>
      </c>
      <c r="H48" s="78">
        <v>25513.88707454289</v>
      </c>
      <c r="I48" s="78">
        <v>78</v>
      </c>
      <c r="J48" s="78"/>
      <c r="K48" s="78"/>
      <c r="L48" s="78"/>
      <c r="M48" s="78"/>
      <c r="O48" s="42">
        <v>3.8833333333333333</v>
      </c>
      <c r="P48" s="100"/>
      <c r="Q48" s="100"/>
      <c r="R48" s="96"/>
    </row>
    <row r="49" spans="1:18" ht="15.75" thickBot="1" x14ac:dyDescent="0.3">
      <c r="A49" s="215"/>
      <c r="B49" s="2"/>
      <c r="C49" s="42"/>
      <c r="D49" s="100">
        <v>1.7166666666666668</v>
      </c>
      <c r="E49" s="96"/>
      <c r="O49" s="42">
        <v>3.4333333333333336</v>
      </c>
      <c r="P49" s="100"/>
      <c r="Q49" s="100"/>
      <c r="R49" s="96"/>
    </row>
    <row r="50" spans="1:18" x14ac:dyDescent="0.25">
      <c r="A50" s="215"/>
      <c r="B50" s="2"/>
      <c r="C50" s="42"/>
      <c r="D50" s="100">
        <v>25.75</v>
      </c>
      <c r="E50" s="96"/>
      <c r="G50" s="134" t="s">
        <v>682</v>
      </c>
      <c r="H50" s="175" t="s">
        <v>675</v>
      </c>
      <c r="I50" s="176">
        <f>L45</f>
        <v>1.5483210779307569E-2</v>
      </c>
      <c r="J50" s="98"/>
      <c r="K50" s="99"/>
      <c r="O50" s="42">
        <v>3.6166666666666667</v>
      </c>
      <c r="P50" s="100"/>
      <c r="Q50" s="100"/>
      <c r="R50" s="96"/>
    </row>
    <row r="51" spans="1:18" ht="15.75" thickBot="1" x14ac:dyDescent="0.3">
      <c r="A51" s="215"/>
      <c r="B51" s="2"/>
      <c r="C51" s="42"/>
      <c r="D51" s="100">
        <v>2.5666666666666664</v>
      </c>
      <c r="E51" s="96"/>
      <c r="G51" s="149" t="s">
        <v>424</v>
      </c>
      <c r="H51" s="132" t="s">
        <v>240</v>
      </c>
      <c r="I51" s="132" t="s">
        <v>374</v>
      </c>
      <c r="J51" s="132" t="s">
        <v>425</v>
      </c>
      <c r="K51" s="150" t="s">
        <v>573</v>
      </c>
      <c r="O51" s="42">
        <v>24.283333333333331</v>
      </c>
      <c r="P51" s="100"/>
      <c r="Q51" s="100"/>
      <c r="R51" s="96"/>
    </row>
    <row r="52" spans="1:18" ht="15.75" thickTop="1" x14ac:dyDescent="0.25">
      <c r="A52" s="215"/>
      <c r="B52" s="2"/>
      <c r="C52" s="42"/>
      <c r="D52" s="100">
        <v>82.55</v>
      </c>
      <c r="E52" s="96"/>
      <c r="G52" s="151" t="s">
        <v>575</v>
      </c>
      <c r="H52" s="120">
        <f>H39</f>
        <v>53</v>
      </c>
      <c r="I52" s="121">
        <f t="shared" ref="I52:J52" si="7">I39</f>
        <v>921.51666666666677</v>
      </c>
      <c r="J52" s="121">
        <f t="shared" si="7"/>
        <v>17.387106918238995</v>
      </c>
      <c r="K52" s="152">
        <f>SQRT(K39)</f>
        <v>20.802408237453303</v>
      </c>
      <c r="O52" s="42">
        <v>27.25</v>
      </c>
      <c r="P52" s="100"/>
      <c r="Q52" s="100"/>
      <c r="R52" s="96"/>
    </row>
    <row r="53" spans="1:18" ht="15.75" thickBot="1" x14ac:dyDescent="0.3">
      <c r="A53" s="215"/>
      <c r="B53" s="2"/>
      <c r="C53" s="42"/>
      <c r="D53" s="100">
        <v>59.333333333333336</v>
      </c>
      <c r="E53" s="96"/>
      <c r="G53" s="153" t="s">
        <v>221</v>
      </c>
      <c r="H53" s="154">
        <f>H40</f>
        <v>26</v>
      </c>
      <c r="I53" s="155">
        <f t="shared" ref="I53:J53" si="8">I40</f>
        <v>182.03333333333336</v>
      </c>
      <c r="J53" s="155">
        <f t="shared" si="8"/>
        <v>7.0012820512820522</v>
      </c>
      <c r="K53" s="156">
        <f>SQRT(K40)</f>
        <v>6.7227902988052044</v>
      </c>
      <c r="O53" s="42">
        <v>19.966666666666669</v>
      </c>
      <c r="P53" s="100"/>
      <c r="Q53" s="100"/>
      <c r="R53" s="96"/>
    </row>
    <row r="54" spans="1:18" x14ac:dyDescent="0.25">
      <c r="A54" s="216"/>
      <c r="B54" s="2"/>
      <c r="C54" s="42"/>
      <c r="D54" s="100">
        <v>11.5</v>
      </c>
      <c r="E54" s="96"/>
      <c r="O54" s="42">
        <v>8.0666666666666664</v>
      </c>
      <c r="P54" s="100"/>
      <c r="Q54" s="100"/>
      <c r="R54" s="96"/>
    </row>
    <row r="55" spans="1:18" x14ac:dyDescent="0.25">
      <c r="C55" s="42"/>
      <c r="D55" s="100">
        <v>6.1</v>
      </c>
      <c r="E55" s="96"/>
      <c r="G55" s="77"/>
      <c r="H55" s="77"/>
      <c r="I55" s="77"/>
      <c r="J55" s="77"/>
      <c r="K55" s="77"/>
      <c r="O55" s="42">
        <v>12.216666666666667</v>
      </c>
      <c r="P55" s="100"/>
      <c r="Q55" s="100"/>
      <c r="R55" s="96"/>
    </row>
    <row r="56" spans="1:18" ht="15.75" thickBot="1" x14ac:dyDescent="0.3">
      <c r="C56" s="42"/>
      <c r="D56" s="100">
        <v>3.7666666666666666</v>
      </c>
      <c r="E56" s="96"/>
      <c r="G56" s="78"/>
      <c r="H56" s="78"/>
      <c r="I56" s="78"/>
      <c r="J56" s="78"/>
      <c r="K56" s="78"/>
      <c r="O56" s="42">
        <v>2.4333333333333336</v>
      </c>
      <c r="P56" s="100"/>
      <c r="Q56" s="100"/>
      <c r="R56" s="96"/>
    </row>
    <row r="57" spans="1:18" x14ac:dyDescent="0.25">
      <c r="C57" s="42"/>
      <c r="D57" s="100">
        <v>2.7666666666666666</v>
      </c>
      <c r="E57" s="96"/>
      <c r="O57" s="42">
        <v>2.2166666666666668</v>
      </c>
      <c r="P57" s="100"/>
      <c r="Q57" s="100"/>
      <c r="R57" s="96"/>
    </row>
    <row r="58" spans="1:18" x14ac:dyDescent="0.25">
      <c r="C58" s="42"/>
      <c r="D58" s="100">
        <v>8.2666666666666675</v>
      </c>
      <c r="E58" s="96"/>
      <c r="O58" s="42">
        <v>0.83333333333333337</v>
      </c>
      <c r="P58" s="100"/>
      <c r="Q58" s="100"/>
      <c r="R58" s="96"/>
    </row>
    <row r="59" spans="1:18" ht="15.75" thickBot="1" x14ac:dyDescent="0.3">
      <c r="C59" s="42"/>
      <c r="D59" s="100">
        <v>17.25</v>
      </c>
      <c r="E59" s="96"/>
      <c r="O59" s="42">
        <v>5.9833333333333334</v>
      </c>
      <c r="P59" s="100"/>
      <c r="Q59" s="100"/>
      <c r="R59" s="96"/>
    </row>
    <row r="60" spans="1:18" x14ac:dyDescent="0.25">
      <c r="C60" s="42"/>
      <c r="D60" s="100">
        <v>9.1666666666666661</v>
      </c>
      <c r="E60" s="96"/>
      <c r="G60" s="79"/>
      <c r="H60" s="79"/>
      <c r="I60" s="79"/>
      <c r="J60" s="79"/>
      <c r="K60" s="79"/>
      <c r="L60" s="79"/>
      <c r="M60" s="79"/>
      <c r="O60" s="42">
        <v>6.7333333333333334</v>
      </c>
      <c r="P60" s="100"/>
      <c r="Q60" s="100"/>
      <c r="R60" s="96"/>
    </row>
    <row r="61" spans="1:18" x14ac:dyDescent="0.25">
      <c r="C61" s="42"/>
      <c r="D61" s="100">
        <v>20.799999999999997</v>
      </c>
      <c r="E61" s="96"/>
      <c r="G61" s="77"/>
      <c r="H61" s="77"/>
      <c r="I61" s="77"/>
      <c r="J61" s="77"/>
      <c r="K61" s="77"/>
      <c r="L61" s="77"/>
      <c r="M61" s="77"/>
      <c r="O61" s="42">
        <v>4.75</v>
      </c>
      <c r="P61" s="100"/>
      <c r="Q61" s="100"/>
      <c r="R61" s="96"/>
    </row>
    <row r="62" spans="1:18" x14ac:dyDescent="0.25">
      <c r="C62" s="42"/>
      <c r="D62" s="100">
        <v>12.216666666666667</v>
      </c>
      <c r="E62" s="96"/>
      <c r="G62" s="77"/>
      <c r="H62" s="77"/>
      <c r="I62" s="77"/>
      <c r="J62" s="77"/>
      <c r="K62" s="77"/>
      <c r="L62" s="77"/>
      <c r="M62" s="77"/>
      <c r="O62" s="42">
        <v>3.7666666666666666</v>
      </c>
      <c r="P62" s="100"/>
      <c r="Q62" s="100"/>
      <c r="R62" s="96"/>
    </row>
    <row r="63" spans="1:18" x14ac:dyDescent="0.25">
      <c r="C63" s="42"/>
      <c r="D63" s="100">
        <v>2.4333333333333336</v>
      </c>
      <c r="E63" s="96"/>
      <c r="G63" s="77"/>
      <c r="H63" s="77"/>
      <c r="I63" s="77"/>
      <c r="J63" s="77"/>
      <c r="K63" s="77"/>
      <c r="L63" s="77"/>
      <c r="M63" s="77"/>
      <c r="O63" s="42">
        <v>8.6</v>
      </c>
      <c r="P63" s="100"/>
      <c r="Q63" s="100"/>
      <c r="R63" s="96"/>
    </row>
    <row r="64" spans="1:18" ht="15.75" thickBot="1" x14ac:dyDescent="0.3">
      <c r="C64" s="42"/>
      <c r="D64" s="100">
        <v>5.9833333333333334</v>
      </c>
      <c r="E64" s="96"/>
      <c r="G64" s="78"/>
      <c r="H64" s="78"/>
      <c r="I64" s="78"/>
      <c r="J64" s="78"/>
      <c r="K64" s="78"/>
      <c r="L64" s="78"/>
      <c r="M64" s="78"/>
      <c r="O64" s="42"/>
      <c r="P64" s="100">
        <v>38.650000000000006</v>
      </c>
      <c r="Q64" s="100"/>
      <c r="R64" s="96"/>
    </row>
    <row r="65" spans="3:18" x14ac:dyDescent="0.25">
      <c r="C65" s="42"/>
      <c r="D65" s="100">
        <v>6.7333333333333334</v>
      </c>
      <c r="E65" s="96"/>
      <c r="O65" s="42"/>
      <c r="P65" s="100">
        <v>11.65</v>
      </c>
      <c r="Q65" s="100"/>
      <c r="R65" s="96"/>
    </row>
    <row r="66" spans="3:18" x14ac:dyDescent="0.25">
      <c r="C66" s="42"/>
      <c r="D66" s="100">
        <v>5.35</v>
      </c>
      <c r="E66" s="96"/>
      <c r="O66" s="42"/>
      <c r="P66" s="100">
        <v>4.25</v>
      </c>
      <c r="Q66" s="100"/>
      <c r="R66" s="96"/>
    </row>
    <row r="67" spans="3:18" x14ac:dyDescent="0.25">
      <c r="C67" s="42"/>
      <c r="D67" s="100"/>
      <c r="E67" s="96">
        <v>11.9</v>
      </c>
      <c r="O67" s="42"/>
      <c r="P67" s="100">
        <v>7.1000000000000005</v>
      </c>
      <c r="Q67" s="100"/>
      <c r="R67" s="96"/>
    </row>
    <row r="68" spans="3:18" x14ac:dyDescent="0.25">
      <c r="C68" s="42"/>
      <c r="D68" s="100"/>
      <c r="E68" s="96">
        <v>14.25</v>
      </c>
      <c r="O68" s="42"/>
      <c r="P68" s="100">
        <v>4.3666666666666663</v>
      </c>
      <c r="Q68" s="100"/>
      <c r="R68" s="96"/>
    </row>
    <row r="69" spans="3:18" x14ac:dyDescent="0.25">
      <c r="C69" s="42"/>
      <c r="D69" s="100"/>
      <c r="E69" s="96">
        <v>1.8666666666666667</v>
      </c>
      <c r="O69" s="42"/>
      <c r="P69" s="100">
        <v>10.1</v>
      </c>
      <c r="Q69" s="100"/>
      <c r="R69" s="96"/>
    </row>
    <row r="70" spans="3:18" x14ac:dyDescent="0.25">
      <c r="C70" s="42"/>
      <c r="D70" s="100"/>
      <c r="E70" s="96">
        <v>2.4500000000000002</v>
      </c>
      <c r="O70" s="42"/>
      <c r="P70" s="100">
        <v>56.666666666666671</v>
      </c>
      <c r="Q70" s="100"/>
      <c r="R70" s="96"/>
    </row>
    <row r="71" spans="3:18" x14ac:dyDescent="0.25">
      <c r="C71" s="42"/>
      <c r="D71" s="100"/>
      <c r="E71" s="96">
        <v>2.1666666666666665</v>
      </c>
      <c r="O71" s="42"/>
      <c r="P71" s="100">
        <v>24.533333333333331</v>
      </c>
      <c r="Q71" s="100"/>
      <c r="R71" s="96"/>
    </row>
    <row r="72" spans="3:18" x14ac:dyDescent="0.25">
      <c r="C72" s="42"/>
      <c r="D72" s="100"/>
      <c r="E72" s="96">
        <v>3.1666666666666665</v>
      </c>
      <c r="O72" s="42"/>
      <c r="P72" s="100">
        <v>7.083333333333333</v>
      </c>
      <c r="Q72" s="100"/>
      <c r="R72" s="96"/>
    </row>
    <row r="73" spans="3:18" x14ac:dyDescent="0.25">
      <c r="C73" s="42"/>
      <c r="D73" s="100"/>
      <c r="E73" s="96">
        <v>7.3333333333333339</v>
      </c>
      <c r="O73" s="42"/>
      <c r="P73" s="100">
        <v>10</v>
      </c>
      <c r="Q73" s="100"/>
      <c r="R73" s="96"/>
    </row>
    <row r="74" spans="3:18" x14ac:dyDescent="0.25">
      <c r="C74" s="42"/>
      <c r="D74" s="100"/>
      <c r="E74" s="96">
        <v>12.15</v>
      </c>
      <c r="O74" s="42"/>
      <c r="P74" s="100">
        <v>3</v>
      </c>
      <c r="Q74" s="100"/>
      <c r="R74" s="96"/>
    </row>
    <row r="75" spans="3:18" x14ac:dyDescent="0.25">
      <c r="C75" s="42"/>
      <c r="D75" s="100"/>
      <c r="E75" s="96">
        <v>1.65</v>
      </c>
      <c r="O75" s="42"/>
      <c r="P75" s="100">
        <v>25.75</v>
      </c>
      <c r="Q75" s="100"/>
      <c r="R75" s="96"/>
    </row>
    <row r="76" spans="3:18" x14ac:dyDescent="0.25">
      <c r="C76" s="42"/>
      <c r="D76" s="100"/>
      <c r="E76" s="96">
        <v>1.55</v>
      </c>
      <c r="O76" s="42"/>
      <c r="P76" s="100">
        <v>3.5</v>
      </c>
      <c r="Q76" s="100"/>
      <c r="R76" s="96"/>
    </row>
    <row r="77" spans="3:18" x14ac:dyDescent="0.25">
      <c r="C77" s="42"/>
      <c r="D77" s="100"/>
      <c r="E77" s="96">
        <v>5.3666666666666663</v>
      </c>
      <c r="O77" s="42"/>
      <c r="P77" s="100">
        <v>59.333333333333336</v>
      </c>
      <c r="Q77" s="100"/>
      <c r="R77" s="96"/>
    </row>
    <row r="78" spans="3:18" x14ac:dyDescent="0.25">
      <c r="C78" s="42"/>
      <c r="D78" s="100"/>
      <c r="E78" s="96">
        <v>5.4833333333333334</v>
      </c>
      <c r="O78" s="42"/>
      <c r="P78" s="100">
        <v>2.7666666666666666</v>
      </c>
      <c r="Q78" s="100"/>
      <c r="R78" s="96"/>
    </row>
    <row r="79" spans="3:18" x14ac:dyDescent="0.25">
      <c r="C79" s="42"/>
      <c r="D79" s="100"/>
      <c r="E79" s="96">
        <v>2.8666666666666667</v>
      </c>
      <c r="O79" s="42"/>
      <c r="P79" s="100">
        <v>16.7</v>
      </c>
      <c r="Q79" s="100"/>
      <c r="R79" s="96"/>
    </row>
    <row r="80" spans="3:18" x14ac:dyDescent="0.25">
      <c r="C80" s="42"/>
      <c r="D80" s="100"/>
      <c r="E80" s="96">
        <v>5.0333333333333332</v>
      </c>
      <c r="O80" s="42"/>
      <c r="P80" s="100">
        <v>5.35</v>
      </c>
      <c r="Q80" s="100"/>
      <c r="R80" s="96"/>
    </row>
    <row r="81" spans="3:18" x14ac:dyDescent="0.25">
      <c r="C81" s="42"/>
      <c r="D81" s="100"/>
      <c r="E81" s="96">
        <v>12.166666666666666</v>
      </c>
      <c r="O81" s="42"/>
      <c r="P81" s="100"/>
      <c r="Q81" s="100">
        <v>2.1666666666666665</v>
      </c>
      <c r="R81" s="96"/>
    </row>
    <row r="82" spans="3:18" x14ac:dyDescent="0.25">
      <c r="C82" s="42"/>
      <c r="D82" s="100"/>
      <c r="E82" s="96">
        <v>3.8833333333333333</v>
      </c>
      <c r="O82" s="42"/>
      <c r="P82" s="100"/>
      <c r="Q82" s="100">
        <v>3.1666666666666665</v>
      </c>
      <c r="R82" s="96"/>
    </row>
    <row r="83" spans="3:18" x14ac:dyDescent="0.25">
      <c r="C83" s="42"/>
      <c r="D83" s="100"/>
      <c r="E83" s="96">
        <v>3.4333333333333336</v>
      </c>
      <c r="O83" s="42"/>
      <c r="P83" s="100"/>
      <c r="Q83" s="100">
        <v>17.25</v>
      </c>
      <c r="R83" s="96"/>
    </row>
    <row r="84" spans="3:18" x14ac:dyDescent="0.25">
      <c r="C84" s="42"/>
      <c r="D84" s="100"/>
      <c r="E84" s="96">
        <v>3.6166666666666667</v>
      </c>
      <c r="O84" s="42"/>
      <c r="P84" s="100"/>
      <c r="Q84" s="100">
        <v>12.15</v>
      </c>
      <c r="R84" s="96"/>
    </row>
    <row r="85" spans="3:18" x14ac:dyDescent="0.25">
      <c r="C85" s="42"/>
      <c r="D85" s="100"/>
      <c r="E85" s="96">
        <v>24.283333333333331</v>
      </c>
      <c r="O85" s="42"/>
      <c r="P85" s="100"/>
      <c r="Q85" s="100">
        <v>1.65</v>
      </c>
      <c r="R85" s="96"/>
    </row>
    <row r="86" spans="3:18" x14ac:dyDescent="0.25">
      <c r="C86" s="42"/>
      <c r="D86" s="100"/>
      <c r="E86" s="96">
        <v>10</v>
      </c>
      <c r="O86" s="42"/>
      <c r="P86" s="100"/>
      <c r="Q86" s="100">
        <v>1.55</v>
      </c>
      <c r="R86" s="96"/>
    </row>
    <row r="87" spans="3:18" x14ac:dyDescent="0.25">
      <c r="C87" s="42"/>
      <c r="D87" s="100"/>
      <c r="E87" s="96">
        <v>27.25</v>
      </c>
      <c r="O87" s="42"/>
      <c r="P87" s="100"/>
      <c r="Q87" s="100">
        <v>2.8666666666666667</v>
      </c>
      <c r="R87" s="96"/>
    </row>
    <row r="88" spans="3:18" x14ac:dyDescent="0.25">
      <c r="C88" s="42"/>
      <c r="D88" s="100"/>
      <c r="E88" s="96">
        <v>2.2166666666666668</v>
      </c>
      <c r="O88" s="42"/>
      <c r="P88" s="100"/>
      <c r="Q88" s="100"/>
      <c r="R88" s="96">
        <v>11.5</v>
      </c>
    </row>
    <row r="89" spans="3:18" x14ac:dyDescent="0.25">
      <c r="C89" s="42"/>
      <c r="D89" s="100"/>
      <c r="E89" s="96">
        <v>0.83333333333333337</v>
      </c>
      <c r="O89" s="42"/>
      <c r="P89" s="100"/>
      <c r="Q89" s="100"/>
      <c r="R89" s="96">
        <v>9.1666666666666661</v>
      </c>
    </row>
    <row r="90" spans="3:18" ht="15.75" thickBot="1" x14ac:dyDescent="0.3">
      <c r="C90" s="42"/>
      <c r="D90" s="100"/>
      <c r="E90" s="96">
        <v>4.75</v>
      </c>
      <c r="O90" s="101"/>
      <c r="P90" s="102"/>
      <c r="Q90" s="102"/>
      <c r="R90" s="103">
        <v>20.799999999999997</v>
      </c>
    </row>
    <row r="91" spans="3:18" x14ac:dyDescent="0.25">
      <c r="C91" s="42"/>
      <c r="D91" s="100"/>
      <c r="E91" s="96">
        <v>3.7666666666666666</v>
      </c>
    </row>
    <row r="92" spans="3:18" ht="15.75" thickBot="1" x14ac:dyDescent="0.3">
      <c r="C92" s="102"/>
      <c r="D92" s="102"/>
      <c r="E92" s="102">
        <v>8.6</v>
      </c>
    </row>
  </sheetData>
  <mergeCells count="1">
    <mergeCell ref="A2:A5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Instructions</vt:lpstr>
      <vt:lpstr>Establishments</vt:lpstr>
      <vt:lpstr>DCS Removed</vt:lpstr>
      <vt:lpstr>Raw Data</vt:lpstr>
      <vt:lpstr>Converted Data</vt:lpstr>
      <vt:lpstr>Cleaned Data</vt:lpstr>
      <vt:lpstr>Task Durations</vt:lpstr>
      <vt:lpstr>Descriptive statistics</vt:lpstr>
      <vt:lpstr>Scheduling Activity</vt:lpstr>
      <vt:lpstr>Indirect vs Direct</vt:lpstr>
      <vt:lpstr>HACCP Size</vt:lpstr>
      <vt:lpstr>Combined Analysis</vt:lpstr>
      <vt:lpstr>Combined Analysis (no outliers)</vt:lpstr>
      <vt:lpstr>Plant Size Sq Footage</vt:lpstr>
      <vt:lpstr>Facility Experience</vt:lpstr>
      <vt:lpstr>IPP Experience</vt:lpstr>
      <vt:lpstr>Connection</vt:lpstr>
      <vt:lpstr>District</vt:lpstr>
      <vt:lpstr>Individual Task Descriptions</vt:lpstr>
      <vt:lpstr>Median Test Results</vt:lpstr>
      <vt:lpstr> Regression Results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Arun Pillai</dc:creator>
  <cp:lastModifiedBy>SARA  HOFFMANN</cp:lastModifiedBy>
  <dcterms:created xsi:type="dcterms:W3CDTF">2014-03-22T00:39:14Z</dcterms:created>
  <dcterms:modified xsi:type="dcterms:W3CDTF">2014-05-12T17:48:31Z</dcterms:modified>
</cp:coreProperties>
</file>